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ax/Google Drive/Science/PAPERS/Ear_Cartilage_Project_2016/Tables/"/>
    </mc:Choice>
  </mc:AlternateContent>
  <xr:revisionPtr revIDLastSave="0" documentId="13_ncr:1_{E256C80A-6BA9-9941-A01E-E5A0E52D2800}" xr6:coauthVersionLast="37" xr6:coauthVersionMax="37" xr10:uidLastSave="{00000000-0000-0000-0000-000000000000}"/>
  <bookViews>
    <workbookView xWindow="0" yWindow="460" windowWidth="33600" windowHeight="19720" tabRatio="885" xr2:uid="{00000000-000D-0000-FFFF-FFFF00000000}"/>
  </bookViews>
  <sheets>
    <sheet name="Summary" sheetId="21" r:id="rId1"/>
    <sheet name="AC" sheetId="1" r:id="rId2"/>
    <sheet name="Cer" sheetId="2" r:id="rId3"/>
    <sheet name="CE" sheetId="3" r:id="rId4"/>
    <sheet name="COQ10" sheetId="4" r:id="rId5"/>
    <sheet name="CL" sheetId="19" r:id="rId6"/>
    <sheet name="DAG" sheetId="5" r:id="rId7"/>
    <sheet name="FADA" sheetId="6" r:id="rId8"/>
    <sheet name="FAEA" sheetId="7" r:id="rId9"/>
    <sheet name="FFA" sheetId="8" r:id="rId10"/>
    <sheet name="FAHFA" sheetId="20" r:id="rId11"/>
    <sheet name="GLYCOLIPID" sheetId="9" r:id="rId12"/>
    <sheet name="MAG" sheetId="10" r:id="rId13"/>
    <sheet name="PA" sheetId="11" r:id="rId14"/>
    <sheet name="PC" sheetId="12" r:id="rId15"/>
    <sheet name="PE" sheetId="13" r:id="rId16"/>
    <sheet name="PG" sheetId="14" r:id="rId17"/>
    <sheet name="PI" sheetId="15" r:id="rId18"/>
    <sheet name="PS" sheetId="16" r:id="rId19"/>
    <sheet name="SM" sheetId="17" r:id="rId20"/>
    <sheet name="TAG" sheetId="18" r:id="rId21"/>
  </sheets>
  <calcPr calcId="1790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8" i="21" l="1"/>
  <c r="N28" i="21"/>
  <c r="AN262" i="9"/>
  <c r="C72" i="5"/>
  <c r="AB72" i="5" s="1"/>
  <c r="D72" i="5"/>
  <c r="E72" i="5"/>
  <c r="AC72" i="5" s="1"/>
  <c r="F72" i="5"/>
  <c r="G72" i="5"/>
  <c r="AD72" i="5" s="1"/>
  <c r="H72" i="5"/>
  <c r="I72" i="5"/>
  <c r="AE72" i="5" s="1"/>
  <c r="J72" i="5"/>
  <c r="K72" i="5"/>
  <c r="AF72" i="5" s="1"/>
  <c r="L72" i="5"/>
  <c r="M72" i="5"/>
  <c r="AG72" i="5" s="1"/>
  <c r="N72" i="5"/>
  <c r="O72" i="5"/>
  <c r="P72" i="5"/>
  <c r="AH72" i="5" s="1"/>
  <c r="S72" i="5"/>
  <c r="T72" i="5"/>
  <c r="U72" i="5"/>
  <c r="AJ72" i="5" s="1"/>
  <c r="V72" i="5"/>
  <c r="W72" i="5"/>
  <c r="AK72" i="5" s="1"/>
  <c r="X72" i="5"/>
  <c r="AN191" i="19"/>
  <c r="AM107" i="1"/>
  <c r="AG7" i="8"/>
  <c r="AH7" i="8"/>
  <c r="AI7" i="8"/>
  <c r="AJ7" i="8"/>
  <c r="AK7" i="8"/>
  <c r="AO7" i="8"/>
  <c r="AG7" i="2"/>
  <c r="AH7" i="2"/>
  <c r="AI7" i="2"/>
  <c r="AJ7" i="2"/>
  <c r="AK7" i="2"/>
  <c r="AG7" i="1"/>
  <c r="AH7" i="1"/>
  <c r="AI7" i="1"/>
  <c r="AJ7" i="1"/>
  <c r="AK7" i="1"/>
  <c r="AR7" i="1"/>
  <c r="AG10" i="1"/>
  <c r="AH10" i="1"/>
  <c r="AI10" i="1"/>
  <c r="AJ10" i="1"/>
  <c r="AK10" i="1"/>
  <c r="AG8" i="1"/>
  <c r="AH8" i="1"/>
  <c r="AO8" i="1" s="1"/>
  <c r="AI8" i="1"/>
  <c r="AJ8" i="1"/>
  <c r="AK8" i="1"/>
  <c r="C106" i="1"/>
  <c r="AM53" i="20"/>
  <c r="AA53" i="20"/>
  <c r="X53" i="20"/>
  <c r="W53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AM52" i="20"/>
  <c r="AA52" i="20"/>
  <c r="X52" i="20"/>
  <c r="W52" i="20"/>
  <c r="V52" i="20"/>
  <c r="AJ52" i="20" s="1"/>
  <c r="U52" i="20"/>
  <c r="T52" i="20"/>
  <c r="S52" i="20"/>
  <c r="R52" i="20"/>
  <c r="Q52" i="20"/>
  <c r="P52" i="20"/>
  <c r="O52" i="20"/>
  <c r="N52" i="20"/>
  <c r="M52" i="20"/>
  <c r="AG52" i="20" s="1"/>
  <c r="L52" i="20"/>
  <c r="AF52" i="20" s="1"/>
  <c r="K52" i="20"/>
  <c r="J52" i="20"/>
  <c r="I52" i="20"/>
  <c r="AE52" i="20" s="1"/>
  <c r="H52" i="20"/>
  <c r="AD52" i="20" s="1"/>
  <c r="G52" i="20"/>
  <c r="F52" i="20"/>
  <c r="E52" i="20"/>
  <c r="AC52" i="20" s="1"/>
  <c r="D52" i="20"/>
  <c r="C52" i="20"/>
  <c r="AM50" i="20"/>
  <c r="AA50" i="20"/>
  <c r="X50" i="20"/>
  <c r="W50" i="20"/>
  <c r="V50" i="20"/>
  <c r="U50" i="20"/>
  <c r="T50" i="20"/>
  <c r="S50" i="20"/>
  <c r="R50" i="20"/>
  <c r="Q50" i="20"/>
  <c r="P50" i="20"/>
  <c r="AH50" i="20" s="1"/>
  <c r="O50" i="20"/>
  <c r="N50" i="20"/>
  <c r="M50" i="20"/>
  <c r="L50" i="20"/>
  <c r="K50" i="20"/>
  <c r="AF50" i="20"/>
  <c r="J50" i="20"/>
  <c r="I50" i="20"/>
  <c r="H50" i="20"/>
  <c r="G50" i="20"/>
  <c r="F50" i="20"/>
  <c r="E50" i="20"/>
  <c r="AC50" i="20" s="1"/>
  <c r="D50" i="20"/>
  <c r="C50" i="20"/>
  <c r="AM49" i="20"/>
  <c r="AA49" i="20"/>
  <c r="X49" i="20"/>
  <c r="W49" i="20"/>
  <c r="AK49" i="20" s="1"/>
  <c r="V49" i="20"/>
  <c r="U49" i="20"/>
  <c r="T49" i="20"/>
  <c r="S49" i="20"/>
  <c r="R49" i="20"/>
  <c r="Q49" i="20"/>
  <c r="P49" i="20"/>
  <c r="O49" i="20"/>
  <c r="AH49" i="20" s="1"/>
  <c r="N49" i="20"/>
  <c r="AG49" i="20" s="1"/>
  <c r="M49" i="20"/>
  <c r="L49" i="20"/>
  <c r="K49" i="20"/>
  <c r="J49" i="20"/>
  <c r="I49" i="20"/>
  <c r="AE49" i="20" s="1"/>
  <c r="H49" i="20"/>
  <c r="G49" i="20"/>
  <c r="F49" i="20"/>
  <c r="E49" i="20"/>
  <c r="AC49" i="20" s="1"/>
  <c r="D49" i="20"/>
  <c r="C49" i="20"/>
  <c r="AB49" i="20" s="1"/>
  <c r="AM48" i="20"/>
  <c r="AA48" i="20"/>
  <c r="X48" i="20"/>
  <c r="W48" i="20"/>
  <c r="AK48" i="20" s="1"/>
  <c r="V48" i="20"/>
  <c r="U48" i="20"/>
  <c r="AJ48" i="20"/>
  <c r="T48" i="20"/>
  <c r="S48" i="20"/>
  <c r="AI48" i="20" s="1"/>
  <c r="R48" i="20"/>
  <c r="Q48" i="20"/>
  <c r="P48" i="20"/>
  <c r="O48" i="20"/>
  <c r="AH48" i="20"/>
  <c r="N48" i="20"/>
  <c r="M48" i="20"/>
  <c r="AG48" i="20" s="1"/>
  <c r="L48" i="20"/>
  <c r="K48" i="20"/>
  <c r="J48" i="20"/>
  <c r="I48" i="20"/>
  <c r="H48" i="20"/>
  <c r="G48" i="20"/>
  <c r="AD48" i="20"/>
  <c r="F48" i="20"/>
  <c r="E48" i="20"/>
  <c r="D48" i="20"/>
  <c r="AB48" i="20" s="1"/>
  <c r="C48" i="20"/>
  <c r="AM47" i="20"/>
  <c r="AA47" i="20"/>
  <c r="X47" i="20"/>
  <c r="W47" i="20"/>
  <c r="AK47" i="20" s="1"/>
  <c r="V47" i="20"/>
  <c r="U47" i="20"/>
  <c r="T47" i="20"/>
  <c r="S47" i="20"/>
  <c r="AI47" i="20" s="1"/>
  <c r="R47" i="20"/>
  <c r="Q47" i="20"/>
  <c r="P47" i="20"/>
  <c r="O47" i="20"/>
  <c r="AH47" i="20" s="1"/>
  <c r="N47" i="20"/>
  <c r="M47" i="20"/>
  <c r="L47" i="20"/>
  <c r="AF47" i="20" s="1"/>
  <c r="K47" i="20"/>
  <c r="J47" i="20"/>
  <c r="I47" i="20"/>
  <c r="H47" i="20"/>
  <c r="G47" i="20"/>
  <c r="F47" i="20"/>
  <c r="E47" i="20"/>
  <c r="D47" i="20"/>
  <c r="C47" i="20"/>
  <c r="AM46" i="20"/>
  <c r="AA46" i="20"/>
  <c r="X46" i="20"/>
  <c r="W46" i="20"/>
  <c r="V46" i="20"/>
  <c r="AJ46" i="20" s="1"/>
  <c r="U46" i="20"/>
  <c r="T46" i="20"/>
  <c r="S46" i="20"/>
  <c r="R46" i="20"/>
  <c r="Q46" i="20"/>
  <c r="P46" i="20"/>
  <c r="O46" i="20"/>
  <c r="N46" i="20"/>
  <c r="M46" i="20"/>
  <c r="L46" i="20"/>
  <c r="K46" i="20"/>
  <c r="AF46" i="20"/>
  <c r="J46" i="20"/>
  <c r="I46" i="20"/>
  <c r="AE46" i="20" s="1"/>
  <c r="H46" i="20"/>
  <c r="G46" i="20"/>
  <c r="F46" i="20"/>
  <c r="AC46" i="20" s="1"/>
  <c r="E46" i="20"/>
  <c r="D46" i="20"/>
  <c r="C46" i="20"/>
  <c r="AM43" i="20"/>
  <c r="AK43" i="20"/>
  <c r="AJ43" i="20"/>
  <c r="AI43" i="20"/>
  <c r="AH43" i="20"/>
  <c r="AO43" i="20" s="1"/>
  <c r="AG43" i="20"/>
  <c r="AF43" i="20"/>
  <c r="AE43" i="20"/>
  <c r="AD43" i="20"/>
  <c r="AC43" i="20"/>
  <c r="AB43" i="20"/>
  <c r="AA43" i="20"/>
  <c r="AM41" i="20"/>
  <c r="AK41" i="20"/>
  <c r="AJ41" i="20"/>
  <c r="AI41" i="20"/>
  <c r="AH41" i="20"/>
  <c r="AG41" i="20"/>
  <c r="AF41" i="20"/>
  <c r="AE41" i="20"/>
  <c r="AD41" i="20"/>
  <c r="AB41" i="20"/>
  <c r="AC41" i="20"/>
  <c r="AW41" i="20"/>
  <c r="AA41" i="20"/>
  <c r="AM40" i="20"/>
  <c r="AK40" i="20"/>
  <c r="AJ40" i="20"/>
  <c r="AI40" i="20"/>
  <c r="AR40" i="20" s="1"/>
  <c r="AU40" i="20" s="1"/>
  <c r="AG40" i="20"/>
  <c r="AH40" i="20"/>
  <c r="AF40" i="20"/>
  <c r="AE40" i="20"/>
  <c r="AD40" i="20"/>
  <c r="AC40" i="20"/>
  <c r="AB40" i="20"/>
  <c r="AQ40" i="20" s="1"/>
  <c r="AT40" i="20" s="1"/>
  <c r="AA40" i="20"/>
  <c r="AM39" i="20"/>
  <c r="AK39" i="20"/>
  <c r="AJ39" i="20"/>
  <c r="AI39" i="20"/>
  <c r="AH39" i="20"/>
  <c r="AG39" i="20"/>
  <c r="AF39" i="20"/>
  <c r="AE39" i="20"/>
  <c r="AD39" i="20"/>
  <c r="AC39" i="20"/>
  <c r="AB39" i="20"/>
  <c r="AA39" i="20"/>
  <c r="AM38" i="20"/>
  <c r="AK38" i="20"/>
  <c r="AJ38" i="20"/>
  <c r="AI38" i="20"/>
  <c r="AG38" i="20"/>
  <c r="AH38" i="20"/>
  <c r="AF38" i="20"/>
  <c r="AE38" i="20"/>
  <c r="AD38" i="20"/>
  <c r="AQ38" i="20" s="1"/>
  <c r="AT38" i="20" s="1"/>
  <c r="AC38" i="20"/>
  <c r="AB38" i="20"/>
  <c r="AA38" i="20"/>
  <c r="AM37" i="20"/>
  <c r="AK37" i="20"/>
  <c r="AJ37" i="20"/>
  <c r="AI37" i="20"/>
  <c r="AH37" i="20"/>
  <c r="AG37" i="20"/>
  <c r="AF37" i="20"/>
  <c r="AB37" i="20"/>
  <c r="AQ37" i="20" s="1"/>
  <c r="AT37" i="20" s="1"/>
  <c r="AC37" i="20"/>
  <c r="AD37" i="20"/>
  <c r="AE37" i="20"/>
  <c r="AA37" i="20"/>
  <c r="AM36" i="20"/>
  <c r="AK36" i="20"/>
  <c r="AJ36" i="20"/>
  <c r="AG36" i="20"/>
  <c r="AH36" i="20"/>
  <c r="AI36" i="20"/>
  <c r="AF36" i="20"/>
  <c r="AW36" i="20" s="1"/>
  <c r="AE36" i="20"/>
  <c r="AD36" i="20"/>
  <c r="AB36" i="20"/>
  <c r="AC36" i="20"/>
  <c r="AA36" i="20"/>
  <c r="AM35" i="20"/>
  <c r="AK35" i="20"/>
  <c r="AJ35" i="20"/>
  <c r="AI35" i="20"/>
  <c r="AH35" i="20"/>
  <c r="AG35" i="20"/>
  <c r="AF35" i="20"/>
  <c r="AB35" i="20"/>
  <c r="AC35" i="20"/>
  <c r="AD35" i="20"/>
  <c r="AE35" i="20"/>
  <c r="AQ35" i="20" s="1"/>
  <c r="AT35" i="20" s="1"/>
  <c r="AA35" i="20"/>
  <c r="AM34" i="20"/>
  <c r="AK34" i="20"/>
  <c r="AJ34" i="20"/>
  <c r="AI34" i="20"/>
  <c r="AH34" i="20"/>
  <c r="AG34" i="20"/>
  <c r="AR34" i="20" s="1"/>
  <c r="AU34" i="20" s="1"/>
  <c r="AF34" i="20"/>
  <c r="AE34" i="20"/>
  <c r="AD34" i="20"/>
  <c r="AC34" i="20"/>
  <c r="AB34" i="20"/>
  <c r="AA34" i="20"/>
  <c r="AM33" i="20"/>
  <c r="AK33" i="20"/>
  <c r="AJ33" i="20"/>
  <c r="AI33" i="20"/>
  <c r="AH33" i="20"/>
  <c r="AG33" i="20"/>
  <c r="AF33" i="20"/>
  <c r="AE33" i="20"/>
  <c r="AD33" i="20"/>
  <c r="AC33" i="20"/>
  <c r="AB33" i="20"/>
  <c r="AA33" i="20"/>
  <c r="AM32" i="20"/>
  <c r="AK32" i="20"/>
  <c r="AJ32" i="20"/>
  <c r="AI32" i="20"/>
  <c r="AH32" i="20"/>
  <c r="AG32" i="20"/>
  <c r="AF32" i="20"/>
  <c r="AE32" i="20"/>
  <c r="AD32" i="20"/>
  <c r="AC32" i="20"/>
  <c r="AB32" i="20"/>
  <c r="AA32" i="20"/>
  <c r="AM31" i="20"/>
  <c r="AK31" i="20"/>
  <c r="AJ31" i="20"/>
  <c r="AI31" i="20"/>
  <c r="AH31" i="20"/>
  <c r="AG31" i="20"/>
  <c r="AF31" i="20"/>
  <c r="AE31" i="20"/>
  <c r="AD31" i="20"/>
  <c r="AC31" i="20"/>
  <c r="AB31" i="20"/>
  <c r="AQ31" i="20" s="1"/>
  <c r="AT31" i="20" s="1"/>
  <c r="AA31" i="20"/>
  <c r="AM30" i="20"/>
  <c r="AK30" i="20"/>
  <c r="AJ30" i="20"/>
  <c r="AI30" i="20"/>
  <c r="AH30" i="20"/>
  <c r="AG30" i="20"/>
  <c r="AF30" i="20"/>
  <c r="AE30" i="20"/>
  <c r="AD30" i="20"/>
  <c r="AC30" i="20"/>
  <c r="AB30" i="20"/>
  <c r="AA30" i="20"/>
  <c r="AM29" i="20"/>
  <c r="AK29" i="20"/>
  <c r="AJ29" i="20"/>
  <c r="AI29" i="20"/>
  <c r="AH29" i="20"/>
  <c r="AG29" i="20"/>
  <c r="AO29" i="20" s="1"/>
  <c r="AF29" i="20"/>
  <c r="AE29" i="20"/>
  <c r="AD29" i="20"/>
  <c r="AB29" i="20"/>
  <c r="AC29" i="20"/>
  <c r="AA29" i="20"/>
  <c r="AM28" i="20"/>
  <c r="AK28" i="20"/>
  <c r="AJ28" i="20"/>
  <c r="AI28" i="20"/>
  <c r="AR28" i="20" s="1"/>
  <c r="AU28" i="20" s="1"/>
  <c r="AH28" i="20"/>
  <c r="AG28" i="20"/>
  <c r="AF28" i="20"/>
  <c r="AE28" i="20"/>
  <c r="AD28" i="20"/>
  <c r="AC28" i="20"/>
  <c r="AB28" i="20"/>
  <c r="AA28" i="20"/>
  <c r="AM27" i="20"/>
  <c r="AK27" i="20"/>
  <c r="AJ27" i="20"/>
  <c r="AI27" i="20"/>
  <c r="AH27" i="20"/>
  <c r="AG27" i="20"/>
  <c r="AF27" i="20"/>
  <c r="AE27" i="20"/>
  <c r="AB27" i="20"/>
  <c r="AC27" i="20"/>
  <c r="AD27" i="20"/>
  <c r="AA27" i="20"/>
  <c r="AM26" i="20"/>
  <c r="AK26" i="20"/>
  <c r="AJ26" i="20"/>
  <c r="AI26" i="20"/>
  <c r="AH26" i="20"/>
  <c r="AG26" i="20"/>
  <c r="AF26" i="20"/>
  <c r="AE26" i="20"/>
  <c r="AD26" i="20"/>
  <c r="AB26" i="20"/>
  <c r="AC26" i="20"/>
  <c r="AA26" i="20"/>
  <c r="AM25" i="20"/>
  <c r="AK25" i="20"/>
  <c r="AJ25" i="20"/>
  <c r="AI25" i="20"/>
  <c r="AH25" i="20"/>
  <c r="AG25" i="20"/>
  <c r="AF25" i="20"/>
  <c r="AE25" i="20"/>
  <c r="AB25" i="20"/>
  <c r="AC25" i="20"/>
  <c r="AD25" i="20"/>
  <c r="AA25" i="20"/>
  <c r="AM24" i="20"/>
  <c r="AK24" i="20"/>
  <c r="AJ24" i="20"/>
  <c r="AI24" i="20"/>
  <c r="AH24" i="20"/>
  <c r="AG24" i="20"/>
  <c r="AF24" i="20"/>
  <c r="AE24" i="20"/>
  <c r="AD24" i="20"/>
  <c r="AC24" i="20"/>
  <c r="AB24" i="20"/>
  <c r="AA24" i="20"/>
  <c r="AM23" i="20"/>
  <c r="AK23" i="20"/>
  <c r="AJ23" i="20"/>
  <c r="AI23" i="20"/>
  <c r="AH23" i="20"/>
  <c r="AG23" i="20"/>
  <c r="AF23" i="20"/>
  <c r="AE23" i="20"/>
  <c r="AD23" i="20"/>
  <c r="AC23" i="20"/>
  <c r="AB23" i="20"/>
  <c r="AA23" i="20"/>
  <c r="AM22" i="20"/>
  <c r="AK22" i="20"/>
  <c r="AJ22" i="20"/>
  <c r="AI22" i="20"/>
  <c r="AH22" i="20"/>
  <c r="AG22" i="20"/>
  <c r="AF22" i="20"/>
  <c r="AE22" i="20"/>
  <c r="AD22" i="20"/>
  <c r="AC22" i="20"/>
  <c r="AB22" i="20"/>
  <c r="AA22" i="20"/>
  <c r="AM21" i="20"/>
  <c r="AK21" i="20"/>
  <c r="AJ21" i="20"/>
  <c r="AI21" i="20"/>
  <c r="AH21" i="20"/>
  <c r="AG21" i="20"/>
  <c r="AF21" i="20"/>
  <c r="AE21" i="20"/>
  <c r="AD21" i="20"/>
  <c r="AC21" i="20"/>
  <c r="AB21" i="20"/>
  <c r="AA21" i="20"/>
  <c r="AM20" i="20"/>
  <c r="AK20" i="20"/>
  <c r="AJ20" i="20"/>
  <c r="AI20" i="20"/>
  <c r="AH20" i="20"/>
  <c r="AG20" i="20"/>
  <c r="AF20" i="20"/>
  <c r="AE20" i="20"/>
  <c r="AD20" i="20"/>
  <c r="AB20" i="20"/>
  <c r="AC20" i="20"/>
  <c r="AQ20" i="20" s="1"/>
  <c r="AT20" i="20" s="1"/>
  <c r="AA20" i="20"/>
  <c r="AM19" i="20"/>
  <c r="AK19" i="20"/>
  <c r="AJ19" i="20"/>
  <c r="AI19" i="20"/>
  <c r="AH19" i="20"/>
  <c r="AG19" i="20"/>
  <c r="AF19" i="20"/>
  <c r="AE19" i="20"/>
  <c r="AD19" i="20"/>
  <c r="AB19" i="20"/>
  <c r="AC19" i="20"/>
  <c r="AA19" i="20"/>
  <c r="AM18" i="20"/>
  <c r="AK18" i="20"/>
  <c r="AR18" i="20" s="1"/>
  <c r="AU18" i="20" s="1"/>
  <c r="AJ18" i="20"/>
  <c r="AI18" i="20"/>
  <c r="AH18" i="20"/>
  <c r="AG18" i="20"/>
  <c r="AF18" i="20"/>
  <c r="AE18" i="20"/>
  <c r="AD18" i="20"/>
  <c r="AC18" i="20"/>
  <c r="AB18" i="20"/>
  <c r="AA18" i="20"/>
  <c r="AM17" i="20"/>
  <c r="AK17" i="20"/>
  <c r="AJ17" i="20"/>
  <c r="AI17" i="20"/>
  <c r="AH17" i="20"/>
  <c r="AG17" i="20"/>
  <c r="AF17" i="20"/>
  <c r="AE17" i="20"/>
  <c r="AD17" i="20"/>
  <c r="AC17" i="20"/>
  <c r="AB17" i="20"/>
  <c r="AA17" i="20"/>
  <c r="AM16" i="20"/>
  <c r="AK16" i="20"/>
  <c r="AJ16" i="20"/>
  <c r="AI16" i="20"/>
  <c r="AH16" i="20"/>
  <c r="AG16" i="20"/>
  <c r="AF16" i="20"/>
  <c r="AE16" i="20"/>
  <c r="AD16" i="20"/>
  <c r="AC16" i="20"/>
  <c r="AB16" i="20"/>
  <c r="AA16" i="20"/>
  <c r="AM15" i="20"/>
  <c r="AK15" i="20"/>
  <c r="AJ15" i="20"/>
  <c r="AI15" i="20"/>
  <c r="AH15" i="20"/>
  <c r="AG15" i="20"/>
  <c r="AF15" i="20"/>
  <c r="AE15" i="20"/>
  <c r="AD15" i="20"/>
  <c r="AC15" i="20"/>
  <c r="AB15" i="20"/>
  <c r="AA15" i="20"/>
  <c r="AM14" i="20"/>
  <c r="AK14" i="20"/>
  <c r="AJ14" i="20"/>
  <c r="AI14" i="20"/>
  <c r="AH14" i="20"/>
  <c r="AG14" i="20"/>
  <c r="AF14" i="20"/>
  <c r="AE14" i="20"/>
  <c r="AD14" i="20"/>
  <c r="AC14" i="20"/>
  <c r="AB14" i="20"/>
  <c r="AN14" i="20" s="1"/>
  <c r="AA14" i="20"/>
  <c r="AM13" i="20"/>
  <c r="AK13" i="20"/>
  <c r="AJ13" i="20"/>
  <c r="AI13" i="20"/>
  <c r="AH13" i="20"/>
  <c r="AO13" i="20" s="1"/>
  <c r="AG13" i="20"/>
  <c r="AF13" i="20"/>
  <c r="AE13" i="20"/>
  <c r="AD13" i="20"/>
  <c r="AB13" i="20"/>
  <c r="AC13" i="20"/>
  <c r="AA13" i="20"/>
  <c r="AM12" i="20"/>
  <c r="AK12" i="20"/>
  <c r="AJ12" i="20"/>
  <c r="AI12" i="20"/>
  <c r="AR12" i="20" s="1"/>
  <c r="AU12" i="20" s="1"/>
  <c r="AH12" i="20"/>
  <c r="AG12" i="20"/>
  <c r="AF12" i="20"/>
  <c r="AE12" i="20"/>
  <c r="AD12" i="20"/>
  <c r="AC12" i="20"/>
  <c r="AB12" i="20"/>
  <c r="AA12" i="20"/>
  <c r="AM11" i="20"/>
  <c r="AK11" i="20"/>
  <c r="AJ11" i="20"/>
  <c r="AI11" i="20"/>
  <c r="AH11" i="20"/>
  <c r="AG11" i="20"/>
  <c r="AF11" i="20"/>
  <c r="AE11" i="20"/>
  <c r="AB11" i="20"/>
  <c r="AC11" i="20"/>
  <c r="AD11" i="20"/>
  <c r="AA11" i="20"/>
  <c r="AM10" i="20"/>
  <c r="AK10" i="20"/>
  <c r="AJ10" i="20"/>
  <c r="AI10" i="20"/>
  <c r="AH10" i="20"/>
  <c r="AG10" i="20"/>
  <c r="AF10" i="20"/>
  <c r="AE10" i="20"/>
  <c r="AD10" i="20"/>
  <c r="AB10" i="20"/>
  <c r="AC10" i="20"/>
  <c r="AA10" i="20"/>
  <c r="AM9" i="20"/>
  <c r="AK9" i="20"/>
  <c r="AJ9" i="20"/>
  <c r="AI9" i="20"/>
  <c r="AH9" i="20"/>
  <c r="AG9" i="20"/>
  <c r="AF9" i="20"/>
  <c r="AE9" i="20"/>
  <c r="AD9" i="20"/>
  <c r="AC9" i="20"/>
  <c r="AB9" i="20"/>
  <c r="AA9" i="20"/>
  <c r="AM8" i="20"/>
  <c r="AK8" i="20"/>
  <c r="AJ8" i="20"/>
  <c r="AI8" i="20"/>
  <c r="AH8" i="20"/>
  <c r="AG8" i="20"/>
  <c r="AF8" i="20"/>
  <c r="AE8" i="20"/>
  <c r="AD8" i="20"/>
  <c r="AC8" i="20"/>
  <c r="AB8" i="20"/>
  <c r="AA8" i="20"/>
  <c r="AM7" i="20"/>
  <c r="AK7" i="20"/>
  <c r="AJ7" i="20"/>
  <c r="AI7" i="20"/>
  <c r="AH7" i="20"/>
  <c r="AG7" i="20"/>
  <c r="AF7" i="20"/>
  <c r="AE7" i="20"/>
  <c r="AD7" i="20"/>
  <c r="AC7" i="20"/>
  <c r="AB7" i="20"/>
  <c r="AA7" i="20"/>
  <c r="AM191" i="19"/>
  <c r="AA191" i="19"/>
  <c r="X191" i="19"/>
  <c r="W191" i="19"/>
  <c r="V191" i="19"/>
  <c r="U191" i="19"/>
  <c r="T191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G191" i="19"/>
  <c r="F191" i="19"/>
  <c r="E191" i="19"/>
  <c r="D191" i="19"/>
  <c r="C191" i="19"/>
  <c r="AM190" i="19"/>
  <c r="AA190" i="19"/>
  <c r="X190" i="19"/>
  <c r="AK190" i="19" s="1"/>
  <c r="W190" i="19"/>
  <c r="V190" i="19"/>
  <c r="U190" i="19"/>
  <c r="T190" i="19"/>
  <c r="AI190" i="19" s="1"/>
  <c r="S190" i="19"/>
  <c r="R190" i="19"/>
  <c r="Q190" i="19"/>
  <c r="P190" i="19"/>
  <c r="O190" i="19"/>
  <c r="AH190" i="19" s="1"/>
  <c r="N190" i="19"/>
  <c r="M190" i="19"/>
  <c r="L190" i="19"/>
  <c r="K190" i="19"/>
  <c r="AF190" i="19" s="1"/>
  <c r="J190" i="19"/>
  <c r="I190" i="19"/>
  <c r="H190" i="19"/>
  <c r="AD190" i="19" s="1"/>
  <c r="G190" i="19"/>
  <c r="F190" i="19"/>
  <c r="E190" i="19"/>
  <c r="D190" i="19"/>
  <c r="C190" i="19"/>
  <c r="AB190" i="19"/>
  <c r="AM187" i="19"/>
  <c r="AK187" i="19"/>
  <c r="AJ187" i="19"/>
  <c r="AI187" i="19"/>
  <c r="AH187" i="19"/>
  <c r="AG187" i="19"/>
  <c r="AF187" i="19"/>
  <c r="AE187" i="19"/>
  <c r="AB187" i="19"/>
  <c r="AC187" i="19"/>
  <c r="AD187" i="19"/>
  <c r="AA187" i="19"/>
  <c r="AM185" i="19"/>
  <c r="AK185" i="19"/>
  <c r="AJ185" i="19"/>
  <c r="AI185" i="19"/>
  <c r="AH185" i="19"/>
  <c r="AG185" i="19"/>
  <c r="AF185" i="19"/>
  <c r="AE185" i="19"/>
  <c r="AD185" i="19"/>
  <c r="AC185" i="19"/>
  <c r="AB185" i="19"/>
  <c r="AA185" i="19"/>
  <c r="AM184" i="19"/>
  <c r="AK184" i="19"/>
  <c r="AJ184" i="19"/>
  <c r="AI184" i="19"/>
  <c r="AH184" i="19"/>
  <c r="AG184" i="19"/>
  <c r="AF184" i="19"/>
  <c r="AE184" i="19"/>
  <c r="AD184" i="19"/>
  <c r="AC184" i="19"/>
  <c r="AB184" i="19"/>
  <c r="AA184" i="19"/>
  <c r="AM183" i="19"/>
  <c r="AK183" i="19"/>
  <c r="AJ183" i="19"/>
  <c r="AI183" i="19"/>
  <c r="AH183" i="19"/>
  <c r="AG183" i="19"/>
  <c r="AF183" i="19"/>
  <c r="AE183" i="19"/>
  <c r="AD183" i="19"/>
  <c r="AC183" i="19"/>
  <c r="AB183" i="19"/>
  <c r="AA183" i="19"/>
  <c r="AM182" i="19"/>
  <c r="AK182" i="19"/>
  <c r="AJ182" i="19"/>
  <c r="AI182" i="19"/>
  <c r="AH182" i="19"/>
  <c r="AG182" i="19"/>
  <c r="AF182" i="19"/>
  <c r="AE182" i="19"/>
  <c r="AD182" i="19"/>
  <c r="AB182" i="19"/>
  <c r="AC182" i="19"/>
  <c r="AN182" i="19" s="1"/>
  <c r="AA182" i="19"/>
  <c r="AM181" i="19"/>
  <c r="AK181" i="19"/>
  <c r="AJ181" i="19"/>
  <c r="AI181" i="19"/>
  <c r="AH181" i="19"/>
  <c r="AG181" i="19"/>
  <c r="AF181" i="19"/>
  <c r="AE181" i="19"/>
  <c r="AD181" i="19"/>
  <c r="AC181" i="19"/>
  <c r="AB181" i="19"/>
  <c r="AA181" i="19"/>
  <c r="AM180" i="19"/>
  <c r="AK180" i="19"/>
  <c r="AJ180" i="19"/>
  <c r="AI180" i="19"/>
  <c r="AH180" i="19"/>
  <c r="AG180" i="19"/>
  <c r="AF180" i="19"/>
  <c r="AE180" i="19"/>
  <c r="AD180" i="19"/>
  <c r="AC180" i="19"/>
  <c r="AB180" i="19"/>
  <c r="AA180" i="19"/>
  <c r="AB179" i="19"/>
  <c r="AC179" i="19"/>
  <c r="AD179" i="19"/>
  <c r="AE179" i="19"/>
  <c r="AQ179" i="19" s="1"/>
  <c r="AT179" i="19" s="1"/>
  <c r="AF179" i="19"/>
  <c r="AM179" i="19"/>
  <c r="AK179" i="19"/>
  <c r="AJ179" i="19"/>
  <c r="AI179" i="19"/>
  <c r="AH179" i="19"/>
  <c r="AG179" i="19"/>
  <c r="AA179" i="19"/>
  <c r="AM178" i="19"/>
  <c r="AK178" i="19"/>
  <c r="AJ178" i="19"/>
  <c r="AI178" i="19"/>
  <c r="AH178" i="19"/>
  <c r="AG178" i="19"/>
  <c r="AF178" i="19"/>
  <c r="AE178" i="19"/>
  <c r="AD178" i="19"/>
  <c r="AC178" i="19"/>
  <c r="AB178" i="19"/>
  <c r="AA178" i="19"/>
  <c r="AM177" i="19"/>
  <c r="AK177" i="19"/>
  <c r="AJ177" i="19"/>
  <c r="AI177" i="19"/>
  <c r="AH177" i="19"/>
  <c r="AG177" i="19"/>
  <c r="AF177" i="19"/>
  <c r="AE177" i="19"/>
  <c r="AB177" i="19"/>
  <c r="AC177" i="19"/>
  <c r="AD177" i="19"/>
  <c r="AA177" i="19"/>
  <c r="AB176" i="19"/>
  <c r="AC176" i="19"/>
  <c r="AD176" i="19"/>
  <c r="AE176" i="19"/>
  <c r="AF176" i="19"/>
  <c r="AM176" i="19"/>
  <c r="AK176" i="19"/>
  <c r="AJ176" i="19"/>
  <c r="AI176" i="19"/>
  <c r="AH176" i="19"/>
  <c r="AG176" i="19"/>
  <c r="AR176" i="19" s="1"/>
  <c r="AU176" i="19" s="1"/>
  <c r="AA176" i="19"/>
  <c r="AM175" i="19"/>
  <c r="AK175" i="19"/>
  <c r="AG175" i="19"/>
  <c r="AH175" i="19"/>
  <c r="AI175" i="19"/>
  <c r="AJ175" i="19"/>
  <c r="AF175" i="19"/>
  <c r="AE175" i="19"/>
  <c r="AD175" i="19"/>
  <c r="AB175" i="19"/>
  <c r="AC175" i="19"/>
  <c r="AQ175" i="19" s="1"/>
  <c r="AT175" i="19" s="1"/>
  <c r="AA175" i="19"/>
  <c r="AM174" i="19"/>
  <c r="AK174" i="19"/>
  <c r="AJ174" i="19"/>
  <c r="AI174" i="19"/>
  <c r="AH174" i="19"/>
  <c r="AG174" i="19"/>
  <c r="AF174" i="19"/>
  <c r="AB174" i="19"/>
  <c r="AC174" i="19"/>
  <c r="AD174" i="19"/>
  <c r="AE174" i="19"/>
  <c r="AA174" i="19"/>
  <c r="AM173" i="19"/>
  <c r="AK173" i="19"/>
  <c r="AJ173" i="19"/>
  <c r="AI173" i="19"/>
  <c r="AH173" i="19"/>
  <c r="AG173" i="19"/>
  <c r="AF173" i="19"/>
  <c r="AE173" i="19"/>
  <c r="AD173" i="19"/>
  <c r="AC173" i="19"/>
  <c r="AB173" i="19"/>
  <c r="AA173" i="19"/>
  <c r="AM172" i="19"/>
  <c r="AK172" i="19"/>
  <c r="AJ172" i="19"/>
  <c r="AI172" i="19"/>
  <c r="AH172" i="19"/>
  <c r="AG172" i="19"/>
  <c r="AF172" i="19"/>
  <c r="AE172" i="19"/>
  <c r="AD172" i="19"/>
  <c r="AB172" i="19"/>
  <c r="AQ172" i="19" s="1"/>
  <c r="AT172" i="19" s="1"/>
  <c r="AC172" i="19"/>
  <c r="AA172" i="19"/>
  <c r="AM171" i="19"/>
  <c r="AK171" i="19"/>
  <c r="AJ171" i="19"/>
  <c r="AI171" i="19"/>
  <c r="AH171" i="19"/>
  <c r="AG171" i="19"/>
  <c r="AF171" i="19"/>
  <c r="AE171" i="19"/>
  <c r="AD171" i="19"/>
  <c r="AC171" i="19"/>
  <c r="AB171" i="19"/>
  <c r="AA171" i="19"/>
  <c r="AM170" i="19"/>
  <c r="AK170" i="19"/>
  <c r="AJ170" i="19"/>
  <c r="AI170" i="19"/>
  <c r="AH170" i="19"/>
  <c r="AG170" i="19"/>
  <c r="AF170" i="19"/>
  <c r="AE170" i="19"/>
  <c r="AD170" i="19"/>
  <c r="AB170" i="19"/>
  <c r="AW170" i="19" s="1"/>
  <c r="AC170" i="19"/>
  <c r="AA170" i="19"/>
  <c r="AM169" i="19"/>
  <c r="AK169" i="19"/>
  <c r="AJ169" i="19"/>
  <c r="AI169" i="19"/>
  <c r="AH169" i="19"/>
  <c r="AG169" i="19"/>
  <c r="AF169" i="19"/>
  <c r="AE169" i="19"/>
  <c r="AD169" i="19"/>
  <c r="AC169" i="19"/>
  <c r="AB169" i="19"/>
  <c r="AA169" i="19"/>
  <c r="AM168" i="19"/>
  <c r="AK168" i="19"/>
  <c r="AJ168" i="19"/>
  <c r="AI168" i="19"/>
  <c r="AH168" i="19"/>
  <c r="AG168" i="19"/>
  <c r="AF168" i="19"/>
  <c r="AE168" i="19"/>
  <c r="AD168" i="19"/>
  <c r="AB168" i="19"/>
  <c r="AC168" i="19"/>
  <c r="AA168" i="19"/>
  <c r="AM167" i="19"/>
  <c r="AK167" i="19"/>
  <c r="AJ167" i="19"/>
  <c r="AI167" i="19"/>
  <c r="AH167" i="19"/>
  <c r="AG167" i="19"/>
  <c r="AF167" i="19"/>
  <c r="AB167" i="19"/>
  <c r="AC167" i="19"/>
  <c r="AN167" i="19" s="1"/>
  <c r="AD167" i="19"/>
  <c r="AE167" i="19"/>
  <c r="AA167" i="19"/>
  <c r="AM166" i="19"/>
  <c r="AK166" i="19"/>
  <c r="AJ166" i="19"/>
  <c r="AI166" i="19"/>
  <c r="AH166" i="19"/>
  <c r="AG166" i="19"/>
  <c r="AF166" i="19"/>
  <c r="AE166" i="19"/>
  <c r="AD166" i="19"/>
  <c r="AC166" i="19"/>
  <c r="AB166" i="19"/>
  <c r="AA166" i="19"/>
  <c r="AM165" i="19"/>
  <c r="AK165" i="19"/>
  <c r="AJ165" i="19"/>
  <c r="AI165" i="19"/>
  <c r="AH165" i="19"/>
  <c r="AG165" i="19"/>
  <c r="AF165" i="19"/>
  <c r="AE165" i="19"/>
  <c r="AD165" i="19"/>
  <c r="AC165" i="19"/>
  <c r="AB165" i="19"/>
  <c r="AA165" i="19"/>
  <c r="AM164" i="19"/>
  <c r="AK164" i="19"/>
  <c r="AJ164" i="19"/>
  <c r="AI164" i="19"/>
  <c r="AH164" i="19"/>
  <c r="AG164" i="19"/>
  <c r="AF164" i="19"/>
  <c r="AE164" i="19"/>
  <c r="AD164" i="19"/>
  <c r="AC164" i="19"/>
  <c r="AB164" i="19"/>
  <c r="AA164" i="19"/>
  <c r="AM163" i="19"/>
  <c r="AK163" i="19"/>
  <c r="AJ163" i="19"/>
  <c r="AI163" i="19"/>
  <c r="AH163" i="19"/>
  <c r="AG163" i="19"/>
  <c r="AF163" i="19"/>
  <c r="AE163" i="19"/>
  <c r="AD163" i="19"/>
  <c r="AC163" i="19"/>
  <c r="AB163" i="19"/>
  <c r="AA163" i="19"/>
  <c r="AM162" i="19"/>
  <c r="AK162" i="19"/>
  <c r="AJ162" i="19"/>
  <c r="AI162" i="19"/>
  <c r="AH162" i="19"/>
  <c r="AG162" i="19"/>
  <c r="AF162" i="19"/>
  <c r="AE162" i="19"/>
  <c r="AD162" i="19"/>
  <c r="AC162" i="19"/>
  <c r="AB162" i="19"/>
  <c r="AA162" i="19"/>
  <c r="AM161" i="19"/>
  <c r="AK161" i="19"/>
  <c r="AJ161" i="19"/>
  <c r="AI161" i="19"/>
  <c r="AH161" i="19"/>
  <c r="AG161" i="19"/>
  <c r="AF161" i="19"/>
  <c r="AE161" i="19"/>
  <c r="AD161" i="19"/>
  <c r="AC161" i="19"/>
  <c r="AB161" i="19"/>
  <c r="AA161" i="19"/>
  <c r="AM160" i="19"/>
  <c r="AK160" i="19"/>
  <c r="AJ160" i="19"/>
  <c r="AI160" i="19"/>
  <c r="AH160" i="19"/>
  <c r="AG160" i="19"/>
  <c r="AF160" i="19"/>
  <c r="AB160" i="19"/>
  <c r="AN160" i="19" s="1"/>
  <c r="AC160" i="19"/>
  <c r="AD160" i="19"/>
  <c r="AE160" i="19"/>
  <c r="AA160" i="19"/>
  <c r="AM159" i="19"/>
  <c r="AK159" i="19"/>
  <c r="AJ159" i="19"/>
  <c r="AI159" i="19"/>
  <c r="AH159" i="19"/>
  <c r="AG159" i="19"/>
  <c r="AF159" i="19"/>
  <c r="AE159" i="19"/>
  <c r="AD159" i="19"/>
  <c r="AC159" i="19"/>
  <c r="AB159" i="19"/>
  <c r="AA159" i="19"/>
  <c r="AM158" i="19"/>
  <c r="AK158" i="19"/>
  <c r="AJ158" i="19"/>
  <c r="AI158" i="19"/>
  <c r="AH158" i="19"/>
  <c r="AG158" i="19"/>
  <c r="AF158" i="19"/>
  <c r="AE158" i="19"/>
  <c r="AD158" i="19"/>
  <c r="AC158" i="19"/>
  <c r="AB158" i="19"/>
  <c r="AA158" i="19"/>
  <c r="AM157" i="19"/>
  <c r="AK157" i="19"/>
  <c r="AJ157" i="19"/>
  <c r="AI157" i="19"/>
  <c r="AH157" i="19"/>
  <c r="AG157" i="19"/>
  <c r="AF157" i="19"/>
  <c r="AE157" i="19"/>
  <c r="AD157" i="19"/>
  <c r="AC157" i="19"/>
  <c r="AB157" i="19"/>
  <c r="AA157" i="19"/>
  <c r="AM156" i="19"/>
  <c r="AK156" i="19"/>
  <c r="AJ156" i="19"/>
  <c r="AI156" i="19"/>
  <c r="AH156" i="19"/>
  <c r="AG156" i="19"/>
  <c r="AF156" i="19"/>
  <c r="AE156" i="19"/>
  <c r="AD156" i="19"/>
  <c r="AC156" i="19"/>
  <c r="AB156" i="19"/>
  <c r="AA156" i="19"/>
  <c r="AM155" i="19"/>
  <c r="AK155" i="19"/>
  <c r="AG155" i="19"/>
  <c r="AR155" i="19" s="1"/>
  <c r="AU155" i="19" s="1"/>
  <c r="AH155" i="19"/>
  <c r="AI155" i="19"/>
  <c r="AJ155" i="19"/>
  <c r="AF155" i="19"/>
  <c r="AE155" i="19"/>
  <c r="AD155" i="19"/>
  <c r="AC155" i="19"/>
  <c r="AB155" i="19"/>
  <c r="AA155" i="19"/>
  <c r="AM154" i="19"/>
  <c r="AK154" i="19"/>
  <c r="AJ154" i="19"/>
  <c r="AI154" i="19"/>
  <c r="AH154" i="19"/>
  <c r="AG154" i="19"/>
  <c r="AF154" i="19"/>
  <c r="AE154" i="19"/>
  <c r="AB154" i="19"/>
  <c r="AC154" i="19"/>
  <c r="AD154" i="19"/>
  <c r="AA154" i="19"/>
  <c r="AM153" i="19"/>
  <c r="AK153" i="19"/>
  <c r="AJ153" i="19"/>
  <c r="AI153" i="19"/>
  <c r="AH153" i="19"/>
  <c r="AG153" i="19"/>
  <c r="AR153" i="19" s="1"/>
  <c r="AU153" i="19" s="1"/>
  <c r="AF153" i="19"/>
  <c r="AE153" i="19"/>
  <c r="AD153" i="19"/>
  <c r="AC153" i="19"/>
  <c r="AB153" i="19"/>
  <c r="AA153" i="19"/>
  <c r="AM152" i="19"/>
  <c r="AK152" i="19"/>
  <c r="AJ152" i="19"/>
  <c r="AI152" i="19"/>
  <c r="AH152" i="19"/>
  <c r="AO152" i="19" s="1"/>
  <c r="AG152" i="19"/>
  <c r="AF152" i="19"/>
  <c r="AE152" i="19"/>
  <c r="AD152" i="19"/>
  <c r="AC152" i="19"/>
  <c r="AB152" i="19"/>
  <c r="AA152" i="19"/>
  <c r="AM151" i="19"/>
  <c r="AK151" i="19"/>
  <c r="AJ151" i="19"/>
  <c r="AI151" i="19"/>
  <c r="AG151" i="19"/>
  <c r="AR151" i="19" s="1"/>
  <c r="AU151" i="19" s="1"/>
  <c r="AH151" i="19"/>
  <c r="AF151" i="19"/>
  <c r="AE151" i="19"/>
  <c r="AD151" i="19"/>
  <c r="AC151" i="19"/>
  <c r="AB151" i="19"/>
  <c r="AA151" i="19"/>
  <c r="AM150" i="19"/>
  <c r="AK150" i="19"/>
  <c r="AJ150" i="19"/>
  <c r="AI150" i="19"/>
  <c r="AH150" i="19"/>
  <c r="AG150" i="19"/>
  <c r="AF150" i="19"/>
  <c r="AE150" i="19"/>
  <c r="AB150" i="19"/>
  <c r="AC150" i="19"/>
  <c r="AD150" i="19"/>
  <c r="AA150" i="19"/>
  <c r="AM149" i="19"/>
  <c r="AK149" i="19"/>
  <c r="AJ149" i="19"/>
  <c r="AI149" i="19"/>
  <c r="AH149" i="19"/>
  <c r="AG149" i="19"/>
  <c r="AF149" i="19"/>
  <c r="AE149" i="19"/>
  <c r="AD149" i="19"/>
  <c r="AC149" i="19"/>
  <c r="AB149" i="19"/>
  <c r="AA149" i="19"/>
  <c r="AM148" i="19"/>
  <c r="AK148" i="19"/>
  <c r="AJ148" i="19"/>
  <c r="AI148" i="19"/>
  <c r="AH148" i="19"/>
  <c r="AG148" i="19"/>
  <c r="AF148" i="19"/>
  <c r="AE148" i="19"/>
  <c r="AB148" i="19"/>
  <c r="AC148" i="19"/>
  <c r="AD148" i="19"/>
  <c r="AA148" i="19"/>
  <c r="AM147" i="19"/>
  <c r="AK147" i="19"/>
  <c r="AJ147" i="19"/>
  <c r="AI147" i="19"/>
  <c r="AH147" i="19"/>
  <c r="AR147" i="19" s="1"/>
  <c r="AU147" i="19" s="1"/>
  <c r="AG147" i="19"/>
  <c r="AF147" i="19"/>
  <c r="AE147" i="19"/>
  <c r="AD147" i="19"/>
  <c r="AC147" i="19"/>
  <c r="AB147" i="19"/>
  <c r="AA147" i="19"/>
  <c r="AM146" i="19"/>
  <c r="AK146" i="19"/>
  <c r="AJ146" i="19"/>
  <c r="AI146" i="19"/>
  <c r="AH146" i="19"/>
  <c r="AG146" i="19"/>
  <c r="AF146" i="19"/>
  <c r="AE146" i="19"/>
  <c r="AD146" i="19"/>
  <c r="AC146" i="19"/>
  <c r="AB146" i="19"/>
  <c r="AA146" i="19"/>
  <c r="AM145" i="19"/>
  <c r="AK145" i="19"/>
  <c r="AJ145" i="19"/>
  <c r="AI145" i="19"/>
  <c r="AH145" i="19"/>
  <c r="AR145" i="19" s="1"/>
  <c r="AU145" i="19" s="1"/>
  <c r="AG145" i="19"/>
  <c r="AF145" i="19"/>
  <c r="AE145" i="19"/>
  <c r="AD145" i="19"/>
  <c r="AC145" i="19"/>
  <c r="AB145" i="19"/>
  <c r="AA145" i="19"/>
  <c r="AG144" i="19"/>
  <c r="AH144" i="19"/>
  <c r="AI144" i="19"/>
  <c r="AJ144" i="19"/>
  <c r="AK144" i="19"/>
  <c r="AM144" i="19"/>
  <c r="AF144" i="19"/>
  <c r="AE144" i="19"/>
  <c r="AB144" i="19"/>
  <c r="AC144" i="19"/>
  <c r="AD144" i="19"/>
  <c r="AA144" i="19"/>
  <c r="AM143" i="19"/>
  <c r="AK143" i="19"/>
  <c r="AJ143" i="19"/>
  <c r="AI143" i="19"/>
  <c r="AH143" i="19"/>
  <c r="AG143" i="19"/>
  <c r="AF143" i="19"/>
  <c r="AE143" i="19"/>
  <c r="AD143" i="19"/>
  <c r="AC143" i="19"/>
  <c r="AB143" i="19"/>
  <c r="AA143" i="19"/>
  <c r="AM142" i="19"/>
  <c r="AK142" i="19"/>
  <c r="AJ142" i="19"/>
  <c r="AI142" i="19"/>
  <c r="AH142" i="19"/>
  <c r="AG142" i="19"/>
  <c r="AF142" i="19"/>
  <c r="AE142" i="19"/>
  <c r="AB142" i="19"/>
  <c r="AC142" i="19"/>
  <c r="AD142" i="19"/>
  <c r="AA142" i="19"/>
  <c r="AM141" i="19"/>
  <c r="AK141" i="19"/>
  <c r="AJ141" i="19"/>
  <c r="AI141" i="19"/>
  <c r="AH141" i="19"/>
  <c r="AG141" i="19"/>
  <c r="AF141" i="19"/>
  <c r="AE141" i="19"/>
  <c r="AD141" i="19"/>
  <c r="AC141" i="19"/>
  <c r="AB141" i="19"/>
  <c r="AA141" i="19"/>
  <c r="AM140" i="19"/>
  <c r="AK140" i="19"/>
  <c r="AJ140" i="19"/>
  <c r="AI140" i="19"/>
  <c r="AH140" i="19"/>
  <c r="AG140" i="19"/>
  <c r="AF140" i="19"/>
  <c r="AE140" i="19"/>
  <c r="AD140" i="19"/>
  <c r="AC140" i="19"/>
  <c r="AB140" i="19"/>
  <c r="AA140" i="19"/>
  <c r="AM139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AM138" i="19"/>
  <c r="AK138" i="19"/>
  <c r="AJ138" i="19"/>
  <c r="AI138" i="19"/>
  <c r="AH138" i="19"/>
  <c r="AG138" i="19"/>
  <c r="AF138" i="19"/>
  <c r="AE138" i="19"/>
  <c r="AD138" i="19"/>
  <c r="AC138" i="19"/>
  <c r="AQ138" i="19" s="1"/>
  <c r="AT138" i="19" s="1"/>
  <c r="AB138" i="19"/>
  <c r="AA138" i="19"/>
  <c r="AM137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AM136" i="19"/>
  <c r="AK136" i="19"/>
  <c r="AJ136" i="19"/>
  <c r="AI136" i="19"/>
  <c r="AH136" i="19"/>
  <c r="AG136" i="19"/>
  <c r="AF136" i="19"/>
  <c r="AE136" i="19"/>
  <c r="AD136" i="19"/>
  <c r="AC136" i="19"/>
  <c r="AB136" i="19"/>
  <c r="AQ136" i="19" s="1"/>
  <c r="AT136" i="19" s="1"/>
  <c r="AA136" i="19"/>
  <c r="AM135" i="19"/>
  <c r="AK135" i="19"/>
  <c r="AJ135" i="19"/>
  <c r="AI135" i="19"/>
  <c r="AH135" i="19"/>
  <c r="AG135" i="19"/>
  <c r="AF135" i="19"/>
  <c r="AE135" i="19"/>
  <c r="AD135" i="19"/>
  <c r="AC135" i="19"/>
  <c r="AB135" i="19"/>
  <c r="AA135" i="19"/>
  <c r="AM134" i="19"/>
  <c r="AK134" i="19"/>
  <c r="AJ134" i="19"/>
  <c r="AI134" i="19"/>
  <c r="AH134" i="19"/>
  <c r="AG134" i="19"/>
  <c r="AF134" i="19"/>
  <c r="AE134" i="19"/>
  <c r="AD134" i="19"/>
  <c r="AC134" i="19"/>
  <c r="AB134" i="19"/>
  <c r="AA134" i="19"/>
  <c r="AM133" i="19"/>
  <c r="AK133" i="19"/>
  <c r="AJ133" i="19"/>
  <c r="AI133" i="19"/>
  <c r="AG133" i="19"/>
  <c r="AH133" i="19"/>
  <c r="AF133" i="19"/>
  <c r="AE133" i="19"/>
  <c r="AD133" i="19"/>
  <c r="AC133" i="19"/>
  <c r="AB133" i="19"/>
  <c r="AA133" i="19"/>
  <c r="AM132" i="19"/>
  <c r="AK132" i="19"/>
  <c r="AJ132" i="19"/>
  <c r="AI132" i="19"/>
  <c r="AH132" i="19"/>
  <c r="AG132" i="19"/>
  <c r="AF132" i="19"/>
  <c r="AE132" i="19"/>
  <c r="AB132" i="19"/>
  <c r="AC132" i="19"/>
  <c r="AD132" i="19"/>
  <c r="AA132" i="19"/>
  <c r="AM131" i="19"/>
  <c r="AK131" i="19"/>
  <c r="AJ131" i="19"/>
  <c r="AG131" i="19"/>
  <c r="AH131" i="19"/>
  <c r="AI131" i="19"/>
  <c r="AF131" i="19"/>
  <c r="AE131" i="19"/>
  <c r="AD131" i="19"/>
  <c r="AC131" i="19"/>
  <c r="AB131" i="19"/>
  <c r="AA131" i="19"/>
  <c r="AM130" i="19"/>
  <c r="AK130" i="19"/>
  <c r="AJ130" i="19"/>
  <c r="AI130" i="19"/>
  <c r="AH130" i="19"/>
  <c r="AG130" i="19"/>
  <c r="AF130" i="19"/>
  <c r="AE130" i="19"/>
  <c r="AD130" i="19"/>
  <c r="AC130" i="19"/>
  <c r="AQ130" i="19" s="1"/>
  <c r="AT130" i="19" s="1"/>
  <c r="AB130" i="19"/>
  <c r="AA130" i="19"/>
  <c r="AM129" i="19"/>
  <c r="AK129" i="19"/>
  <c r="AG129" i="19"/>
  <c r="AH129" i="19"/>
  <c r="AI129" i="19"/>
  <c r="AJ129" i="19"/>
  <c r="AF129" i="19"/>
  <c r="AE129" i="19"/>
  <c r="AD129" i="19"/>
  <c r="AC129" i="19"/>
  <c r="AB129" i="19"/>
  <c r="AA129" i="19"/>
  <c r="AM128" i="19"/>
  <c r="AK128" i="19"/>
  <c r="AJ128" i="19"/>
  <c r="AI128" i="19"/>
  <c r="AH128" i="19"/>
  <c r="AG128" i="19"/>
  <c r="AF128" i="19"/>
  <c r="AE128" i="19"/>
  <c r="AD128" i="19"/>
  <c r="AC128" i="19"/>
  <c r="AB128" i="19"/>
  <c r="AA128" i="19"/>
  <c r="AM127" i="19"/>
  <c r="AK127" i="19"/>
  <c r="AJ127" i="19"/>
  <c r="AI127" i="19"/>
  <c r="AH127" i="19"/>
  <c r="AG127" i="19"/>
  <c r="AF127" i="19"/>
  <c r="AE127" i="19"/>
  <c r="AD127" i="19"/>
  <c r="AC127" i="19"/>
  <c r="AB127" i="19"/>
  <c r="AA127" i="19"/>
  <c r="AM126" i="19"/>
  <c r="AK126" i="19"/>
  <c r="AJ126" i="19"/>
  <c r="AI126" i="19"/>
  <c r="AH126" i="19"/>
  <c r="AG126" i="19"/>
  <c r="AF126" i="19"/>
  <c r="AE126" i="19"/>
  <c r="AD126" i="19"/>
  <c r="AC126" i="19"/>
  <c r="AB126" i="19"/>
  <c r="AA126" i="19"/>
  <c r="AM125" i="19"/>
  <c r="AK125" i="19"/>
  <c r="AJ125" i="19"/>
  <c r="AI125" i="19"/>
  <c r="AG125" i="19"/>
  <c r="AR125" i="19" s="1"/>
  <c r="AU125" i="19" s="1"/>
  <c r="AH125" i="19"/>
  <c r="AF125" i="19"/>
  <c r="AB125" i="19"/>
  <c r="AC125" i="19"/>
  <c r="AD125" i="19"/>
  <c r="AE125" i="19"/>
  <c r="AA125" i="19"/>
  <c r="AM124" i="19"/>
  <c r="AK124" i="19"/>
  <c r="AJ124" i="19"/>
  <c r="AI124" i="19"/>
  <c r="AH124" i="19"/>
  <c r="AG124" i="19"/>
  <c r="AF124" i="19"/>
  <c r="AQ124" i="19" s="1"/>
  <c r="AT124" i="19" s="1"/>
  <c r="AE124" i="19"/>
  <c r="AD124" i="19"/>
  <c r="AC124" i="19"/>
  <c r="AB124" i="19"/>
  <c r="AA124" i="19"/>
  <c r="AM123" i="19"/>
  <c r="AK123" i="19"/>
  <c r="AJ123" i="19"/>
  <c r="AI123" i="19"/>
  <c r="AH123" i="19"/>
  <c r="AG123" i="19"/>
  <c r="AR123" i="19" s="1"/>
  <c r="AU123" i="19" s="1"/>
  <c r="AF123" i="19"/>
  <c r="AE123" i="19"/>
  <c r="AD123" i="19"/>
  <c r="AC123" i="19"/>
  <c r="AB123" i="19"/>
  <c r="AA123" i="19"/>
  <c r="AM122" i="19"/>
  <c r="AK122" i="19"/>
  <c r="AJ122" i="19"/>
  <c r="AI122" i="19"/>
  <c r="AH122" i="19"/>
  <c r="AG122" i="19"/>
  <c r="AF122" i="19"/>
  <c r="AE122" i="19"/>
  <c r="AD122" i="19"/>
  <c r="AC122" i="19"/>
  <c r="AB122" i="19"/>
  <c r="AA122" i="19"/>
  <c r="AM121" i="19"/>
  <c r="AK121" i="19"/>
  <c r="AJ121" i="19"/>
  <c r="AI121" i="19"/>
  <c r="AH121" i="19"/>
  <c r="AG121" i="19"/>
  <c r="AF121" i="19"/>
  <c r="AE121" i="19"/>
  <c r="AD121" i="19"/>
  <c r="AC121" i="19"/>
  <c r="AB121" i="19"/>
  <c r="AA121" i="19"/>
  <c r="AM120" i="19"/>
  <c r="AK120" i="19"/>
  <c r="AJ120" i="19"/>
  <c r="AI120" i="19"/>
  <c r="AH120" i="19"/>
  <c r="AG120" i="19"/>
  <c r="AF120" i="19"/>
  <c r="AB120" i="19"/>
  <c r="AC120" i="19"/>
  <c r="AD120" i="19"/>
  <c r="AE120" i="19"/>
  <c r="AA120" i="19"/>
  <c r="AM119" i="19"/>
  <c r="AK119" i="19"/>
  <c r="AJ119" i="19"/>
  <c r="AI119" i="19"/>
  <c r="AG119" i="19"/>
  <c r="AH119" i="19"/>
  <c r="AR119" i="19" s="1"/>
  <c r="AU119" i="19" s="1"/>
  <c r="AF119" i="19"/>
  <c r="AE119" i="19"/>
  <c r="AD119" i="19"/>
  <c r="AC119" i="19"/>
  <c r="AB119" i="19"/>
  <c r="AA119" i="19"/>
  <c r="AM118" i="19"/>
  <c r="AK118" i="19"/>
  <c r="AJ118" i="19"/>
  <c r="AI118" i="19"/>
  <c r="AH118" i="19"/>
  <c r="AG118" i="19"/>
  <c r="AF118" i="19"/>
  <c r="AE118" i="19"/>
  <c r="AD118" i="19"/>
  <c r="AC118" i="19"/>
  <c r="AB118" i="19"/>
  <c r="AA118" i="19"/>
  <c r="AM117" i="19"/>
  <c r="AK117" i="19"/>
  <c r="AJ117" i="19"/>
  <c r="AI117" i="19"/>
  <c r="AH117" i="19"/>
  <c r="AG117" i="19"/>
  <c r="AF117" i="19"/>
  <c r="AE117" i="19"/>
  <c r="AD117" i="19"/>
  <c r="AC117" i="19"/>
  <c r="AB117" i="19"/>
  <c r="AA117" i="19"/>
  <c r="AM116" i="19"/>
  <c r="AK116" i="19"/>
  <c r="AJ116" i="19"/>
  <c r="AI116" i="19"/>
  <c r="AH116" i="19"/>
  <c r="AG116" i="19"/>
  <c r="AF116" i="19"/>
  <c r="AE116" i="19"/>
  <c r="AD116" i="19"/>
  <c r="AC116" i="19"/>
  <c r="AB116" i="19"/>
  <c r="AA116" i="19"/>
  <c r="AM115" i="19"/>
  <c r="AK115" i="19"/>
  <c r="AJ115" i="19"/>
  <c r="AI115" i="19"/>
  <c r="AH115" i="19"/>
  <c r="AG115" i="19"/>
  <c r="AF115" i="19"/>
  <c r="AE115" i="19"/>
  <c r="AD115" i="19"/>
  <c r="AC115" i="19"/>
  <c r="AB115" i="19"/>
  <c r="AA115" i="19"/>
  <c r="AM114" i="19"/>
  <c r="AK114" i="19"/>
  <c r="AJ114" i="19"/>
  <c r="AI114" i="19"/>
  <c r="AH114" i="19"/>
  <c r="AG114" i="19"/>
  <c r="AF114" i="19"/>
  <c r="AE114" i="19"/>
  <c r="AD114" i="19"/>
  <c r="AC114" i="19"/>
  <c r="AB114" i="19"/>
  <c r="AA114" i="19"/>
  <c r="AM113" i="19"/>
  <c r="AK113" i="19"/>
  <c r="AJ113" i="19"/>
  <c r="AI113" i="19"/>
  <c r="AH113" i="19"/>
  <c r="AG113" i="19"/>
  <c r="AF113" i="19"/>
  <c r="AE113" i="19"/>
  <c r="AD113" i="19"/>
  <c r="AC113" i="19"/>
  <c r="AB113" i="19"/>
  <c r="AA113" i="19"/>
  <c r="AM112" i="19"/>
  <c r="AK112" i="19"/>
  <c r="AJ112" i="19"/>
  <c r="AI112" i="19"/>
  <c r="AH112" i="19"/>
  <c r="AG112" i="19"/>
  <c r="AF112" i="19"/>
  <c r="AE112" i="19"/>
  <c r="AD112" i="19"/>
  <c r="AC112" i="19"/>
  <c r="AB112" i="19"/>
  <c r="AA112" i="19"/>
  <c r="AM111" i="19"/>
  <c r="AK111" i="19"/>
  <c r="AJ111" i="19"/>
  <c r="AI111" i="19"/>
  <c r="AH111" i="19"/>
  <c r="AG111" i="19"/>
  <c r="AF111" i="19"/>
  <c r="AE111" i="19"/>
  <c r="AD111" i="19"/>
  <c r="AC111" i="19"/>
  <c r="AB111" i="19"/>
  <c r="AA111" i="19"/>
  <c r="AM110" i="19"/>
  <c r="AK110" i="19"/>
  <c r="AJ110" i="19"/>
  <c r="AI110" i="19"/>
  <c r="AH110" i="19"/>
  <c r="AG110" i="19"/>
  <c r="AF110" i="19"/>
  <c r="AE110" i="19"/>
  <c r="AD110" i="19"/>
  <c r="AC110" i="19"/>
  <c r="AB110" i="19"/>
  <c r="AA110" i="19"/>
  <c r="AM109" i="19"/>
  <c r="AK109" i="19"/>
  <c r="AJ109" i="19"/>
  <c r="AI109" i="19"/>
  <c r="AG109" i="19"/>
  <c r="AH109" i="19"/>
  <c r="AF109" i="19"/>
  <c r="AE109" i="19"/>
  <c r="AD109" i="19"/>
  <c r="AC109" i="19"/>
  <c r="AB109" i="19"/>
  <c r="AA109" i="19"/>
  <c r="AM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AM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AM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AM105" i="19"/>
  <c r="AK105" i="19"/>
  <c r="AJ105" i="19"/>
  <c r="AI105" i="19"/>
  <c r="AG105" i="19"/>
  <c r="AR105" i="19" s="1"/>
  <c r="AU105" i="19" s="1"/>
  <c r="AH105" i="19"/>
  <c r="AF105" i="19"/>
  <c r="AE105" i="19"/>
  <c r="AD105" i="19"/>
  <c r="AC105" i="19"/>
  <c r="AB105" i="19"/>
  <c r="AA105" i="19"/>
  <c r="AM104" i="19"/>
  <c r="AK104" i="19"/>
  <c r="AJ104" i="19"/>
  <c r="AI104" i="19"/>
  <c r="AH104" i="19"/>
  <c r="AG104" i="19"/>
  <c r="AF104" i="19"/>
  <c r="AE104" i="19"/>
  <c r="AD104" i="19"/>
  <c r="AC104" i="19"/>
  <c r="AB104" i="19"/>
  <c r="AA104" i="19"/>
  <c r="AM103" i="19"/>
  <c r="AK103" i="19"/>
  <c r="AJ103" i="19"/>
  <c r="AI103" i="19"/>
  <c r="AG103" i="19"/>
  <c r="AR103" i="19" s="1"/>
  <c r="AU103" i="19" s="1"/>
  <c r="AH103" i="19"/>
  <c r="AF103" i="19"/>
  <c r="AE103" i="19"/>
  <c r="AD103" i="19"/>
  <c r="AC103" i="19"/>
  <c r="AB103" i="19"/>
  <c r="AA103" i="19"/>
  <c r="AM102" i="19"/>
  <c r="AK102" i="19"/>
  <c r="AJ102" i="19"/>
  <c r="AI102" i="19"/>
  <c r="AH102" i="19"/>
  <c r="AG102" i="19"/>
  <c r="AF102" i="19"/>
  <c r="AE102" i="19"/>
  <c r="AD102" i="19"/>
  <c r="AC102" i="19"/>
  <c r="AQ102" i="19" s="1"/>
  <c r="AT102" i="19" s="1"/>
  <c r="AB102" i="19"/>
  <c r="AA102" i="19"/>
  <c r="AM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AM100" i="19"/>
  <c r="AK100" i="19"/>
  <c r="AJ100" i="19"/>
  <c r="AI100" i="19"/>
  <c r="AH100" i="19"/>
  <c r="AG100" i="19"/>
  <c r="AF100" i="19"/>
  <c r="AE100" i="19"/>
  <c r="AD100" i="19"/>
  <c r="AC100" i="19"/>
  <c r="AB100" i="19"/>
  <c r="AA100" i="19"/>
  <c r="AM99" i="19"/>
  <c r="AK99" i="19"/>
  <c r="AJ99" i="19"/>
  <c r="AI99" i="19"/>
  <c r="AH99" i="19"/>
  <c r="AG99" i="19"/>
  <c r="AF99" i="19"/>
  <c r="AE99" i="19"/>
  <c r="AD99" i="19"/>
  <c r="AC99" i="19"/>
  <c r="AB99" i="19"/>
  <c r="AA99" i="19"/>
  <c r="AM98" i="19"/>
  <c r="AK98" i="19"/>
  <c r="AJ98" i="19"/>
  <c r="AI98" i="19"/>
  <c r="AH98" i="19"/>
  <c r="AG98" i="19"/>
  <c r="AF98" i="19"/>
  <c r="AE98" i="19"/>
  <c r="AD98" i="19"/>
  <c r="AC98" i="19"/>
  <c r="AB98" i="19"/>
  <c r="AA98" i="19"/>
  <c r="AM97" i="19"/>
  <c r="AK97" i="19"/>
  <c r="AJ97" i="19"/>
  <c r="AI97" i="19"/>
  <c r="AH97" i="19"/>
  <c r="AG97" i="19"/>
  <c r="AF97" i="19"/>
  <c r="AE97" i="19"/>
  <c r="AD97" i="19"/>
  <c r="AC97" i="19"/>
  <c r="AB97" i="19"/>
  <c r="AA97" i="19"/>
  <c r="AM96" i="19"/>
  <c r="AK96" i="19"/>
  <c r="AJ96" i="19"/>
  <c r="AI96" i="19"/>
  <c r="AH96" i="19"/>
  <c r="AG96" i="19"/>
  <c r="AF96" i="19"/>
  <c r="AE96" i="19"/>
  <c r="AB96" i="19"/>
  <c r="AN96" i="19" s="1"/>
  <c r="AC96" i="19"/>
  <c r="AD96" i="19"/>
  <c r="AA96" i="19"/>
  <c r="AM95" i="19"/>
  <c r="AK95" i="19"/>
  <c r="AJ95" i="19"/>
  <c r="AI95" i="19"/>
  <c r="AH95" i="19"/>
  <c r="AG95" i="19"/>
  <c r="AF95" i="19"/>
  <c r="AE95" i="19"/>
  <c r="AD95" i="19"/>
  <c r="AC95" i="19"/>
  <c r="AB95" i="19"/>
  <c r="AA95" i="19"/>
  <c r="AM94" i="19"/>
  <c r="AK94" i="19"/>
  <c r="AJ94" i="19"/>
  <c r="AI94" i="19"/>
  <c r="AG94" i="19"/>
  <c r="AH94" i="19"/>
  <c r="AF94" i="19"/>
  <c r="AB94" i="19"/>
  <c r="AC94" i="19"/>
  <c r="AD94" i="19"/>
  <c r="AE94" i="19"/>
  <c r="AA94" i="19"/>
  <c r="AM93" i="19"/>
  <c r="AK93" i="19"/>
  <c r="AJ93" i="19"/>
  <c r="AI93" i="19"/>
  <c r="AH93" i="19"/>
  <c r="AG93" i="19"/>
  <c r="AF93" i="19"/>
  <c r="AE93" i="19"/>
  <c r="AD93" i="19"/>
  <c r="AC93" i="19"/>
  <c r="AB93" i="19"/>
  <c r="AA93" i="19"/>
  <c r="AM92" i="19"/>
  <c r="AK92" i="19"/>
  <c r="AJ92" i="19"/>
  <c r="AI92" i="19"/>
  <c r="AH92" i="19"/>
  <c r="AG92" i="19"/>
  <c r="AF92" i="19"/>
  <c r="AE92" i="19"/>
  <c r="AD92" i="19"/>
  <c r="AC92" i="19"/>
  <c r="AB92" i="19"/>
  <c r="AA92" i="19"/>
  <c r="AM91" i="19"/>
  <c r="AK91" i="19"/>
  <c r="AJ91" i="19"/>
  <c r="AI91" i="19"/>
  <c r="AH91" i="19"/>
  <c r="AG91" i="19"/>
  <c r="AF91" i="19"/>
  <c r="AE91" i="19"/>
  <c r="AD91" i="19"/>
  <c r="AC91" i="19"/>
  <c r="AB91" i="19"/>
  <c r="AA91" i="19"/>
  <c r="AM90" i="19"/>
  <c r="AK90" i="19"/>
  <c r="AJ90" i="19"/>
  <c r="AI90" i="19"/>
  <c r="AH90" i="19"/>
  <c r="AG90" i="19"/>
  <c r="AF90" i="19"/>
  <c r="AE90" i="19"/>
  <c r="AD90" i="19"/>
  <c r="AC90" i="19"/>
  <c r="AB90" i="19"/>
  <c r="AA90" i="19"/>
  <c r="AM89" i="19"/>
  <c r="AK89" i="19"/>
  <c r="AJ89" i="19"/>
  <c r="AI89" i="19"/>
  <c r="AH89" i="19"/>
  <c r="AG89" i="19"/>
  <c r="AF89" i="19"/>
  <c r="AE89" i="19"/>
  <c r="AD89" i="19"/>
  <c r="AC89" i="19"/>
  <c r="AB89" i="19"/>
  <c r="AQ89" i="19" s="1"/>
  <c r="AT89" i="19" s="1"/>
  <c r="AA89" i="19"/>
  <c r="AM88" i="19"/>
  <c r="AK88" i="19"/>
  <c r="AJ88" i="19"/>
  <c r="AI88" i="19"/>
  <c r="AH88" i="19"/>
  <c r="AG88" i="19"/>
  <c r="AF88" i="19"/>
  <c r="AE88" i="19"/>
  <c r="AB88" i="19"/>
  <c r="AW88" i="19" s="1"/>
  <c r="AC88" i="19"/>
  <c r="AD88" i="19"/>
  <c r="AA88" i="19"/>
  <c r="AM87" i="19"/>
  <c r="AK87" i="19"/>
  <c r="AJ87" i="19"/>
  <c r="AI87" i="19"/>
  <c r="AH87" i="19"/>
  <c r="AG87" i="19"/>
  <c r="AF87" i="19"/>
  <c r="AE87" i="19"/>
  <c r="AD87" i="19"/>
  <c r="AC87" i="19"/>
  <c r="AB87" i="19"/>
  <c r="AA87" i="19"/>
  <c r="AM86" i="19"/>
  <c r="AK86" i="19"/>
  <c r="AJ86" i="19"/>
  <c r="AI86" i="19"/>
  <c r="AH86" i="19"/>
  <c r="AG86" i="19"/>
  <c r="AF86" i="19"/>
  <c r="AE86" i="19"/>
  <c r="AD86" i="19"/>
  <c r="AC86" i="19"/>
  <c r="AB86" i="19"/>
  <c r="AA86" i="19"/>
  <c r="AM85" i="19"/>
  <c r="AK85" i="19"/>
  <c r="AJ85" i="19"/>
  <c r="AI85" i="19"/>
  <c r="AH85" i="19"/>
  <c r="AG85" i="19"/>
  <c r="AF85" i="19"/>
  <c r="AE85" i="19"/>
  <c r="AD85" i="19"/>
  <c r="AC85" i="19"/>
  <c r="AB85" i="19"/>
  <c r="AA85" i="19"/>
  <c r="AM84" i="19"/>
  <c r="AK84" i="19"/>
  <c r="AJ84" i="19"/>
  <c r="AI84" i="19"/>
  <c r="AH84" i="19"/>
  <c r="AG84" i="19"/>
  <c r="AF84" i="19"/>
  <c r="AE84" i="19"/>
  <c r="AD84" i="19"/>
  <c r="AB84" i="19"/>
  <c r="AC84" i="19"/>
  <c r="AA84" i="19"/>
  <c r="AM83" i="19"/>
  <c r="AK83" i="19"/>
  <c r="AJ83" i="19"/>
  <c r="AI83" i="19"/>
  <c r="AH83" i="19"/>
  <c r="AG83" i="19"/>
  <c r="AF83" i="19"/>
  <c r="AE83" i="19"/>
  <c r="AD83" i="19"/>
  <c r="AC83" i="19"/>
  <c r="AB83" i="19"/>
  <c r="AA83" i="19"/>
  <c r="AM82" i="19"/>
  <c r="AK82" i="19"/>
  <c r="AJ82" i="19"/>
  <c r="AI82" i="19"/>
  <c r="AH82" i="19"/>
  <c r="AG82" i="19"/>
  <c r="AF82" i="19"/>
  <c r="AE82" i="19"/>
  <c r="AD82" i="19"/>
  <c r="AB82" i="19"/>
  <c r="AC82" i="19"/>
  <c r="AA82" i="19"/>
  <c r="AM81" i="19"/>
  <c r="AK81" i="19"/>
  <c r="AJ81" i="19"/>
  <c r="AI81" i="19"/>
  <c r="AH81" i="19"/>
  <c r="AG81" i="19"/>
  <c r="AF81" i="19"/>
  <c r="AE81" i="19"/>
  <c r="AD81" i="19"/>
  <c r="AC81" i="19"/>
  <c r="AB81" i="19"/>
  <c r="AA81" i="19"/>
  <c r="AM80" i="19"/>
  <c r="AK80" i="19"/>
  <c r="AJ80" i="19"/>
  <c r="AI80" i="19"/>
  <c r="AH80" i="19"/>
  <c r="AG80" i="19"/>
  <c r="AF80" i="19"/>
  <c r="AE80" i="19"/>
  <c r="AD80" i="19"/>
  <c r="AB80" i="19"/>
  <c r="AC80" i="19"/>
  <c r="AA80" i="19"/>
  <c r="AM79" i="19"/>
  <c r="AK79" i="19"/>
  <c r="AJ79" i="19"/>
  <c r="AI79" i="19"/>
  <c r="AH79" i="19"/>
  <c r="AG79" i="19"/>
  <c r="AF79" i="19"/>
  <c r="AE79" i="19"/>
  <c r="AD79" i="19"/>
  <c r="AC79" i="19"/>
  <c r="AB79" i="19"/>
  <c r="AA79" i="19"/>
  <c r="AM78" i="19"/>
  <c r="AK78" i="19"/>
  <c r="AJ78" i="19"/>
  <c r="AI78" i="19"/>
  <c r="AH78" i="19"/>
  <c r="AG78" i="19"/>
  <c r="AF78" i="19"/>
  <c r="AE78" i="19"/>
  <c r="AD78" i="19"/>
  <c r="AC78" i="19"/>
  <c r="AB78" i="19"/>
  <c r="AA78" i="19"/>
  <c r="AM77" i="19"/>
  <c r="AK77" i="19"/>
  <c r="AJ77" i="19"/>
  <c r="AI77" i="19"/>
  <c r="AH77" i="19"/>
  <c r="AG77" i="19"/>
  <c r="AF77" i="19"/>
  <c r="AE77" i="19"/>
  <c r="AD77" i="19"/>
  <c r="AC77" i="19"/>
  <c r="AB77" i="19"/>
  <c r="AA77" i="19"/>
  <c r="AM76" i="19"/>
  <c r="AK76" i="19"/>
  <c r="AJ76" i="19"/>
  <c r="AI76" i="19"/>
  <c r="AH76" i="19"/>
  <c r="AG76" i="19"/>
  <c r="AF76" i="19"/>
  <c r="AE76" i="19"/>
  <c r="AD76" i="19"/>
  <c r="AC76" i="19"/>
  <c r="AB76" i="19"/>
  <c r="AA76" i="19"/>
  <c r="AM75" i="19"/>
  <c r="AK75" i="19"/>
  <c r="AJ75" i="19"/>
  <c r="AI75" i="19"/>
  <c r="AH75" i="19"/>
  <c r="AG75" i="19"/>
  <c r="AF75" i="19"/>
  <c r="AE75" i="19"/>
  <c r="AD75" i="19"/>
  <c r="AC75" i="19"/>
  <c r="AB75" i="19"/>
  <c r="AQ75" i="19" s="1"/>
  <c r="AT75" i="19" s="1"/>
  <c r="AA75" i="19"/>
  <c r="AM74" i="19"/>
  <c r="AK74" i="19"/>
  <c r="AJ74" i="19"/>
  <c r="AI74" i="19"/>
  <c r="AH74" i="19"/>
  <c r="AG74" i="19"/>
  <c r="AF74" i="19"/>
  <c r="AE74" i="19"/>
  <c r="AD74" i="19"/>
  <c r="AC74" i="19"/>
  <c r="AB74" i="19"/>
  <c r="AA74" i="19"/>
  <c r="AM73" i="19"/>
  <c r="AK73" i="19"/>
  <c r="AJ73" i="19"/>
  <c r="AI73" i="19"/>
  <c r="AH73" i="19"/>
  <c r="AG73" i="19"/>
  <c r="AF73" i="19"/>
  <c r="AE73" i="19"/>
  <c r="AD73" i="19"/>
  <c r="AC73" i="19"/>
  <c r="AB73" i="19"/>
  <c r="AA73" i="19"/>
  <c r="AM72" i="19"/>
  <c r="AK72" i="19"/>
  <c r="AJ72" i="19"/>
  <c r="AI72" i="19"/>
  <c r="AH72" i="19"/>
  <c r="AG72" i="19"/>
  <c r="AF72" i="19"/>
  <c r="AE72" i="19"/>
  <c r="AD72" i="19"/>
  <c r="AC72" i="19"/>
  <c r="AB72" i="19"/>
  <c r="AA72" i="19"/>
  <c r="AB71" i="19"/>
  <c r="AC71" i="19"/>
  <c r="AD71" i="19"/>
  <c r="AE71" i="19"/>
  <c r="AF71" i="19"/>
  <c r="AQ71" i="19" s="1"/>
  <c r="AT71" i="19" s="1"/>
  <c r="AM71" i="19"/>
  <c r="AK71" i="19"/>
  <c r="AJ71" i="19"/>
  <c r="AI71" i="19"/>
  <c r="AH71" i="19"/>
  <c r="AG71" i="19"/>
  <c r="AA71" i="19"/>
  <c r="AM70" i="19"/>
  <c r="AK70" i="19"/>
  <c r="AJ70" i="19"/>
  <c r="AI70" i="19"/>
  <c r="AH70" i="19"/>
  <c r="AG70" i="19"/>
  <c r="AF70" i="19"/>
  <c r="AE70" i="19"/>
  <c r="AD70" i="19"/>
  <c r="AC70" i="19"/>
  <c r="AB70" i="19"/>
  <c r="AA70" i="19"/>
  <c r="AM69" i="19"/>
  <c r="AK69" i="19"/>
  <c r="AJ69" i="19"/>
  <c r="AI69" i="19"/>
  <c r="AH69" i="19"/>
  <c r="AG69" i="19"/>
  <c r="AF69" i="19"/>
  <c r="AE69" i="19"/>
  <c r="AD69" i="19"/>
  <c r="AC69" i="19"/>
  <c r="AB69" i="19"/>
  <c r="AA69" i="19"/>
  <c r="AM68" i="19"/>
  <c r="AK68" i="19"/>
  <c r="AJ68" i="19"/>
  <c r="AI68" i="19"/>
  <c r="AH68" i="19"/>
  <c r="AG68" i="19"/>
  <c r="AF68" i="19"/>
  <c r="AE68" i="19"/>
  <c r="AD68" i="19"/>
  <c r="AC68" i="19"/>
  <c r="AB68" i="19"/>
  <c r="AN68" i="19" s="1"/>
  <c r="AA68" i="19"/>
  <c r="AM67" i="19"/>
  <c r="AK67" i="19"/>
  <c r="AJ67" i="19"/>
  <c r="AI67" i="19"/>
  <c r="AH67" i="19"/>
  <c r="AG67" i="19"/>
  <c r="AF67" i="19"/>
  <c r="AE67" i="19"/>
  <c r="AD67" i="19"/>
  <c r="AC67" i="19"/>
  <c r="AB67" i="19"/>
  <c r="AA67" i="19"/>
  <c r="AM66" i="19"/>
  <c r="AK66" i="19"/>
  <c r="AJ66" i="19"/>
  <c r="AI66" i="19"/>
  <c r="AH66" i="19"/>
  <c r="AG66" i="19"/>
  <c r="AF66" i="19"/>
  <c r="AE66" i="19"/>
  <c r="AD66" i="19"/>
  <c r="AC66" i="19"/>
  <c r="AB66" i="19"/>
  <c r="AA66" i="19"/>
  <c r="AM65" i="19"/>
  <c r="AK65" i="19"/>
  <c r="AJ65" i="19"/>
  <c r="AI65" i="19"/>
  <c r="AH65" i="19"/>
  <c r="AR65" i="19" s="1"/>
  <c r="AU65" i="19" s="1"/>
  <c r="AG65" i="19"/>
  <c r="AF65" i="19"/>
  <c r="AE65" i="19"/>
  <c r="AB65" i="19"/>
  <c r="AC65" i="19"/>
  <c r="AD65" i="19"/>
  <c r="AA65" i="19"/>
  <c r="AM64" i="19"/>
  <c r="AK64" i="19"/>
  <c r="AJ64" i="19"/>
  <c r="AI64" i="19"/>
  <c r="AG64" i="19"/>
  <c r="AH64" i="19"/>
  <c r="AF64" i="19"/>
  <c r="AE64" i="19"/>
  <c r="AD64" i="19"/>
  <c r="AC64" i="19"/>
  <c r="AB64" i="19"/>
  <c r="AA64" i="19"/>
  <c r="AM63" i="19"/>
  <c r="AK63" i="19"/>
  <c r="AJ63" i="19"/>
  <c r="AI63" i="19"/>
  <c r="AH63" i="19"/>
  <c r="AG63" i="19"/>
  <c r="AF63" i="19"/>
  <c r="AE63" i="19"/>
  <c r="AD63" i="19"/>
  <c r="AC63" i="19"/>
  <c r="AB63" i="19"/>
  <c r="AA63" i="19"/>
  <c r="AM62" i="19"/>
  <c r="AK62" i="19"/>
  <c r="AJ62" i="19"/>
  <c r="AI62" i="19"/>
  <c r="AH62" i="19"/>
  <c r="AG62" i="19"/>
  <c r="AF62" i="19"/>
  <c r="AB62" i="19"/>
  <c r="AC62" i="19"/>
  <c r="AD62" i="19"/>
  <c r="AE62" i="19"/>
  <c r="AA62" i="19"/>
  <c r="AM61" i="19"/>
  <c r="AK61" i="19"/>
  <c r="AJ61" i="19"/>
  <c r="AI61" i="19"/>
  <c r="AH61" i="19"/>
  <c r="AG61" i="19"/>
  <c r="AF61" i="19"/>
  <c r="AE61" i="19"/>
  <c r="AD61" i="19"/>
  <c r="AQ61" i="19" s="1"/>
  <c r="AT61" i="19" s="1"/>
  <c r="AC61" i="19"/>
  <c r="AB61" i="19"/>
  <c r="AA61" i="19"/>
  <c r="AM60" i="19"/>
  <c r="AK60" i="19"/>
  <c r="AJ60" i="19"/>
  <c r="AI60" i="19"/>
  <c r="AO60" i="19" s="1"/>
  <c r="AH60" i="19"/>
  <c r="AG60" i="19"/>
  <c r="AF60" i="19"/>
  <c r="AE60" i="19"/>
  <c r="AD60" i="19"/>
  <c r="AC60" i="19"/>
  <c r="AB60" i="19"/>
  <c r="AA60" i="19"/>
  <c r="AM59" i="19"/>
  <c r="AK59" i="19"/>
  <c r="AJ59" i="19"/>
  <c r="AI59" i="19"/>
  <c r="AH59" i="19"/>
  <c r="AG59" i="19"/>
  <c r="AF59" i="19"/>
  <c r="AE59" i="19"/>
  <c r="AB59" i="19"/>
  <c r="AC59" i="19"/>
  <c r="AD59" i="19"/>
  <c r="AA59" i="19"/>
  <c r="AM58" i="19"/>
  <c r="AK58" i="19"/>
  <c r="AJ58" i="19"/>
  <c r="AI58" i="19"/>
  <c r="AH58" i="19"/>
  <c r="AG58" i="19"/>
  <c r="AF58" i="19"/>
  <c r="AE58" i="19"/>
  <c r="AW58" i="19" s="1"/>
  <c r="AD58" i="19"/>
  <c r="AC58" i="19"/>
  <c r="AB58" i="19"/>
  <c r="AA58" i="19"/>
  <c r="AM57" i="19"/>
  <c r="AK57" i="19"/>
  <c r="AJ57" i="19"/>
  <c r="AI57" i="19"/>
  <c r="AH57" i="19"/>
  <c r="AG57" i="19"/>
  <c r="AO57" i="19"/>
  <c r="AF57" i="19"/>
  <c r="AE57" i="19"/>
  <c r="AD57" i="19"/>
  <c r="AC57" i="19"/>
  <c r="AB57" i="19"/>
  <c r="AA57" i="19"/>
  <c r="AM56" i="19"/>
  <c r="AK56" i="19"/>
  <c r="AJ56" i="19"/>
  <c r="AI56" i="19"/>
  <c r="AH56" i="19"/>
  <c r="AG56" i="19"/>
  <c r="AF56" i="19"/>
  <c r="AE56" i="19"/>
  <c r="AD56" i="19"/>
  <c r="AC56" i="19"/>
  <c r="AB56" i="19"/>
  <c r="AA56" i="19"/>
  <c r="AM55" i="19"/>
  <c r="AK55" i="19"/>
  <c r="AJ55" i="19"/>
  <c r="AI55" i="19"/>
  <c r="AH55" i="19"/>
  <c r="AG55" i="19"/>
  <c r="AF55" i="19"/>
  <c r="AE55" i="19"/>
  <c r="AD55" i="19"/>
  <c r="AC55" i="19"/>
  <c r="AB55" i="19"/>
  <c r="AA55" i="19"/>
  <c r="AM54" i="19"/>
  <c r="AK54" i="19"/>
  <c r="AJ54" i="19"/>
  <c r="AI54" i="19"/>
  <c r="AH54" i="19"/>
  <c r="AG54" i="19"/>
  <c r="AF54" i="19"/>
  <c r="AE54" i="19"/>
  <c r="AD54" i="19"/>
  <c r="AC54" i="19"/>
  <c r="AB54" i="19"/>
  <c r="AQ54" i="19" s="1"/>
  <c r="AT54" i="19" s="1"/>
  <c r="AA54" i="19"/>
  <c r="AM53" i="19"/>
  <c r="AK53" i="19"/>
  <c r="AJ53" i="19"/>
  <c r="AI53" i="19"/>
  <c r="AH53" i="19"/>
  <c r="AG53" i="19"/>
  <c r="AR53" i="19" s="1"/>
  <c r="AU53" i="19" s="1"/>
  <c r="AF53" i="19"/>
  <c r="AE53" i="19"/>
  <c r="AD53" i="19"/>
  <c r="AC53" i="19"/>
  <c r="AB53" i="19"/>
  <c r="AA53" i="19"/>
  <c r="AM52" i="19"/>
  <c r="AK52" i="19"/>
  <c r="AJ52" i="19"/>
  <c r="AI52" i="19"/>
  <c r="AG52" i="19"/>
  <c r="AR52" i="19" s="1"/>
  <c r="AU52" i="19" s="1"/>
  <c r="AH52" i="19"/>
  <c r="AF52" i="19"/>
  <c r="AE52" i="19"/>
  <c r="AD52" i="19"/>
  <c r="AC52" i="19"/>
  <c r="AB52" i="19"/>
  <c r="AA52" i="19"/>
  <c r="AM51" i="19"/>
  <c r="AK51" i="19"/>
  <c r="AJ51" i="19"/>
  <c r="AI51" i="19"/>
  <c r="AH51" i="19"/>
  <c r="AG51" i="19"/>
  <c r="AF51" i="19"/>
  <c r="AE51" i="19"/>
  <c r="AD51" i="19"/>
  <c r="AC51" i="19"/>
  <c r="AW51" i="19" s="1"/>
  <c r="AB51" i="19"/>
  <c r="AA51" i="19"/>
  <c r="AM50" i="19"/>
  <c r="AK50" i="19"/>
  <c r="AJ50" i="19"/>
  <c r="AI50" i="19"/>
  <c r="AH50" i="19"/>
  <c r="AR50" i="19" s="1"/>
  <c r="AU50" i="19" s="1"/>
  <c r="AG50" i="19"/>
  <c r="AF50" i="19"/>
  <c r="AE50" i="19"/>
  <c r="AD50" i="19"/>
  <c r="AC50" i="19"/>
  <c r="AB50" i="19"/>
  <c r="AA50" i="19"/>
  <c r="AM49" i="19"/>
  <c r="AK49" i="19"/>
  <c r="AJ49" i="19"/>
  <c r="AI49" i="19"/>
  <c r="AH49" i="19"/>
  <c r="AG49" i="19"/>
  <c r="AF49" i="19"/>
  <c r="AE49" i="19"/>
  <c r="AD49" i="19"/>
  <c r="AC49" i="19"/>
  <c r="AB49" i="19"/>
  <c r="AA49" i="19"/>
  <c r="AM48" i="19"/>
  <c r="AK48" i="19"/>
  <c r="AJ48" i="19"/>
  <c r="AR48" i="19" s="1"/>
  <c r="AU48" i="19" s="1"/>
  <c r="AI48" i="19"/>
  <c r="AH48" i="19"/>
  <c r="AG48" i="19"/>
  <c r="AF48" i="19"/>
  <c r="AE48" i="19"/>
  <c r="AD48" i="19"/>
  <c r="AC48" i="19"/>
  <c r="AB48" i="19"/>
  <c r="AA48" i="19"/>
  <c r="AM47" i="19"/>
  <c r="AK47" i="19"/>
  <c r="AJ47" i="19"/>
  <c r="AI47" i="19"/>
  <c r="AH47" i="19"/>
  <c r="AG47" i="19"/>
  <c r="AF47" i="19"/>
  <c r="AE47" i="19"/>
  <c r="AD47" i="19"/>
  <c r="AC47" i="19"/>
  <c r="AB47" i="19"/>
  <c r="AA47" i="19"/>
  <c r="AM46" i="19"/>
  <c r="AK46" i="19"/>
  <c r="AJ46" i="19"/>
  <c r="AI46" i="19"/>
  <c r="AH46" i="19"/>
  <c r="AG46" i="19"/>
  <c r="AF46" i="19"/>
  <c r="AB46" i="19"/>
  <c r="AN46" i="19" s="1"/>
  <c r="AC46" i="19"/>
  <c r="AD46" i="19"/>
  <c r="AE46" i="19"/>
  <c r="AA46" i="19"/>
  <c r="AM45" i="19"/>
  <c r="AK45" i="19"/>
  <c r="AJ45" i="19"/>
  <c r="AI45" i="19"/>
  <c r="AH45" i="19"/>
  <c r="AG45" i="19"/>
  <c r="AF45" i="19"/>
  <c r="AE45" i="19"/>
  <c r="AD45" i="19"/>
  <c r="AC45" i="19"/>
  <c r="AB45" i="19"/>
  <c r="AA45" i="19"/>
  <c r="AM44" i="19"/>
  <c r="AK44" i="19"/>
  <c r="AJ44" i="19"/>
  <c r="AI44" i="19"/>
  <c r="AH44" i="19"/>
  <c r="AG44" i="19"/>
  <c r="AF44" i="19"/>
  <c r="AE44" i="19"/>
  <c r="AD44" i="19"/>
  <c r="AC44" i="19"/>
  <c r="AB44" i="19"/>
  <c r="AA44" i="19"/>
  <c r="AM43" i="19"/>
  <c r="AK43" i="19"/>
  <c r="AJ43" i="19"/>
  <c r="AI43" i="19"/>
  <c r="AH43" i="19"/>
  <c r="AG43" i="19"/>
  <c r="AF43" i="19"/>
  <c r="AE43" i="19"/>
  <c r="AB43" i="19"/>
  <c r="AQ43" i="19" s="1"/>
  <c r="AT43" i="19" s="1"/>
  <c r="AC43" i="19"/>
  <c r="AD43" i="19"/>
  <c r="AA43" i="19"/>
  <c r="AM42" i="19"/>
  <c r="AK42" i="19"/>
  <c r="AJ42" i="19"/>
  <c r="AI42" i="19"/>
  <c r="AH42" i="19"/>
  <c r="AG42" i="19"/>
  <c r="AF42" i="19"/>
  <c r="AE42" i="19"/>
  <c r="AD42" i="19"/>
  <c r="AC42" i="19"/>
  <c r="AB42" i="19"/>
  <c r="AA42" i="19"/>
  <c r="AM41" i="19"/>
  <c r="AK41" i="19"/>
  <c r="AJ41" i="19"/>
  <c r="AI41" i="19"/>
  <c r="AH41" i="19"/>
  <c r="AG41" i="19"/>
  <c r="AF41" i="19"/>
  <c r="AE41" i="19"/>
  <c r="AD41" i="19"/>
  <c r="AC41" i="19"/>
  <c r="AB41" i="19"/>
  <c r="AA41" i="19"/>
  <c r="AM40" i="19"/>
  <c r="AK40" i="19"/>
  <c r="AJ40" i="19"/>
  <c r="AI40" i="19"/>
  <c r="AH40" i="19"/>
  <c r="AG40" i="19"/>
  <c r="AF40" i="19"/>
  <c r="AE40" i="19"/>
  <c r="AD40" i="19"/>
  <c r="AC40" i="19"/>
  <c r="AB40" i="19"/>
  <c r="AA40" i="19"/>
  <c r="AM39" i="19"/>
  <c r="AK39" i="19"/>
  <c r="AJ39" i="19"/>
  <c r="AI39" i="19"/>
  <c r="AH39" i="19"/>
  <c r="AG39" i="19"/>
  <c r="AF39" i="19"/>
  <c r="AE39" i="19"/>
  <c r="AD39" i="19"/>
  <c r="AC39" i="19"/>
  <c r="AB39" i="19"/>
  <c r="AA39" i="19"/>
  <c r="AM38" i="19"/>
  <c r="AK38" i="19"/>
  <c r="AJ38" i="19"/>
  <c r="AI38" i="19"/>
  <c r="AH38" i="19"/>
  <c r="AG38" i="19"/>
  <c r="AF38" i="19"/>
  <c r="AB38" i="19"/>
  <c r="AC38" i="19"/>
  <c r="AD38" i="19"/>
  <c r="AE38" i="19"/>
  <c r="AQ38" i="19"/>
  <c r="AT38" i="19" s="1"/>
  <c r="AA38" i="19"/>
  <c r="AM37" i="19"/>
  <c r="AK37" i="19"/>
  <c r="AJ37" i="19"/>
  <c r="AI37" i="19"/>
  <c r="AH37" i="19"/>
  <c r="AG37" i="19"/>
  <c r="AF37" i="19"/>
  <c r="AE37" i="19"/>
  <c r="AD37" i="19"/>
  <c r="AC37" i="19"/>
  <c r="AB37" i="19"/>
  <c r="AA37" i="19"/>
  <c r="AM36" i="19"/>
  <c r="AK36" i="19"/>
  <c r="AJ36" i="19"/>
  <c r="AI36" i="19"/>
  <c r="AH36" i="19"/>
  <c r="AG36" i="19"/>
  <c r="AF36" i="19"/>
  <c r="AE36" i="19"/>
  <c r="AD36" i="19"/>
  <c r="AC36" i="19"/>
  <c r="AB36" i="19"/>
  <c r="AA36" i="19"/>
  <c r="AM35" i="19"/>
  <c r="AK35" i="19"/>
  <c r="AJ35" i="19"/>
  <c r="AI35" i="19"/>
  <c r="AH35" i="19"/>
  <c r="AG35" i="19"/>
  <c r="AF35" i="19"/>
  <c r="AE35" i="19"/>
  <c r="AD35" i="19"/>
  <c r="AC35" i="19"/>
  <c r="AB35" i="19"/>
  <c r="AA35" i="19"/>
  <c r="AM34" i="19"/>
  <c r="AK34" i="19"/>
  <c r="AJ34" i="19"/>
  <c r="AI34" i="19"/>
  <c r="AH34" i="19"/>
  <c r="AG34" i="19"/>
  <c r="AF34" i="19"/>
  <c r="AE34" i="19"/>
  <c r="AD34" i="19"/>
  <c r="AC34" i="19"/>
  <c r="AB34" i="19"/>
  <c r="AA34" i="19"/>
  <c r="AM33" i="19"/>
  <c r="AK33" i="19"/>
  <c r="AG33" i="19"/>
  <c r="AH33" i="19"/>
  <c r="AI33" i="19"/>
  <c r="AJ33" i="19"/>
  <c r="AF33" i="19"/>
  <c r="AE33" i="19"/>
  <c r="AD33" i="19"/>
  <c r="AC33" i="19"/>
  <c r="AB33" i="19"/>
  <c r="AA33" i="19"/>
  <c r="AM32" i="19"/>
  <c r="AK32" i="19"/>
  <c r="AJ32" i="19"/>
  <c r="AI32" i="19"/>
  <c r="AH32" i="19"/>
  <c r="AG32" i="19"/>
  <c r="AF32" i="19"/>
  <c r="AE32" i="19"/>
  <c r="AD32" i="19"/>
  <c r="AC32" i="19"/>
  <c r="AB32" i="19"/>
  <c r="AA32" i="19"/>
  <c r="AM31" i="19"/>
  <c r="AK31" i="19"/>
  <c r="AJ31" i="19"/>
  <c r="AI31" i="19"/>
  <c r="AG31" i="19"/>
  <c r="AH31" i="19"/>
  <c r="AF31" i="19"/>
  <c r="AE31" i="19"/>
  <c r="AD31" i="19"/>
  <c r="AC31" i="19"/>
  <c r="AB31" i="19"/>
  <c r="AA31" i="19"/>
  <c r="AM30" i="19"/>
  <c r="AK30" i="19"/>
  <c r="AJ30" i="19"/>
  <c r="AI30" i="19"/>
  <c r="AH30" i="19"/>
  <c r="AG30" i="19"/>
  <c r="AF30" i="19"/>
  <c r="AE30" i="19"/>
  <c r="AD30" i="19"/>
  <c r="AC30" i="19"/>
  <c r="AB30" i="19"/>
  <c r="AA30" i="19"/>
  <c r="AM29" i="19"/>
  <c r="AK29" i="19"/>
  <c r="AJ29" i="19"/>
  <c r="AI29" i="19"/>
  <c r="AG29" i="19"/>
  <c r="AR29" i="19" s="1"/>
  <c r="AU29" i="19" s="1"/>
  <c r="AH29" i="19"/>
  <c r="AF29" i="19"/>
  <c r="AE29" i="19"/>
  <c r="AD29" i="19"/>
  <c r="AC29" i="19"/>
  <c r="AB29" i="19"/>
  <c r="AA29" i="19"/>
  <c r="AM28" i="19"/>
  <c r="AK28" i="19"/>
  <c r="AJ28" i="19"/>
  <c r="AI28" i="19"/>
  <c r="AH28" i="19"/>
  <c r="AG28" i="19"/>
  <c r="AF28" i="19"/>
  <c r="AE28" i="19"/>
  <c r="AD28" i="19"/>
  <c r="AC28" i="19"/>
  <c r="AB28" i="19"/>
  <c r="AA28" i="19"/>
  <c r="AM27" i="19"/>
  <c r="AK27" i="19"/>
  <c r="AJ27" i="19"/>
  <c r="AI27" i="19"/>
  <c r="AH27" i="19"/>
  <c r="AO27" i="19" s="1"/>
  <c r="AG27" i="19"/>
  <c r="AF27" i="19"/>
  <c r="AE27" i="19"/>
  <c r="AD27" i="19"/>
  <c r="AC27" i="19"/>
  <c r="AB27" i="19"/>
  <c r="AA27" i="19"/>
  <c r="AM26" i="19"/>
  <c r="AK26" i="19"/>
  <c r="AJ26" i="19"/>
  <c r="AI26" i="19"/>
  <c r="AH26" i="19"/>
  <c r="AG26" i="19"/>
  <c r="AF26" i="19"/>
  <c r="AE26" i="19"/>
  <c r="AD26" i="19"/>
  <c r="AC26" i="19"/>
  <c r="AB26" i="19"/>
  <c r="AA26" i="19"/>
  <c r="AM25" i="19"/>
  <c r="AK25" i="19"/>
  <c r="AJ25" i="19"/>
  <c r="AI25" i="19"/>
  <c r="AH25" i="19"/>
  <c r="AG25" i="19"/>
  <c r="AF25" i="19"/>
  <c r="AE25" i="19"/>
  <c r="AD25" i="19"/>
  <c r="AC25" i="19"/>
  <c r="AB25" i="19"/>
  <c r="AA25" i="19"/>
  <c r="AM24" i="19"/>
  <c r="AK24" i="19"/>
  <c r="AJ24" i="19"/>
  <c r="AI24" i="19"/>
  <c r="AH24" i="19"/>
  <c r="AG24" i="19"/>
  <c r="AF24" i="19"/>
  <c r="AE24" i="19"/>
  <c r="AD24" i="19"/>
  <c r="AB24" i="19"/>
  <c r="AC24" i="19"/>
  <c r="AA24" i="19"/>
  <c r="AM23" i="19"/>
  <c r="AK23" i="19"/>
  <c r="AJ23" i="19"/>
  <c r="AI23" i="19"/>
  <c r="AG23" i="19"/>
  <c r="AH23" i="19"/>
  <c r="AF23" i="19"/>
  <c r="AE23" i="19"/>
  <c r="AD23" i="19"/>
  <c r="AC23" i="19"/>
  <c r="AB23" i="19"/>
  <c r="AA23" i="19"/>
  <c r="AM22" i="19"/>
  <c r="AK22" i="19"/>
  <c r="AJ22" i="19"/>
  <c r="AI22" i="19"/>
  <c r="AH22" i="19"/>
  <c r="AG22" i="19"/>
  <c r="AF22" i="19"/>
  <c r="AE22" i="19"/>
  <c r="AD22" i="19"/>
  <c r="AC22" i="19"/>
  <c r="AB22" i="19"/>
  <c r="AA22" i="19"/>
  <c r="AM21" i="19"/>
  <c r="AK21" i="19"/>
  <c r="AJ21" i="19"/>
  <c r="AI21" i="19"/>
  <c r="AH21" i="19"/>
  <c r="AG21" i="19"/>
  <c r="AF21" i="19"/>
  <c r="AE21" i="19"/>
  <c r="AD21" i="19"/>
  <c r="AC21" i="19"/>
  <c r="AB21" i="19"/>
  <c r="AA21" i="19"/>
  <c r="AM20" i="19"/>
  <c r="AK20" i="19"/>
  <c r="AJ20" i="19"/>
  <c r="AI20" i="19"/>
  <c r="AH20" i="19"/>
  <c r="AG20" i="19"/>
  <c r="AF20" i="19"/>
  <c r="AE20" i="19"/>
  <c r="AD20" i="19"/>
  <c r="AC20" i="19"/>
  <c r="AB20" i="19"/>
  <c r="AA20" i="19"/>
  <c r="AM19" i="19"/>
  <c r="AK19" i="19"/>
  <c r="AJ19" i="19"/>
  <c r="AI19" i="19"/>
  <c r="AH19" i="19"/>
  <c r="AG19" i="19"/>
  <c r="AF19" i="19"/>
  <c r="AE19" i="19"/>
  <c r="AD19" i="19"/>
  <c r="AN19" i="19" s="1"/>
  <c r="AC19" i="19"/>
  <c r="AB19" i="19"/>
  <c r="AA19" i="19"/>
  <c r="AM18" i="19"/>
  <c r="AK18" i="19"/>
  <c r="AJ18" i="19"/>
  <c r="AI18" i="19"/>
  <c r="AH18" i="19"/>
  <c r="AG18" i="19"/>
  <c r="AF18" i="19"/>
  <c r="AE18" i="19"/>
  <c r="AD18" i="19"/>
  <c r="AC18" i="19"/>
  <c r="AB18" i="19"/>
  <c r="AA18" i="19"/>
  <c r="AM17" i="19"/>
  <c r="AK17" i="19"/>
  <c r="AJ17" i="19"/>
  <c r="AI17" i="19"/>
  <c r="AH17" i="19"/>
  <c r="AG17" i="19"/>
  <c r="AF17" i="19"/>
  <c r="AE17" i="19"/>
  <c r="AD17" i="19"/>
  <c r="AC17" i="19"/>
  <c r="AQ17" i="19" s="1"/>
  <c r="AT17" i="19" s="1"/>
  <c r="AB17" i="19"/>
  <c r="AA17" i="19"/>
  <c r="AM16" i="19"/>
  <c r="AK16" i="19"/>
  <c r="AJ16" i="19"/>
  <c r="AI16" i="19"/>
  <c r="AH16" i="19"/>
  <c r="AG16" i="19"/>
  <c r="AF16" i="19"/>
  <c r="AE16" i="19"/>
  <c r="AD16" i="19"/>
  <c r="AB16" i="19"/>
  <c r="AC16" i="19"/>
  <c r="AA16" i="19"/>
  <c r="AM15" i="19"/>
  <c r="AK15" i="19"/>
  <c r="AJ15" i="19"/>
  <c r="AI15" i="19"/>
  <c r="AH15" i="19"/>
  <c r="AG15" i="19"/>
  <c r="AF15" i="19"/>
  <c r="AE15" i="19"/>
  <c r="AD15" i="19"/>
  <c r="AC15" i="19"/>
  <c r="AB15" i="19"/>
  <c r="AA15" i="19"/>
  <c r="AM14" i="19"/>
  <c r="AK14" i="19"/>
  <c r="AJ14" i="19"/>
  <c r="AI14" i="19"/>
  <c r="AH14" i="19"/>
  <c r="AG14" i="19"/>
  <c r="AF14" i="19"/>
  <c r="AE14" i="19"/>
  <c r="AD14" i="19"/>
  <c r="AC14" i="19"/>
  <c r="AB14" i="19"/>
  <c r="AA14" i="19"/>
  <c r="AM13" i="19"/>
  <c r="AK13" i="19"/>
  <c r="AJ13" i="19"/>
  <c r="AI13" i="19"/>
  <c r="AH13" i="19"/>
  <c r="AG13" i="19"/>
  <c r="AF13" i="19"/>
  <c r="AE13" i="19"/>
  <c r="AB13" i="19"/>
  <c r="AC13" i="19"/>
  <c r="AD13" i="19"/>
  <c r="AA13" i="19"/>
  <c r="AM12" i="19"/>
  <c r="AK12" i="19"/>
  <c r="AJ12" i="19"/>
  <c r="AI12" i="19"/>
  <c r="AH12" i="19"/>
  <c r="AG12" i="19"/>
  <c r="AF12" i="19"/>
  <c r="AE12" i="19"/>
  <c r="AD12" i="19"/>
  <c r="AC12" i="19"/>
  <c r="AB12" i="19"/>
  <c r="AA12" i="19"/>
  <c r="AM11" i="19"/>
  <c r="AK11" i="19"/>
  <c r="AJ11" i="19"/>
  <c r="AI11" i="19"/>
  <c r="AH11" i="19"/>
  <c r="AG11" i="19"/>
  <c r="AF11" i="19"/>
  <c r="AE11" i="19"/>
  <c r="AD11" i="19"/>
  <c r="AC11" i="19"/>
  <c r="AB11" i="19"/>
  <c r="AA11" i="19"/>
  <c r="AM10" i="19"/>
  <c r="AK10" i="19"/>
  <c r="AJ10" i="19"/>
  <c r="AI10" i="19"/>
  <c r="AH10" i="19"/>
  <c r="AG10" i="19"/>
  <c r="AF10" i="19"/>
  <c r="AE10" i="19"/>
  <c r="AD10" i="19"/>
  <c r="AC10" i="19"/>
  <c r="AB10" i="19"/>
  <c r="AA10" i="19"/>
  <c r="AM9" i="19"/>
  <c r="AK9" i="19"/>
  <c r="AJ9" i="19"/>
  <c r="AI9" i="19"/>
  <c r="AH9" i="19"/>
  <c r="AG9" i="19"/>
  <c r="AF9" i="19"/>
  <c r="AE9" i="19"/>
  <c r="AD9" i="19"/>
  <c r="AC9" i="19"/>
  <c r="AB9" i="19"/>
  <c r="AA9" i="19"/>
  <c r="AM8" i="19"/>
  <c r="AK8" i="19"/>
  <c r="AJ8" i="19"/>
  <c r="AI8" i="19"/>
  <c r="AH8" i="19"/>
  <c r="AG8" i="19"/>
  <c r="AF8" i="19"/>
  <c r="AE8" i="19"/>
  <c r="AD8" i="19"/>
  <c r="AC8" i="19"/>
  <c r="AB8" i="19"/>
  <c r="AA8" i="19"/>
  <c r="AM7" i="19"/>
  <c r="AK7" i="19"/>
  <c r="AJ7" i="19"/>
  <c r="AI7" i="19"/>
  <c r="AH7" i="19"/>
  <c r="AG7" i="19"/>
  <c r="AF7" i="19"/>
  <c r="AE7" i="19"/>
  <c r="AB7" i="19"/>
  <c r="AC7" i="19"/>
  <c r="AD7" i="19"/>
  <c r="AA7" i="19"/>
  <c r="AM132" i="18"/>
  <c r="AA132" i="18"/>
  <c r="X132" i="18"/>
  <c r="W132" i="18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I132" i="18"/>
  <c r="H132" i="18"/>
  <c r="G132" i="18"/>
  <c r="F132" i="18"/>
  <c r="E132" i="18"/>
  <c r="D132" i="18"/>
  <c r="C132" i="18"/>
  <c r="AM131" i="18"/>
  <c r="AA131" i="18"/>
  <c r="X131" i="18"/>
  <c r="W131" i="18"/>
  <c r="V131" i="18"/>
  <c r="U131" i="18"/>
  <c r="AJ131" i="18" s="1"/>
  <c r="T131" i="18"/>
  <c r="S131" i="18"/>
  <c r="R131" i="18"/>
  <c r="Q131" i="18"/>
  <c r="P131" i="18"/>
  <c r="O131" i="18"/>
  <c r="AH131" i="18"/>
  <c r="N131" i="18"/>
  <c r="M131" i="18"/>
  <c r="AG131" i="18" s="1"/>
  <c r="L131" i="18"/>
  <c r="K131" i="18"/>
  <c r="J131" i="18"/>
  <c r="I131" i="18"/>
  <c r="H131" i="18"/>
  <c r="G131" i="18"/>
  <c r="AD131" i="18" s="1"/>
  <c r="F131" i="18"/>
  <c r="E131" i="18"/>
  <c r="D131" i="18"/>
  <c r="C131" i="18"/>
  <c r="AM129" i="18"/>
  <c r="U129" i="18"/>
  <c r="V129" i="18"/>
  <c r="AJ129" i="18"/>
  <c r="AA129" i="18"/>
  <c r="X129" i="18"/>
  <c r="W129" i="18"/>
  <c r="AK129" i="18" s="1"/>
  <c r="T129" i="18"/>
  <c r="S129" i="18"/>
  <c r="R129" i="18"/>
  <c r="Q129" i="18"/>
  <c r="P129" i="18"/>
  <c r="AH129" i="18" s="1"/>
  <c r="O129" i="18"/>
  <c r="N129" i="18"/>
  <c r="M129" i="18"/>
  <c r="L129" i="18"/>
  <c r="K129" i="18"/>
  <c r="J129" i="18"/>
  <c r="I129" i="18"/>
  <c r="AE129" i="18" s="1"/>
  <c r="H129" i="18"/>
  <c r="G129" i="18"/>
  <c r="AD129" i="18" s="1"/>
  <c r="F129" i="18"/>
  <c r="E129" i="18"/>
  <c r="D129" i="18"/>
  <c r="C129" i="18"/>
  <c r="AM128" i="18"/>
  <c r="AA128" i="18"/>
  <c r="X128" i="18"/>
  <c r="W128" i="18"/>
  <c r="V128" i="18"/>
  <c r="U128" i="18"/>
  <c r="T128" i="18"/>
  <c r="S128" i="18"/>
  <c r="R128" i="18"/>
  <c r="Q128" i="18"/>
  <c r="P128" i="18"/>
  <c r="O128" i="18"/>
  <c r="N128" i="18"/>
  <c r="M128" i="18"/>
  <c r="AG128" i="18" s="1"/>
  <c r="L128" i="18"/>
  <c r="AF128" i="18" s="1"/>
  <c r="K128" i="18"/>
  <c r="J128" i="18"/>
  <c r="I128" i="18"/>
  <c r="H128" i="18"/>
  <c r="G128" i="18"/>
  <c r="AD128" i="18" s="1"/>
  <c r="F128" i="18"/>
  <c r="E128" i="18"/>
  <c r="AC128" i="18" s="1"/>
  <c r="D128" i="18"/>
  <c r="C128" i="18"/>
  <c r="AM127" i="18"/>
  <c r="AA127" i="18"/>
  <c r="X127" i="18"/>
  <c r="W127" i="18"/>
  <c r="AK127" i="18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I127" i="18"/>
  <c r="AE127" i="18" s="1"/>
  <c r="H127" i="18"/>
  <c r="G127" i="18"/>
  <c r="AD127" i="18" s="1"/>
  <c r="F127" i="18"/>
  <c r="E127" i="18"/>
  <c r="D127" i="18"/>
  <c r="C127" i="18"/>
  <c r="AM126" i="18"/>
  <c r="AA126" i="18"/>
  <c r="X126" i="18"/>
  <c r="W126" i="18"/>
  <c r="V126" i="18"/>
  <c r="AJ126" i="18" s="1"/>
  <c r="U126" i="18"/>
  <c r="T126" i="18"/>
  <c r="S126" i="18"/>
  <c r="AI126" i="18"/>
  <c r="R126" i="18"/>
  <c r="Q126" i="18"/>
  <c r="P126" i="18"/>
  <c r="O126" i="18"/>
  <c r="AH126" i="18"/>
  <c r="N126" i="18"/>
  <c r="M126" i="18"/>
  <c r="AG126" i="18" s="1"/>
  <c r="L126" i="18"/>
  <c r="K126" i="18"/>
  <c r="J126" i="18"/>
  <c r="I126" i="18"/>
  <c r="AE126" i="18" s="1"/>
  <c r="H126" i="18"/>
  <c r="G126" i="18"/>
  <c r="F126" i="18"/>
  <c r="E126" i="18"/>
  <c r="D126" i="18"/>
  <c r="C126" i="18"/>
  <c r="AM125" i="18"/>
  <c r="AA125" i="18"/>
  <c r="X125" i="18"/>
  <c r="W125" i="18"/>
  <c r="V125" i="18"/>
  <c r="U125" i="18"/>
  <c r="AJ125" i="18" s="1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AE125" i="18" s="1"/>
  <c r="H125" i="18"/>
  <c r="G125" i="18"/>
  <c r="F125" i="18"/>
  <c r="E125" i="18"/>
  <c r="D125" i="18"/>
  <c r="C125" i="18"/>
  <c r="AM124" i="18"/>
  <c r="AA124" i="18"/>
  <c r="X124" i="18"/>
  <c r="W124" i="18"/>
  <c r="V124" i="18"/>
  <c r="U124" i="18"/>
  <c r="AJ124" i="18" s="1"/>
  <c r="T124" i="18"/>
  <c r="AI124" i="18" s="1"/>
  <c r="S124" i="18"/>
  <c r="R124" i="18"/>
  <c r="Q124" i="18"/>
  <c r="P124" i="18"/>
  <c r="O124" i="18"/>
  <c r="AH124" i="18" s="1"/>
  <c r="N124" i="18"/>
  <c r="M124" i="18"/>
  <c r="L124" i="18"/>
  <c r="K124" i="18"/>
  <c r="J124" i="18"/>
  <c r="I124" i="18"/>
  <c r="H124" i="18"/>
  <c r="G124" i="18"/>
  <c r="AD124" i="18"/>
  <c r="F124" i="18"/>
  <c r="AC124" i="18" s="1"/>
  <c r="E124" i="18"/>
  <c r="D124" i="18"/>
  <c r="C124" i="18"/>
  <c r="AM121" i="18"/>
  <c r="AK121" i="18"/>
  <c r="AJ121" i="18"/>
  <c r="AI121" i="18"/>
  <c r="AH121" i="18"/>
  <c r="AG121" i="18"/>
  <c r="AF121" i="18"/>
  <c r="AE121" i="18"/>
  <c r="AB121" i="18"/>
  <c r="AC121" i="18"/>
  <c r="AD121" i="18"/>
  <c r="AA121" i="18"/>
  <c r="AM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AM118" i="18"/>
  <c r="AK118" i="18"/>
  <c r="AJ118" i="18"/>
  <c r="AI118" i="18"/>
  <c r="AH118" i="18"/>
  <c r="AG118" i="18"/>
  <c r="AF118" i="18"/>
  <c r="AE118" i="18"/>
  <c r="AD118" i="18"/>
  <c r="AC118" i="18"/>
  <c r="AB118" i="18"/>
  <c r="AA118" i="18"/>
  <c r="AM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AM116" i="18"/>
  <c r="AK116" i="18"/>
  <c r="AJ116" i="18"/>
  <c r="AR116" i="18" s="1"/>
  <c r="AU116" i="18" s="1"/>
  <c r="AI116" i="18"/>
  <c r="AH116" i="18"/>
  <c r="AG116" i="18"/>
  <c r="AF116" i="18"/>
  <c r="AE116" i="18"/>
  <c r="AD116" i="18"/>
  <c r="AC116" i="18"/>
  <c r="AB116" i="18"/>
  <c r="AA116" i="18"/>
  <c r="AM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AM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AM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AM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AM111" i="18"/>
  <c r="AK111" i="18"/>
  <c r="AJ111" i="18"/>
  <c r="AI111" i="18"/>
  <c r="AH111" i="18"/>
  <c r="AG111" i="18"/>
  <c r="AF111" i="18"/>
  <c r="AE111" i="18"/>
  <c r="AB111" i="18"/>
  <c r="AN111" i="18" s="1"/>
  <c r="AC111" i="18"/>
  <c r="AD111" i="18"/>
  <c r="AA111" i="18"/>
  <c r="AM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AM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AM108" i="18"/>
  <c r="AK108" i="18"/>
  <c r="AJ108" i="18"/>
  <c r="AI108" i="18"/>
  <c r="AH108" i="18"/>
  <c r="AG108" i="18"/>
  <c r="AR108" i="18" s="1"/>
  <c r="AU108" i="18" s="1"/>
  <c r="AF108" i="18"/>
  <c r="AE108" i="18"/>
  <c r="AD108" i="18"/>
  <c r="AC108" i="18"/>
  <c r="AB108" i="18"/>
  <c r="AA108" i="18"/>
  <c r="AM107" i="18"/>
  <c r="AK107" i="18"/>
  <c r="AJ107" i="18"/>
  <c r="AI107" i="18"/>
  <c r="AG107" i="18"/>
  <c r="AH107" i="18"/>
  <c r="AF107" i="18"/>
  <c r="AE107" i="18"/>
  <c r="AD107" i="18"/>
  <c r="AB107" i="18"/>
  <c r="AC107" i="18"/>
  <c r="AA107" i="18"/>
  <c r="AM106" i="18"/>
  <c r="AK106" i="18"/>
  <c r="AJ106" i="18"/>
  <c r="AI106" i="18"/>
  <c r="AG106" i="18"/>
  <c r="AR106" i="18" s="1"/>
  <c r="AU106" i="18" s="1"/>
  <c r="AH106" i="18"/>
  <c r="AF106" i="18"/>
  <c r="AE106" i="18"/>
  <c r="AD106" i="18"/>
  <c r="AC106" i="18"/>
  <c r="AB106" i="18"/>
  <c r="AA106" i="18"/>
  <c r="AM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AM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AM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AM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AM101" i="18"/>
  <c r="AK101" i="18"/>
  <c r="AJ101" i="18"/>
  <c r="AI101" i="18"/>
  <c r="AO101" i="18" s="1"/>
  <c r="AH101" i="18"/>
  <c r="AG101" i="18"/>
  <c r="AF101" i="18"/>
  <c r="AE101" i="18"/>
  <c r="AD101" i="18"/>
  <c r="AC101" i="18"/>
  <c r="AB101" i="18"/>
  <c r="AA101" i="18"/>
  <c r="AM100" i="18"/>
  <c r="AK100" i="18"/>
  <c r="AJ100" i="18"/>
  <c r="AI100" i="18"/>
  <c r="AH100" i="18"/>
  <c r="AG100" i="18"/>
  <c r="AO100" i="18" s="1"/>
  <c r="AF100" i="18"/>
  <c r="AE100" i="18"/>
  <c r="AD100" i="18"/>
  <c r="AB100" i="18"/>
  <c r="AW100" i="18" s="1"/>
  <c r="AC100" i="18"/>
  <c r="AA100" i="18"/>
  <c r="AM99" i="18"/>
  <c r="AK99" i="18"/>
  <c r="AJ99" i="18"/>
  <c r="AI99" i="18"/>
  <c r="AG99" i="18"/>
  <c r="AH99" i="18"/>
  <c r="AF99" i="18"/>
  <c r="AE99" i="18"/>
  <c r="AD99" i="18"/>
  <c r="AC99" i="18"/>
  <c r="AB99" i="18"/>
  <c r="AA99" i="18"/>
  <c r="AM98" i="18"/>
  <c r="AK98" i="18"/>
  <c r="AJ98" i="18"/>
  <c r="AI98" i="18"/>
  <c r="AH98" i="18"/>
  <c r="AR98" i="18" s="1"/>
  <c r="AU98" i="18" s="1"/>
  <c r="AG98" i="18"/>
  <c r="AF98" i="18"/>
  <c r="AE98" i="18"/>
  <c r="AD98" i="18"/>
  <c r="AC98" i="18"/>
  <c r="AB98" i="18"/>
  <c r="AA98" i="18"/>
  <c r="AM97" i="18"/>
  <c r="AK97" i="18"/>
  <c r="AJ97" i="18"/>
  <c r="AI97" i="18"/>
  <c r="AH97" i="18"/>
  <c r="AG97" i="18"/>
  <c r="AF97" i="18"/>
  <c r="AE97" i="18"/>
  <c r="AD97" i="18"/>
  <c r="AC97" i="18"/>
  <c r="AB97" i="18"/>
  <c r="AA97" i="18"/>
  <c r="AM96" i="18"/>
  <c r="AK96" i="18"/>
  <c r="AJ96" i="18"/>
  <c r="AI96" i="18"/>
  <c r="AR96" i="18" s="1"/>
  <c r="AU96" i="18" s="1"/>
  <c r="AH96" i="18"/>
  <c r="AG96" i="18"/>
  <c r="AF96" i="18"/>
  <c r="AE96" i="18"/>
  <c r="AD96" i="18"/>
  <c r="AC96" i="18"/>
  <c r="AB96" i="18"/>
  <c r="AA96" i="18"/>
  <c r="AM95" i="18"/>
  <c r="AK95" i="18"/>
  <c r="AJ95" i="18"/>
  <c r="AI95" i="18"/>
  <c r="AH95" i="18"/>
  <c r="AG95" i="18"/>
  <c r="AF95" i="18"/>
  <c r="AE95" i="18"/>
  <c r="AD95" i="18"/>
  <c r="AC95" i="18"/>
  <c r="AB95" i="18"/>
  <c r="AA95" i="18"/>
  <c r="AM94" i="18"/>
  <c r="AK94" i="18"/>
  <c r="AJ94" i="18"/>
  <c r="AI94" i="18"/>
  <c r="AH94" i="18"/>
  <c r="AG94" i="18"/>
  <c r="AR94" i="18" s="1"/>
  <c r="AU94" i="18" s="1"/>
  <c r="AF94" i="18"/>
  <c r="AN94" i="18" s="1"/>
  <c r="AE94" i="18"/>
  <c r="AD94" i="18"/>
  <c r="AC94" i="18"/>
  <c r="AB94" i="18"/>
  <c r="AA94" i="18"/>
  <c r="AM93" i="18"/>
  <c r="AK93" i="18"/>
  <c r="AJ93" i="18"/>
  <c r="AI93" i="18"/>
  <c r="AH93" i="18"/>
  <c r="AG93" i="18"/>
  <c r="AO93" i="18" s="1"/>
  <c r="AF93" i="18"/>
  <c r="AE93" i="18"/>
  <c r="AD93" i="18"/>
  <c r="AC93" i="18"/>
  <c r="AB93" i="18"/>
  <c r="AA93" i="18"/>
  <c r="AM92" i="18"/>
  <c r="AK92" i="18"/>
  <c r="AJ92" i="18"/>
  <c r="AI92" i="18"/>
  <c r="AH92" i="18"/>
  <c r="AG92" i="18"/>
  <c r="AF92" i="18"/>
  <c r="AE92" i="18"/>
  <c r="AD92" i="18"/>
  <c r="AC92" i="18"/>
  <c r="AB92" i="18"/>
  <c r="AA92" i="18"/>
  <c r="AM91" i="18"/>
  <c r="AK91" i="18"/>
  <c r="AJ91" i="18"/>
  <c r="AI91" i="18"/>
  <c r="AH91" i="18"/>
  <c r="AG91" i="18"/>
  <c r="AF91" i="18"/>
  <c r="AE91" i="18"/>
  <c r="AD91" i="18"/>
  <c r="AB91" i="18"/>
  <c r="AC91" i="18"/>
  <c r="AA91" i="18"/>
  <c r="AM90" i="18"/>
  <c r="AK90" i="18"/>
  <c r="AG90" i="18"/>
  <c r="AH90" i="18"/>
  <c r="AI90" i="18"/>
  <c r="AJ90" i="18"/>
  <c r="AF90" i="18"/>
  <c r="AE90" i="18"/>
  <c r="AD90" i="18"/>
  <c r="AB90" i="18"/>
  <c r="AC90" i="18"/>
  <c r="AA90" i="18"/>
  <c r="AM89" i="18"/>
  <c r="AK89" i="18"/>
  <c r="AJ89" i="18"/>
  <c r="AI89" i="18"/>
  <c r="AG89" i="18"/>
  <c r="AH89" i="18"/>
  <c r="AF89" i="18"/>
  <c r="AE89" i="18"/>
  <c r="AD89" i="18"/>
  <c r="AC89" i="18"/>
  <c r="AB89" i="18"/>
  <c r="AA89" i="18"/>
  <c r="AM88" i="18"/>
  <c r="AK88" i="18"/>
  <c r="AJ88" i="18"/>
  <c r="AI88" i="18"/>
  <c r="AH88" i="18"/>
  <c r="AG88" i="18"/>
  <c r="AF88" i="18"/>
  <c r="AE88" i="18"/>
  <c r="AD88" i="18"/>
  <c r="AC88" i="18"/>
  <c r="AB88" i="18"/>
  <c r="AA88" i="18"/>
  <c r="AM87" i="18"/>
  <c r="AK87" i="18"/>
  <c r="AJ87" i="18"/>
  <c r="AG87" i="18"/>
  <c r="AH87" i="18"/>
  <c r="AI87" i="18"/>
  <c r="AF87" i="18"/>
  <c r="AE87" i="18"/>
  <c r="AD87" i="18"/>
  <c r="AC87" i="18"/>
  <c r="AB87" i="18"/>
  <c r="AA87" i="18"/>
  <c r="AM86" i="18"/>
  <c r="AK86" i="18"/>
  <c r="AJ86" i="18"/>
  <c r="AI86" i="18"/>
  <c r="AH86" i="18"/>
  <c r="AG86" i="18"/>
  <c r="AF86" i="18"/>
  <c r="AE86" i="18"/>
  <c r="AD86" i="18"/>
  <c r="AC86" i="18"/>
  <c r="AN86" i="18" s="1"/>
  <c r="AB86" i="18"/>
  <c r="AA86" i="18"/>
  <c r="AG85" i="18"/>
  <c r="AH85" i="18"/>
  <c r="AI85" i="18"/>
  <c r="AJ85" i="18"/>
  <c r="AK85" i="18"/>
  <c r="AM85" i="18"/>
  <c r="AF85" i="18"/>
  <c r="AE85" i="18"/>
  <c r="AD85" i="18"/>
  <c r="AC85" i="18"/>
  <c r="AB85" i="18"/>
  <c r="AA85" i="18"/>
  <c r="AM84" i="18"/>
  <c r="AK84" i="18"/>
  <c r="AJ84" i="18"/>
  <c r="AI84" i="18"/>
  <c r="AH84" i="18"/>
  <c r="AG84" i="18"/>
  <c r="AF84" i="18"/>
  <c r="AE84" i="18"/>
  <c r="AD84" i="18"/>
  <c r="AC84" i="18"/>
  <c r="AB84" i="18"/>
  <c r="AA84" i="18"/>
  <c r="AM83" i="18"/>
  <c r="AK83" i="18"/>
  <c r="AJ83" i="18"/>
  <c r="AI83" i="18"/>
  <c r="AH83" i="18"/>
  <c r="AG83" i="18"/>
  <c r="AF83" i="18"/>
  <c r="AE83" i="18"/>
  <c r="AD83" i="18"/>
  <c r="AC83" i="18"/>
  <c r="AB83" i="18"/>
  <c r="AA83" i="18"/>
  <c r="AM82" i="18"/>
  <c r="AK82" i="18"/>
  <c r="AJ82" i="18"/>
  <c r="AI82" i="18"/>
  <c r="AH82" i="18"/>
  <c r="AG82" i="18"/>
  <c r="AF82" i="18"/>
  <c r="AE82" i="18"/>
  <c r="AD82" i="18"/>
  <c r="AC82" i="18"/>
  <c r="AB82" i="18"/>
  <c r="AA82" i="18"/>
  <c r="AM81" i="18"/>
  <c r="AK81" i="18"/>
  <c r="AJ81" i="18"/>
  <c r="AI81" i="18"/>
  <c r="AH81" i="18"/>
  <c r="AG81" i="18"/>
  <c r="AF81" i="18"/>
  <c r="AE81" i="18"/>
  <c r="AD81" i="18"/>
  <c r="AC81" i="18"/>
  <c r="AB81" i="18"/>
  <c r="AA81" i="18"/>
  <c r="AM80" i="18"/>
  <c r="AK80" i="18"/>
  <c r="AJ80" i="18"/>
  <c r="AI80" i="18"/>
  <c r="AH80" i="18"/>
  <c r="AG80" i="18"/>
  <c r="AF80" i="18"/>
  <c r="AE80" i="18"/>
  <c r="AD80" i="18"/>
  <c r="AC80" i="18"/>
  <c r="AB80" i="18"/>
  <c r="AA80" i="18"/>
  <c r="AM79" i="18"/>
  <c r="AK79" i="18"/>
  <c r="AJ79" i="18"/>
  <c r="AI79" i="18"/>
  <c r="AH79" i="18"/>
  <c r="AG79" i="18"/>
  <c r="AF79" i="18"/>
  <c r="AE79" i="18"/>
  <c r="AD79" i="18"/>
  <c r="AC79" i="18"/>
  <c r="AB79" i="18"/>
  <c r="AA79" i="18"/>
  <c r="AM78" i="18"/>
  <c r="AK78" i="18"/>
  <c r="AJ78" i="18"/>
  <c r="AI78" i="18"/>
  <c r="AH78" i="18"/>
  <c r="AG78" i="18"/>
  <c r="AF78" i="18"/>
  <c r="AE78" i="18"/>
  <c r="AD78" i="18"/>
  <c r="AC78" i="18"/>
  <c r="AB78" i="18"/>
  <c r="AA78" i="18"/>
  <c r="AM77" i="18"/>
  <c r="AK77" i="18"/>
  <c r="AJ77" i="18"/>
  <c r="AI77" i="18"/>
  <c r="AH77" i="18"/>
  <c r="AG77" i="18"/>
  <c r="AF77" i="18"/>
  <c r="AE77" i="18"/>
  <c r="AD77" i="18"/>
  <c r="AC77" i="18"/>
  <c r="AB77" i="18"/>
  <c r="AA77" i="18"/>
  <c r="AM76" i="18"/>
  <c r="AK76" i="18"/>
  <c r="AJ76" i="18"/>
  <c r="AI76" i="18"/>
  <c r="AH76" i="18"/>
  <c r="AG76" i="18"/>
  <c r="AF76" i="18"/>
  <c r="AE76" i="18"/>
  <c r="AD76" i="18"/>
  <c r="AC76" i="18"/>
  <c r="AB76" i="18"/>
  <c r="AA76" i="18"/>
  <c r="AM75" i="18"/>
  <c r="AK75" i="18"/>
  <c r="AJ75" i="18"/>
  <c r="AI75" i="18"/>
  <c r="AH75" i="18"/>
  <c r="AG75" i="18"/>
  <c r="AF75" i="18"/>
  <c r="AE75" i="18"/>
  <c r="AD75" i="18"/>
  <c r="AC75" i="18"/>
  <c r="AB75" i="18"/>
  <c r="AA75" i="18"/>
  <c r="AM74" i="18"/>
  <c r="AK74" i="18"/>
  <c r="AJ74" i="18"/>
  <c r="AI74" i="18"/>
  <c r="AH74" i="18"/>
  <c r="AG74" i="18"/>
  <c r="AF74" i="18"/>
  <c r="AE74" i="18"/>
  <c r="AD74" i="18"/>
  <c r="AN74" i="18" s="1"/>
  <c r="AC74" i="18"/>
  <c r="AB74" i="18"/>
  <c r="AA74" i="18"/>
  <c r="AM73" i="18"/>
  <c r="AK73" i="18"/>
  <c r="AJ73" i="18"/>
  <c r="AI73" i="18"/>
  <c r="AH73" i="18"/>
  <c r="AG73" i="18"/>
  <c r="AF73" i="18"/>
  <c r="AE73" i="18"/>
  <c r="AD73" i="18"/>
  <c r="AC73" i="18"/>
  <c r="AB73" i="18"/>
  <c r="AA73" i="18"/>
  <c r="AM72" i="18"/>
  <c r="AK72" i="18"/>
  <c r="AJ72" i="18"/>
  <c r="AI72" i="18"/>
  <c r="AH72" i="18"/>
  <c r="AG72" i="18"/>
  <c r="AF72" i="18"/>
  <c r="AE72" i="18"/>
  <c r="AD72" i="18"/>
  <c r="AC72" i="18"/>
  <c r="AB72" i="18"/>
  <c r="AA72" i="18"/>
  <c r="AM71" i="18"/>
  <c r="AK71" i="18"/>
  <c r="AJ71" i="18"/>
  <c r="AI71" i="18"/>
  <c r="AH71" i="18"/>
  <c r="AG71" i="18"/>
  <c r="AF71" i="18"/>
  <c r="AE71" i="18"/>
  <c r="AD71" i="18"/>
  <c r="AC71" i="18"/>
  <c r="AB71" i="18"/>
  <c r="AA71" i="18"/>
  <c r="AM70" i="18"/>
  <c r="AK70" i="18"/>
  <c r="AJ70" i="18"/>
  <c r="AI70" i="18"/>
  <c r="AH70" i="18"/>
  <c r="AG70" i="18"/>
  <c r="AF70" i="18"/>
  <c r="AE70" i="18"/>
  <c r="AD70" i="18"/>
  <c r="AC70" i="18"/>
  <c r="AB70" i="18"/>
  <c r="AA70" i="18"/>
  <c r="AM69" i="18"/>
  <c r="AK69" i="18"/>
  <c r="AJ69" i="18"/>
  <c r="AI69" i="18"/>
  <c r="AH69" i="18"/>
  <c r="AG69" i="18"/>
  <c r="AF69" i="18"/>
  <c r="AE69" i="18"/>
  <c r="AD69" i="18"/>
  <c r="AC69" i="18"/>
  <c r="AB69" i="18"/>
  <c r="AA69" i="18"/>
  <c r="AM68" i="18"/>
  <c r="AK68" i="18"/>
  <c r="AJ68" i="18"/>
  <c r="AI68" i="18"/>
  <c r="AH68" i="18"/>
  <c r="AG68" i="18"/>
  <c r="AF68" i="18"/>
  <c r="AE68" i="18"/>
  <c r="AD68" i="18"/>
  <c r="AC68" i="18"/>
  <c r="AB68" i="18"/>
  <c r="AA68" i="18"/>
  <c r="AM67" i="18"/>
  <c r="AK67" i="18"/>
  <c r="AJ67" i="18"/>
  <c r="AI67" i="18"/>
  <c r="AH67" i="18"/>
  <c r="AG67" i="18"/>
  <c r="AF67" i="18"/>
  <c r="AE67" i="18"/>
  <c r="AD67" i="18"/>
  <c r="AC67" i="18"/>
  <c r="AB67" i="18"/>
  <c r="AA67" i="18"/>
  <c r="AM66" i="18"/>
  <c r="AK66" i="18"/>
  <c r="AJ66" i="18"/>
  <c r="AI66" i="18"/>
  <c r="AH66" i="18"/>
  <c r="AG66" i="18"/>
  <c r="AF66" i="18"/>
  <c r="AE66" i="18"/>
  <c r="AD66" i="18"/>
  <c r="AC66" i="18"/>
  <c r="AB66" i="18"/>
  <c r="AA66" i="18"/>
  <c r="AM65" i="18"/>
  <c r="AK65" i="18"/>
  <c r="AJ65" i="18"/>
  <c r="AI65" i="18"/>
  <c r="AH65" i="18"/>
  <c r="AG65" i="18"/>
  <c r="AF65" i="18"/>
  <c r="AE65" i="18"/>
  <c r="AD65" i="18"/>
  <c r="AC65" i="18"/>
  <c r="AB65" i="18"/>
  <c r="AA65" i="18"/>
  <c r="AM64" i="18"/>
  <c r="AK64" i="18"/>
  <c r="AJ64" i="18"/>
  <c r="AI64" i="18"/>
  <c r="AH64" i="18"/>
  <c r="AG64" i="18"/>
  <c r="AF64" i="18"/>
  <c r="AE64" i="18"/>
  <c r="AD64" i="18"/>
  <c r="AC64" i="18"/>
  <c r="AB64" i="18"/>
  <c r="AA64" i="18"/>
  <c r="AM63" i="18"/>
  <c r="AK63" i="18"/>
  <c r="AJ63" i="18"/>
  <c r="AI63" i="18"/>
  <c r="AH63" i="18"/>
  <c r="AG63" i="18"/>
  <c r="AF63" i="18"/>
  <c r="AE63" i="18"/>
  <c r="AD63" i="18"/>
  <c r="AC63" i="18"/>
  <c r="AB63" i="18"/>
  <c r="AA63" i="18"/>
  <c r="AM62" i="18"/>
  <c r="AK62" i="18"/>
  <c r="AJ62" i="18"/>
  <c r="AI62" i="18"/>
  <c r="AH62" i="18"/>
  <c r="AG62" i="18"/>
  <c r="AF62" i="18"/>
  <c r="AE62" i="18"/>
  <c r="AD62" i="18"/>
  <c r="AC62" i="18"/>
  <c r="AB62" i="18"/>
  <c r="AA62" i="18"/>
  <c r="AM61" i="18"/>
  <c r="AK61" i="18"/>
  <c r="AJ61" i="18"/>
  <c r="AI61" i="18"/>
  <c r="AH61" i="18"/>
  <c r="AG61" i="18"/>
  <c r="AF61" i="18"/>
  <c r="AE61" i="18"/>
  <c r="AD61" i="18"/>
  <c r="AC61" i="18"/>
  <c r="AB61" i="18"/>
  <c r="AA61" i="18"/>
  <c r="AM60" i="18"/>
  <c r="AK60" i="18"/>
  <c r="AJ60" i="18"/>
  <c r="AI60" i="18"/>
  <c r="AH60" i="18"/>
  <c r="AG60" i="18"/>
  <c r="AF60" i="18"/>
  <c r="AE60" i="18"/>
  <c r="AD60" i="18"/>
  <c r="AC60" i="18"/>
  <c r="AB60" i="18"/>
  <c r="AA60" i="18"/>
  <c r="AM59" i="18"/>
  <c r="AK59" i="18"/>
  <c r="AJ59" i="18"/>
  <c r="AI59" i="18"/>
  <c r="AH59" i="18"/>
  <c r="AG59" i="18"/>
  <c r="AF59" i="18"/>
  <c r="AE59" i="18"/>
  <c r="AD59" i="18"/>
  <c r="AC59" i="18"/>
  <c r="AB59" i="18"/>
  <c r="AA59" i="18"/>
  <c r="AM58" i="18"/>
  <c r="AK58" i="18"/>
  <c r="AJ58" i="18"/>
  <c r="AI58" i="18"/>
  <c r="AH58" i="18"/>
  <c r="AG58" i="18"/>
  <c r="AF58" i="18"/>
  <c r="AE58" i="18"/>
  <c r="AD58" i="18"/>
  <c r="AC58" i="18"/>
  <c r="AB58" i="18"/>
  <c r="AA58" i="18"/>
  <c r="AM57" i="18"/>
  <c r="AK57" i="18"/>
  <c r="AJ57" i="18"/>
  <c r="AI57" i="18"/>
  <c r="AH57" i="18"/>
  <c r="AG57" i="18"/>
  <c r="AF57" i="18"/>
  <c r="AE57" i="18"/>
  <c r="AD57" i="18"/>
  <c r="AC57" i="18"/>
  <c r="AB57" i="18"/>
  <c r="AA57" i="18"/>
  <c r="AM56" i="18"/>
  <c r="AK56" i="18"/>
  <c r="AJ56" i="18"/>
  <c r="AI56" i="18"/>
  <c r="AH56" i="18"/>
  <c r="AG56" i="18"/>
  <c r="AF56" i="18"/>
  <c r="AE56" i="18"/>
  <c r="AD56" i="18"/>
  <c r="AC56" i="18"/>
  <c r="AB56" i="18"/>
  <c r="AA56" i="18"/>
  <c r="AM55" i="18"/>
  <c r="AK55" i="18"/>
  <c r="AJ55" i="18"/>
  <c r="AI55" i="18"/>
  <c r="AH55" i="18"/>
  <c r="AG55" i="18"/>
  <c r="AF55" i="18"/>
  <c r="AE55" i="18"/>
  <c r="AD55" i="18"/>
  <c r="AC55" i="18"/>
  <c r="AB55" i="18"/>
  <c r="AA55" i="18"/>
  <c r="AM54" i="18"/>
  <c r="AK54" i="18"/>
  <c r="AJ54" i="18"/>
  <c r="AI54" i="18"/>
  <c r="AH54" i="18"/>
  <c r="AG54" i="18"/>
  <c r="AF54" i="18"/>
  <c r="AE54" i="18"/>
  <c r="AD54" i="18"/>
  <c r="AC54" i="18"/>
  <c r="AB54" i="18"/>
  <c r="AA54" i="18"/>
  <c r="AM53" i="18"/>
  <c r="AK53" i="18"/>
  <c r="AJ53" i="18"/>
  <c r="AI53" i="18"/>
  <c r="AH53" i="18"/>
  <c r="AG53" i="18"/>
  <c r="AF53" i="18"/>
  <c r="AE53" i="18"/>
  <c r="AD53" i="18"/>
  <c r="AC53" i="18"/>
  <c r="AB53" i="18"/>
  <c r="AQ53" i="18" s="1"/>
  <c r="AT53" i="18" s="1"/>
  <c r="AA53" i="18"/>
  <c r="AM52" i="18"/>
  <c r="AK52" i="18"/>
  <c r="AJ52" i="18"/>
  <c r="AI52" i="18"/>
  <c r="AH52" i="18"/>
  <c r="AG52" i="18"/>
  <c r="AF52" i="18"/>
  <c r="AE52" i="18"/>
  <c r="AD52" i="18"/>
  <c r="AC52" i="18"/>
  <c r="AB52" i="18"/>
  <c r="AA52" i="18"/>
  <c r="AM51" i="18"/>
  <c r="AK51" i="18"/>
  <c r="AJ51" i="18"/>
  <c r="AI51" i="18"/>
  <c r="AH51" i="18"/>
  <c r="AG51" i="18"/>
  <c r="AF51" i="18"/>
  <c r="AE51" i="18"/>
  <c r="AD51" i="18"/>
  <c r="AC51" i="18"/>
  <c r="AB51" i="18"/>
  <c r="AA51" i="18"/>
  <c r="AM50" i="18"/>
  <c r="AK50" i="18"/>
  <c r="AJ50" i="18"/>
  <c r="AI50" i="18"/>
  <c r="AH50" i="18"/>
  <c r="AG50" i="18"/>
  <c r="AF50" i="18"/>
  <c r="AE50" i="18"/>
  <c r="AD50" i="18"/>
  <c r="AC50" i="18"/>
  <c r="AB50" i="18"/>
  <c r="AA50" i="18"/>
  <c r="AM49" i="18"/>
  <c r="AK49" i="18"/>
  <c r="AJ49" i="18"/>
  <c r="AI49" i="18"/>
  <c r="AH49" i="18"/>
  <c r="AG49" i="18"/>
  <c r="AF49" i="18"/>
  <c r="AE49" i="18"/>
  <c r="AD49" i="18"/>
  <c r="AC49" i="18"/>
  <c r="AB49" i="18"/>
  <c r="AW49" i="18"/>
  <c r="AA49" i="18"/>
  <c r="AM48" i="18"/>
  <c r="AK48" i="18"/>
  <c r="AJ48" i="18"/>
  <c r="AI48" i="18"/>
  <c r="AH48" i="18"/>
  <c r="AG48" i="18"/>
  <c r="AF48" i="18"/>
  <c r="AE48" i="18"/>
  <c r="AD48" i="18"/>
  <c r="AC48" i="18"/>
  <c r="AB48" i="18"/>
  <c r="AA48" i="18"/>
  <c r="AM47" i="18"/>
  <c r="AK47" i="18"/>
  <c r="AJ47" i="18"/>
  <c r="AI47" i="18"/>
  <c r="AH47" i="18"/>
  <c r="AG47" i="18"/>
  <c r="AF47" i="18"/>
  <c r="AE47" i="18"/>
  <c r="AD47" i="18"/>
  <c r="AC47" i="18"/>
  <c r="AB47" i="18"/>
  <c r="AW47" i="18" s="1"/>
  <c r="AA47" i="18"/>
  <c r="AM46" i="18"/>
  <c r="AK46" i="18"/>
  <c r="AJ46" i="18"/>
  <c r="AI46" i="18"/>
  <c r="AH46" i="18"/>
  <c r="AG46" i="18"/>
  <c r="AF46" i="18"/>
  <c r="AB46" i="18"/>
  <c r="AC46" i="18"/>
  <c r="AD46" i="18"/>
  <c r="AE46" i="18"/>
  <c r="AA46" i="18"/>
  <c r="AM45" i="18"/>
  <c r="AK45" i="18"/>
  <c r="AJ45" i="18"/>
  <c r="AI45" i="18"/>
  <c r="AH45" i="18"/>
  <c r="AG45" i="18"/>
  <c r="AF45" i="18"/>
  <c r="AE45" i="18"/>
  <c r="AD45" i="18"/>
  <c r="AC45" i="18"/>
  <c r="AB45" i="18"/>
  <c r="AQ45" i="18" s="1"/>
  <c r="AT45" i="18" s="1"/>
  <c r="AA45" i="18"/>
  <c r="AM44" i="18"/>
  <c r="AK44" i="18"/>
  <c r="AJ44" i="18"/>
  <c r="AI44" i="18"/>
  <c r="AH44" i="18"/>
  <c r="AG44" i="18"/>
  <c r="AF44" i="18"/>
  <c r="AE44" i="18"/>
  <c r="AD44" i="18"/>
  <c r="AC44" i="18"/>
  <c r="AB44" i="18"/>
  <c r="AA44" i="18"/>
  <c r="AM43" i="18"/>
  <c r="AK43" i="18"/>
  <c r="AJ43" i="18"/>
  <c r="AI43" i="18"/>
  <c r="AH43" i="18"/>
  <c r="AG43" i="18"/>
  <c r="AF43" i="18"/>
  <c r="AE43" i="18"/>
  <c r="AD43" i="18"/>
  <c r="AC43" i="18"/>
  <c r="AB43" i="18"/>
  <c r="AA43" i="18"/>
  <c r="AM42" i="18"/>
  <c r="AK42" i="18"/>
  <c r="AJ42" i="18"/>
  <c r="AI42" i="18"/>
  <c r="AH42" i="18"/>
  <c r="AG42" i="18"/>
  <c r="AO42" i="18" s="1"/>
  <c r="AF42" i="18"/>
  <c r="AE42" i="18"/>
  <c r="AB42" i="18"/>
  <c r="AC42" i="18"/>
  <c r="AQ42" i="18" s="1"/>
  <c r="AT42" i="18" s="1"/>
  <c r="AD42" i="18"/>
  <c r="AA42" i="18"/>
  <c r="AM41" i="18"/>
  <c r="AK41" i="18"/>
  <c r="AJ41" i="18"/>
  <c r="AI41" i="18"/>
  <c r="AH41" i="18"/>
  <c r="AG41" i="18"/>
  <c r="AF41" i="18"/>
  <c r="AE41" i="18"/>
  <c r="AD41" i="18"/>
  <c r="AC41" i="18"/>
  <c r="AB41" i="18"/>
  <c r="AA41" i="18"/>
  <c r="AM40" i="18"/>
  <c r="AK40" i="18"/>
  <c r="AJ40" i="18"/>
  <c r="AI40" i="18"/>
  <c r="AH40" i="18"/>
  <c r="AG40" i="18"/>
  <c r="AF40" i="18"/>
  <c r="AE40" i="18"/>
  <c r="AD40" i="18"/>
  <c r="AC40" i="18"/>
  <c r="AB40" i="18"/>
  <c r="AA40" i="18"/>
  <c r="AM39" i="18"/>
  <c r="AK39" i="18"/>
  <c r="AJ39" i="18"/>
  <c r="AI39" i="18"/>
  <c r="AH39" i="18"/>
  <c r="AG39" i="18"/>
  <c r="AF39" i="18"/>
  <c r="AE39" i="18"/>
  <c r="AD39" i="18"/>
  <c r="AB39" i="18"/>
  <c r="AN39" i="18" s="1"/>
  <c r="AC39" i="18"/>
  <c r="AA39" i="18"/>
  <c r="AM38" i="18"/>
  <c r="AK38" i="18"/>
  <c r="AJ38" i="18"/>
  <c r="AI38" i="18"/>
  <c r="AH38" i="18"/>
  <c r="AG38" i="18"/>
  <c r="AF38" i="18"/>
  <c r="AE38" i="18"/>
  <c r="AB38" i="18"/>
  <c r="AC38" i="18"/>
  <c r="AD38" i="18"/>
  <c r="AA38" i="18"/>
  <c r="AM37" i="18"/>
  <c r="AK37" i="18"/>
  <c r="AJ37" i="18"/>
  <c r="AI37" i="18"/>
  <c r="AH37" i="18"/>
  <c r="AG37" i="18"/>
  <c r="AF37" i="18"/>
  <c r="AE37" i="18"/>
  <c r="AD37" i="18"/>
  <c r="AC37" i="18"/>
  <c r="AB37" i="18"/>
  <c r="AA37" i="18"/>
  <c r="AM36" i="18"/>
  <c r="AK36" i="18"/>
  <c r="AJ36" i="18"/>
  <c r="AI36" i="18"/>
  <c r="AH36" i="18"/>
  <c r="AG36" i="18"/>
  <c r="AF36" i="18"/>
  <c r="AE36" i="18"/>
  <c r="AD36" i="18"/>
  <c r="AC36" i="18"/>
  <c r="AB36" i="18"/>
  <c r="AA36" i="18"/>
  <c r="AM35" i="18"/>
  <c r="AK35" i="18"/>
  <c r="AJ35" i="18"/>
  <c r="AI35" i="18"/>
  <c r="AH35" i="18"/>
  <c r="AR35" i="18" s="1"/>
  <c r="AU35" i="18" s="1"/>
  <c r="AG35" i="18"/>
  <c r="AF35" i="18"/>
  <c r="AE35" i="18"/>
  <c r="AD35" i="18"/>
  <c r="AC35" i="18"/>
  <c r="AB35" i="18"/>
  <c r="AA35" i="18"/>
  <c r="AM34" i="18"/>
  <c r="AK34" i="18"/>
  <c r="AJ34" i="18"/>
  <c r="AI34" i="18"/>
  <c r="AH34" i="18"/>
  <c r="AG34" i="18"/>
  <c r="AF34" i="18"/>
  <c r="AE34" i="18"/>
  <c r="AD34" i="18"/>
  <c r="AC34" i="18"/>
  <c r="AB34" i="18"/>
  <c r="AA34" i="18"/>
  <c r="AM33" i="18"/>
  <c r="AK33" i="18"/>
  <c r="AJ33" i="18"/>
  <c r="AI33" i="18"/>
  <c r="AH33" i="18"/>
  <c r="AG33" i="18"/>
  <c r="AO33" i="18" s="1"/>
  <c r="AF33" i="18"/>
  <c r="AE33" i="18"/>
  <c r="AD33" i="18"/>
  <c r="AC33" i="18"/>
  <c r="AB33" i="18"/>
  <c r="AA33" i="18"/>
  <c r="AM32" i="18"/>
  <c r="AK32" i="18"/>
  <c r="AJ32" i="18"/>
  <c r="AI32" i="18"/>
  <c r="AH32" i="18"/>
  <c r="AG32" i="18"/>
  <c r="AF32" i="18"/>
  <c r="AE32" i="18"/>
  <c r="AD32" i="18"/>
  <c r="AC32" i="18"/>
  <c r="AB32" i="18"/>
  <c r="AA32" i="18"/>
  <c r="AM31" i="18"/>
  <c r="AK31" i="18"/>
  <c r="AJ31" i="18"/>
  <c r="AI31" i="18"/>
  <c r="AH31" i="18"/>
  <c r="AG31" i="18"/>
  <c r="AF31" i="18"/>
  <c r="AE31" i="18"/>
  <c r="AD31" i="18"/>
  <c r="AC31" i="18"/>
  <c r="AB31" i="18"/>
  <c r="AA31" i="18"/>
  <c r="AM30" i="18"/>
  <c r="AK30" i="18"/>
  <c r="AJ30" i="18"/>
  <c r="AI30" i="18"/>
  <c r="AH30" i="18"/>
  <c r="AG30" i="18"/>
  <c r="AF30" i="18"/>
  <c r="AE30" i="18"/>
  <c r="AD30" i="18"/>
  <c r="AC30" i="18"/>
  <c r="AB30" i="18"/>
  <c r="AA30" i="18"/>
  <c r="AM29" i="18"/>
  <c r="AK29" i="18"/>
  <c r="AJ29" i="18"/>
  <c r="AI29" i="18"/>
  <c r="AG29" i="18"/>
  <c r="AH29" i="18"/>
  <c r="AF29" i="18"/>
  <c r="AE29" i="18"/>
  <c r="AD29" i="18"/>
  <c r="AC29" i="18"/>
  <c r="AB29" i="18"/>
  <c r="AA29" i="18"/>
  <c r="AM28" i="18"/>
  <c r="AK28" i="18"/>
  <c r="AJ28" i="18"/>
  <c r="AI28" i="18"/>
  <c r="AH28" i="18"/>
  <c r="AG28" i="18"/>
  <c r="AF28" i="18"/>
  <c r="AE28" i="18"/>
  <c r="AD28" i="18"/>
  <c r="AC28" i="18"/>
  <c r="AB28" i="18"/>
  <c r="AA28" i="18"/>
  <c r="AM27" i="18"/>
  <c r="AK27" i="18"/>
  <c r="AJ27" i="18"/>
  <c r="AI27" i="18"/>
  <c r="AH27" i="18"/>
  <c r="AG27" i="18"/>
  <c r="AF27" i="18"/>
  <c r="AE27" i="18"/>
  <c r="AD27" i="18"/>
  <c r="AC27" i="18"/>
  <c r="AB27" i="18"/>
  <c r="AA27" i="18"/>
  <c r="AM26" i="18"/>
  <c r="AK26" i="18"/>
  <c r="AJ26" i="18"/>
  <c r="AI26" i="18"/>
  <c r="AH26" i="18"/>
  <c r="AG26" i="18"/>
  <c r="AF26" i="18"/>
  <c r="AB26" i="18"/>
  <c r="AC26" i="18"/>
  <c r="AD26" i="18"/>
  <c r="AE26" i="18"/>
  <c r="AA26" i="18"/>
  <c r="AM25" i="18"/>
  <c r="AK25" i="18"/>
  <c r="AJ25" i="18"/>
  <c r="AG25" i="18"/>
  <c r="AH25" i="18"/>
  <c r="AI25" i="18"/>
  <c r="AF25" i="18"/>
  <c r="AE25" i="18"/>
  <c r="AD25" i="18"/>
  <c r="AC25" i="18"/>
  <c r="AB25" i="18"/>
  <c r="AA25" i="18"/>
  <c r="AM24" i="18"/>
  <c r="AK24" i="18"/>
  <c r="AJ24" i="18"/>
  <c r="AI24" i="18"/>
  <c r="AH24" i="18"/>
  <c r="AG24" i="18"/>
  <c r="AO24" i="18" s="1"/>
  <c r="AF24" i="18"/>
  <c r="AE24" i="18"/>
  <c r="AB24" i="18"/>
  <c r="AC24" i="18"/>
  <c r="AD24" i="18"/>
  <c r="AA24" i="18"/>
  <c r="AM23" i="18"/>
  <c r="AK23" i="18"/>
  <c r="AJ23" i="18"/>
  <c r="AI23" i="18"/>
  <c r="AH23" i="18"/>
  <c r="AG23" i="18"/>
  <c r="AF23" i="18"/>
  <c r="AE23" i="18"/>
  <c r="AD23" i="18"/>
  <c r="AC23" i="18"/>
  <c r="AB23" i="18"/>
  <c r="AA23" i="18"/>
  <c r="AM22" i="18"/>
  <c r="AK22" i="18"/>
  <c r="AJ22" i="18"/>
  <c r="AI22" i="18"/>
  <c r="AH22" i="18"/>
  <c r="AG22" i="18"/>
  <c r="AF22" i="18"/>
  <c r="AQ22" i="18" s="1"/>
  <c r="AT22" i="18" s="1"/>
  <c r="AB22" i="18"/>
  <c r="AC22" i="18"/>
  <c r="AD22" i="18"/>
  <c r="AE22" i="18"/>
  <c r="AA22" i="18"/>
  <c r="AM21" i="18"/>
  <c r="AK21" i="18"/>
  <c r="AJ21" i="18"/>
  <c r="AG21" i="18"/>
  <c r="AH21" i="18"/>
  <c r="AI21" i="18"/>
  <c r="AF21" i="18"/>
  <c r="AE21" i="18"/>
  <c r="AD21" i="18"/>
  <c r="AC21" i="18"/>
  <c r="AB21" i="18"/>
  <c r="AA21" i="18"/>
  <c r="AM20" i="18"/>
  <c r="AK20" i="18"/>
  <c r="AJ20" i="18"/>
  <c r="AI20" i="18"/>
  <c r="AH20" i="18"/>
  <c r="AG20" i="18"/>
  <c r="AF20" i="18"/>
  <c r="AE20" i="18"/>
  <c r="AD20" i="18"/>
  <c r="AC20" i="18"/>
  <c r="AB20" i="18"/>
  <c r="AA20" i="18"/>
  <c r="AM19" i="18"/>
  <c r="AK19" i="18"/>
  <c r="AJ19" i="18"/>
  <c r="AI19" i="18"/>
  <c r="AH19" i="18"/>
  <c r="AG19" i="18"/>
  <c r="AR19" i="18" s="1"/>
  <c r="AU19" i="18" s="1"/>
  <c r="AF19" i="18"/>
  <c r="AE19" i="18"/>
  <c r="AD19" i="18"/>
  <c r="AC19" i="18"/>
  <c r="AB19" i="18"/>
  <c r="AA19" i="18"/>
  <c r="AM18" i="18"/>
  <c r="AK18" i="18"/>
  <c r="AJ18" i="18"/>
  <c r="AI18" i="18"/>
  <c r="AH18" i="18"/>
  <c r="AG18" i="18"/>
  <c r="AF18" i="18"/>
  <c r="AE18" i="18"/>
  <c r="AD18" i="18"/>
  <c r="AC18" i="18"/>
  <c r="AB18" i="18"/>
  <c r="AA18" i="18"/>
  <c r="AM17" i="18"/>
  <c r="AK17" i="18"/>
  <c r="AJ17" i="18"/>
  <c r="AI17" i="18"/>
  <c r="AH17" i="18"/>
  <c r="AG17" i="18"/>
  <c r="AF17" i="18"/>
  <c r="AE17" i="18"/>
  <c r="AD17" i="18"/>
  <c r="AC17" i="18"/>
  <c r="AB17" i="18"/>
  <c r="AA17" i="18"/>
  <c r="AM16" i="18"/>
  <c r="AK16" i="18"/>
  <c r="AJ16" i="18"/>
  <c r="AI16" i="18"/>
  <c r="AH16" i="18"/>
  <c r="AG16" i="18"/>
  <c r="AF16" i="18"/>
  <c r="AE16" i="18"/>
  <c r="AD16" i="18"/>
  <c r="AC16" i="18"/>
  <c r="AB16" i="18"/>
  <c r="AA16" i="18"/>
  <c r="AM15" i="18"/>
  <c r="AK15" i="18"/>
  <c r="AJ15" i="18"/>
  <c r="AI15" i="18"/>
  <c r="AH15" i="18"/>
  <c r="AG15" i="18"/>
  <c r="AF15" i="18"/>
  <c r="AE15" i="18"/>
  <c r="AD15" i="18"/>
  <c r="AC15" i="18"/>
  <c r="AB15" i="18"/>
  <c r="AA15" i="18"/>
  <c r="AM14" i="18"/>
  <c r="AK14" i="18"/>
  <c r="AJ14" i="18"/>
  <c r="AI14" i="18"/>
  <c r="AH14" i="18"/>
  <c r="AG14" i="18"/>
  <c r="AF14" i="18"/>
  <c r="AE14" i="18"/>
  <c r="AD14" i="18"/>
  <c r="AC14" i="18"/>
  <c r="AB14" i="18"/>
  <c r="AA14" i="18"/>
  <c r="AM13" i="18"/>
  <c r="AK13" i="18"/>
  <c r="AJ13" i="18"/>
  <c r="AI13" i="18"/>
  <c r="AG13" i="18"/>
  <c r="AH13" i="18"/>
  <c r="AO13" i="18" s="1"/>
  <c r="AF13" i="18"/>
  <c r="AE13" i="18"/>
  <c r="AD13" i="18"/>
  <c r="AC13" i="18"/>
  <c r="AB13" i="18"/>
  <c r="AA13" i="18"/>
  <c r="AM12" i="18"/>
  <c r="AK12" i="18"/>
  <c r="AJ12" i="18"/>
  <c r="AI12" i="18"/>
  <c r="AH12" i="18"/>
  <c r="AG12" i="18"/>
  <c r="AF12" i="18"/>
  <c r="AE12" i="18"/>
  <c r="AD12" i="18"/>
  <c r="AC12" i="18"/>
  <c r="AB12" i="18"/>
  <c r="AA12" i="18"/>
  <c r="AM11" i="18"/>
  <c r="AK11" i="18"/>
  <c r="AJ11" i="18"/>
  <c r="AI11" i="18"/>
  <c r="AH11" i="18"/>
  <c r="AG11" i="18"/>
  <c r="AF11" i="18"/>
  <c r="AE11" i="18"/>
  <c r="AD11" i="18"/>
  <c r="AC11" i="18"/>
  <c r="AB11" i="18"/>
  <c r="AA11" i="18"/>
  <c r="AM10" i="18"/>
  <c r="AK10" i="18"/>
  <c r="AJ10" i="18"/>
  <c r="AI10" i="18"/>
  <c r="AH10" i="18"/>
  <c r="AG10" i="18"/>
  <c r="AF10" i="18"/>
  <c r="AB10" i="18"/>
  <c r="AC10" i="18"/>
  <c r="AD10" i="18"/>
  <c r="AE10" i="18"/>
  <c r="AA10" i="18"/>
  <c r="AM9" i="18"/>
  <c r="AK9" i="18"/>
  <c r="AJ9" i="18"/>
  <c r="AG9" i="18"/>
  <c r="AH9" i="18"/>
  <c r="AI9" i="18"/>
  <c r="AF9" i="18"/>
  <c r="AE9" i="18"/>
  <c r="AD9" i="18"/>
  <c r="AC9" i="18"/>
  <c r="AB9" i="18"/>
  <c r="AA9" i="18"/>
  <c r="AM8" i="18"/>
  <c r="AK8" i="18"/>
  <c r="AJ8" i="18"/>
  <c r="AI8" i="18"/>
  <c r="AH8" i="18"/>
  <c r="AG8" i="18"/>
  <c r="AO8" i="18" s="1"/>
  <c r="AF8" i="18"/>
  <c r="AE8" i="18"/>
  <c r="AD8" i="18"/>
  <c r="AC8" i="18"/>
  <c r="AB8" i="18"/>
  <c r="AA8" i="18"/>
  <c r="AM7" i="18"/>
  <c r="AK7" i="18"/>
  <c r="AJ7" i="18"/>
  <c r="AI7" i="18"/>
  <c r="AH7" i="18"/>
  <c r="AG7" i="18"/>
  <c r="AF7" i="18"/>
  <c r="AE7" i="18"/>
  <c r="AD7" i="18"/>
  <c r="AC7" i="18"/>
  <c r="AB7" i="18"/>
  <c r="AA7" i="18"/>
  <c r="AM210" i="17"/>
  <c r="AA210" i="17"/>
  <c r="X210" i="17"/>
  <c r="W210" i="17"/>
  <c r="V210" i="17"/>
  <c r="U210" i="17"/>
  <c r="T210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D210" i="17"/>
  <c r="C210" i="17"/>
  <c r="AM209" i="17"/>
  <c r="AA209" i="17"/>
  <c r="X209" i="17"/>
  <c r="W209" i="17"/>
  <c r="V209" i="17"/>
  <c r="U209" i="17"/>
  <c r="T209" i="17"/>
  <c r="AI209" i="17" s="1"/>
  <c r="S209" i="17"/>
  <c r="R209" i="17"/>
  <c r="Q209" i="17"/>
  <c r="P209" i="17"/>
  <c r="O209" i="17"/>
  <c r="AH209" i="17" s="1"/>
  <c r="N209" i="17"/>
  <c r="M209" i="17"/>
  <c r="L209" i="17"/>
  <c r="AF209" i="17" s="1"/>
  <c r="K209" i="17"/>
  <c r="J209" i="17"/>
  <c r="I209" i="17"/>
  <c r="H209" i="17"/>
  <c r="G209" i="17"/>
  <c r="F209" i="17"/>
  <c r="E209" i="17"/>
  <c r="D209" i="17"/>
  <c r="C209" i="17"/>
  <c r="AB209" i="17" s="1"/>
  <c r="AM207" i="17"/>
  <c r="U207" i="17"/>
  <c r="V207" i="17"/>
  <c r="AJ207" i="17"/>
  <c r="E207" i="17"/>
  <c r="F207" i="17"/>
  <c r="AA207" i="17"/>
  <c r="X207" i="17"/>
  <c r="W207" i="17"/>
  <c r="AK207" i="17" s="1"/>
  <c r="T207" i="17"/>
  <c r="S207" i="17"/>
  <c r="R207" i="17"/>
  <c r="Q207" i="17"/>
  <c r="P207" i="17"/>
  <c r="O207" i="17"/>
  <c r="N207" i="17"/>
  <c r="AG207" i="17" s="1"/>
  <c r="M207" i="17"/>
  <c r="L207" i="17"/>
  <c r="K207" i="17"/>
  <c r="AF207" i="17" s="1"/>
  <c r="J207" i="17"/>
  <c r="I207" i="17"/>
  <c r="AE207" i="17" s="1"/>
  <c r="H207" i="17"/>
  <c r="G207" i="17"/>
  <c r="D207" i="17"/>
  <c r="C207" i="17"/>
  <c r="AM206" i="17"/>
  <c r="AA206" i="17"/>
  <c r="X206" i="17"/>
  <c r="W206" i="17"/>
  <c r="V206" i="17"/>
  <c r="U206" i="17"/>
  <c r="T206" i="17"/>
  <c r="S206" i="17"/>
  <c r="R206" i="17"/>
  <c r="Q206" i="17"/>
  <c r="P206" i="17"/>
  <c r="O206" i="17"/>
  <c r="N206" i="17"/>
  <c r="M206" i="17"/>
  <c r="L206" i="17"/>
  <c r="K206" i="17"/>
  <c r="J206" i="17"/>
  <c r="I206" i="17"/>
  <c r="AE206" i="17"/>
  <c r="H206" i="17"/>
  <c r="G206" i="17"/>
  <c r="AD206" i="17" s="1"/>
  <c r="F206" i="17"/>
  <c r="E206" i="17"/>
  <c r="D206" i="17"/>
  <c r="C206" i="17"/>
  <c r="AM205" i="17"/>
  <c r="AA205" i="17"/>
  <c r="X205" i="17"/>
  <c r="W205" i="17"/>
  <c r="V205" i="17"/>
  <c r="U205" i="17"/>
  <c r="T205" i="17"/>
  <c r="S205" i="17"/>
  <c r="AI205" i="17" s="1"/>
  <c r="R205" i="17"/>
  <c r="Q205" i="17"/>
  <c r="P205" i="17"/>
  <c r="O205" i="17"/>
  <c r="N205" i="17"/>
  <c r="M205" i="17"/>
  <c r="L205" i="17"/>
  <c r="K205" i="17"/>
  <c r="AF205" i="17" s="1"/>
  <c r="J205" i="17"/>
  <c r="AE205" i="17" s="1"/>
  <c r="I205" i="17"/>
  <c r="H205" i="17"/>
  <c r="G205" i="17"/>
  <c r="F205" i="17"/>
  <c r="E205" i="17"/>
  <c r="AC205" i="17" s="1"/>
  <c r="D205" i="17"/>
  <c r="C205" i="17"/>
  <c r="AM204" i="17"/>
  <c r="C204" i="17"/>
  <c r="D204" i="17"/>
  <c r="AB204" i="17" s="1"/>
  <c r="AA204" i="17"/>
  <c r="X204" i="17"/>
  <c r="W204" i="17"/>
  <c r="V204" i="17"/>
  <c r="U204" i="17"/>
  <c r="T204" i="17"/>
  <c r="S204" i="17"/>
  <c r="R204" i="17"/>
  <c r="Q204" i="17"/>
  <c r="P204" i="17"/>
  <c r="O204" i="17"/>
  <c r="AH204" i="17"/>
  <c r="N204" i="17"/>
  <c r="M204" i="17"/>
  <c r="L204" i="17"/>
  <c r="AF204" i="17" s="1"/>
  <c r="K204" i="17"/>
  <c r="J204" i="17"/>
  <c r="I204" i="17"/>
  <c r="H204" i="17"/>
  <c r="G204" i="17"/>
  <c r="F204" i="17"/>
  <c r="E204" i="17"/>
  <c r="AM203" i="17"/>
  <c r="AA203" i="17"/>
  <c r="X203" i="17"/>
  <c r="W203" i="17"/>
  <c r="V203" i="17"/>
  <c r="AJ203" i="17" s="1"/>
  <c r="U203" i="17"/>
  <c r="T203" i="17"/>
  <c r="S203" i="17"/>
  <c r="R203" i="17"/>
  <c r="Q203" i="17"/>
  <c r="P203" i="17"/>
  <c r="O203" i="17"/>
  <c r="N203" i="17"/>
  <c r="M203" i="17"/>
  <c r="L203" i="17"/>
  <c r="K203" i="17"/>
  <c r="J203" i="17"/>
  <c r="I203" i="17"/>
  <c r="AE203" i="17" s="1"/>
  <c r="H203" i="17"/>
  <c r="AD203" i="17" s="1"/>
  <c r="G203" i="17"/>
  <c r="F203" i="17"/>
  <c r="E203" i="17"/>
  <c r="D203" i="17"/>
  <c r="C203" i="17"/>
  <c r="AB203" i="17"/>
  <c r="AM202" i="17"/>
  <c r="W202" i="17"/>
  <c r="AK202" i="17" s="1"/>
  <c r="X202" i="17"/>
  <c r="AA202" i="17"/>
  <c r="V202" i="17"/>
  <c r="U202" i="17"/>
  <c r="T202" i="17"/>
  <c r="AI202" i="17" s="1"/>
  <c r="S202" i="17"/>
  <c r="R202" i="17"/>
  <c r="Q202" i="17"/>
  <c r="P202" i="17"/>
  <c r="O202" i="17"/>
  <c r="AH202" i="17" s="1"/>
  <c r="N202" i="17"/>
  <c r="M202" i="17"/>
  <c r="L202" i="17"/>
  <c r="K202" i="17"/>
  <c r="J202" i="17"/>
  <c r="I202" i="17"/>
  <c r="H202" i="17"/>
  <c r="AD202" i="17" s="1"/>
  <c r="G202" i="17"/>
  <c r="F202" i="17"/>
  <c r="E202" i="17"/>
  <c r="D202" i="17"/>
  <c r="C202" i="17"/>
  <c r="AB202" i="17" s="1"/>
  <c r="AM201" i="17"/>
  <c r="W201" i="17"/>
  <c r="X201" i="17"/>
  <c r="AA201" i="17"/>
  <c r="V201" i="17"/>
  <c r="U201" i="17"/>
  <c r="T201" i="17"/>
  <c r="S201" i="17"/>
  <c r="R201" i="17"/>
  <c r="Q201" i="17"/>
  <c r="P201" i="17"/>
  <c r="O201" i="17"/>
  <c r="AH201" i="17" s="1"/>
  <c r="N201" i="17"/>
  <c r="M201" i="17"/>
  <c r="L201" i="17"/>
  <c r="K201" i="17"/>
  <c r="J201" i="17"/>
  <c r="I201" i="17"/>
  <c r="H201" i="17"/>
  <c r="G201" i="17"/>
  <c r="F201" i="17"/>
  <c r="E201" i="17"/>
  <c r="D201" i="17"/>
  <c r="C201" i="17"/>
  <c r="AM200" i="17"/>
  <c r="AA200" i="17"/>
  <c r="X200" i="17"/>
  <c r="W200" i="17"/>
  <c r="AK200" i="17" s="1"/>
  <c r="V200" i="17"/>
  <c r="U200" i="17"/>
  <c r="AJ200" i="17" s="1"/>
  <c r="T200" i="17"/>
  <c r="S200" i="17"/>
  <c r="AI200" i="17" s="1"/>
  <c r="R200" i="17"/>
  <c r="Q200" i="17"/>
  <c r="P200" i="17"/>
  <c r="O200" i="17"/>
  <c r="N200" i="17"/>
  <c r="M200" i="17"/>
  <c r="L200" i="17"/>
  <c r="K200" i="17"/>
  <c r="AF200" i="17"/>
  <c r="J200" i="17"/>
  <c r="I200" i="17"/>
  <c r="H200" i="17"/>
  <c r="G200" i="17"/>
  <c r="F200" i="17"/>
  <c r="E200" i="17"/>
  <c r="D200" i="17"/>
  <c r="AB200" i="17" s="1"/>
  <c r="C200" i="17"/>
  <c r="AM199" i="17"/>
  <c r="M199" i="17"/>
  <c r="N199" i="17"/>
  <c r="AG199" i="17" s="1"/>
  <c r="AA199" i="17"/>
  <c r="X199" i="17"/>
  <c r="W199" i="17"/>
  <c r="AK199" i="17"/>
  <c r="V199" i="17"/>
  <c r="U199" i="17"/>
  <c r="AJ199" i="17" s="1"/>
  <c r="T199" i="17"/>
  <c r="S199" i="17"/>
  <c r="R199" i="17"/>
  <c r="Q199" i="17"/>
  <c r="P199" i="17"/>
  <c r="O199" i="17"/>
  <c r="L199" i="17"/>
  <c r="K199" i="17"/>
  <c r="J199" i="17"/>
  <c r="I199" i="17"/>
  <c r="H199" i="17"/>
  <c r="G199" i="17"/>
  <c r="F199" i="17"/>
  <c r="E199" i="17"/>
  <c r="AC199" i="17" s="1"/>
  <c r="D199" i="17"/>
  <c r="C199" i="17"/>
  <c r="AB199" i="17"/>
  <c r="AM198" i="17"/>
  <c r="AA198" i="17"/>
  <c r="X198" i="17"/>
  <c r="W198" i="17"/>
  <c r="AK198" i="17" s="1"/>
  <c r="V198" i="17"/>
  <c r="AJ198" i="17" s="1"/>
  <c r="U198" i="17"/>
  <c r="T198" i="17"/>
  <c r="S198" i="17"/>
  <c r="AI198" i="17" s="1"/>
  <c r="R198" i="17"/>
  <c r="Q198" i="17"/>
  <c r="P198" i="17"/>
  <c r="O198" i="17"/>
  <c r="N198" i="17"/>
  <c r="M198" i="17"/>
  <c r="L198" i="17"/>
  <c r="K198" i="17"/>
  <c r="AF198" i="17" s="1"/>
  <c r="J198" i="17"/>
  <c r="I198" i="17"/>
  <c r="H198" i="17"/>
  <c r="G198" i="17"/>
  <c r="AD198" i="17" s="1"/>
  <c r="F198" i="17"/>
  <c r="E198" i="17"/>
  <c r="AC198" i="17" s="1"/>
  <c r="D198" i="17"/>
  <c r="C198" i="17"/>
  <c r="AB198" i="17" s="1"/>
  <c r="AM197" i="17"/>
  <c r="I197" i="17"/>
  <c r="AE197" i="17" s="1"/>
  <c r="J197" i="17"/>
  <c r="AA197" i="17"/>
  <c r="X197" i="17"/>
  <c r="W197" i="17"/>
  <c r="AK197" i="17" s="1"/>
  <c r="V197" i="17"/>
  <c r="U197" i="17"/>
  <c r="T197" i="17"/>
  <c r="S197" i="17"/>
  <c r="R197" i="17"/>
  <c r="Q197" i="17"/>
  <c r="P197" i="17"/>
  <c r="O197" i="17"/>
  <c r="N197" i="17"/>
  <c r="M197" i="17"/>
  <c r="L197" i="17"/>
  <c r="K197" i="17"/>
  <c r="H197" i="17"/>
  <c r="G197" i="17"/>
  <c r="AD197" i="17" s="1"/>
  <c r="F197" i="17"/>
  <c r="E197" i="17"/>
  <c r="D197" i="17"/>
  <c r="C197" i="17"/>
  <c r="AB197" i="17"/>
  <c r="AM196" i="17"/>
  <c r="C196" i="17"/>
  <c r="AB196" i="17" s="1"/>
  <c r="D196" i="17"/>
  <c r="AA196" i="17"/>
  <c r="X196" i="17"/>
  <c r="W196" i="17"/>
  <c r="V196" i="17"/>
  <c r="U196" i="17"/>
  <c r="T196" i="17"/>
  <c r="S196" i="17"/>
  <c r="AI196" i="17"/>
  <c r="R196" i="17"/>
  <c r="Q196" i="17"/>
  <c r="P196" i="17"/>
  <c r="O196" i="17"/>
  <c r="AH196" i="17" s="1"/>
  <c r="N196" i="17"/>
  <c r="M196" i="17"/>
  <c r="L196" i="17"/>
  <c r="AF196" i="17" s="1"/>
  <c r="K196" i="17"/>
  <c r="J196" i="17"/>
  <c r="I196" i="17"/>
  <c r="H196" i="17"/>
  <c r="G196" i="17"/>
  <c r="F196" i="17"/>
  <c r="E196" i="17"/>
  <c r="AM195" i="17"/>
  <c r="E195" i="17"/>
  <c r="AC195" i="17" s="1"/>
  <c r="F195" i="17"/>
  <c r="AA195" i="17"/>
  <c r="X195" i="17"/>
  <c r="W195" i="17"/>
  <c r="V195" i="17"/>
  <c r="U195" i="17"/>
  <c r="T195" i="17"/>
  <c r="S195" i="17"/>
  <c r="R195" i="17"/>
  <c r="Q195" i="17"/>
  <c r="P195" i="17"/>
  <c r="O195" i="17"/>
  <c r="N195" i="17"/>
  <c r="M195" i="17"/>
  <c r="AG195" i="17" s="1"/>
  <c r="L195" i="17"/>
  <c r="K195" i="17"/>
  <c r="AF195" i="17" s="1"/>
  <c r="J195" i="17"/>
  <c r="I195" i="17"/>
  <c r="H195" i="17"/>
  <c r="G195" i="17"/>
  <c r="D195" i="17"/>
  <c r="C195" i="17"/>
  <c r="AB195" i="17" s="1"/>
  <c r="AM194" i="17"/>
  <c r="AA194" i="17"/>
  <c r="X194" i="17"/>
  <c r="W194" i="17"/>
  <c r="AK194" i="17" s="1"/>
  <c r="V194" i="17"/>
  <c r="U194" i="17"/>
  <c r="AJ194" i="17" s="1"/>
  <c r="T194" i="17"/>
  <c r="S194" i="17"/>
  <c r="R194" i="17"/>
  <c r="Q194" i="17"/>
  <c r="P194" i="17"/>
  <c r="AH194" i="17" s="1"/>
  <c r="O194" i="17"/>
  <c r="N194" i="17"/>
  <c r="M194" i="17"/>
  <c r="AG194" i="17" s="1"/>
  <c r="L194" i="17"/>
  <c r="K194" i="17"/>
  <c r="J194" i="17"/>
  <c r="I194" i="17"/>
  <c r="H194" i="17"/>
  <c r="G194" i="17"/>
  <c r="F194" i="17"/>
  <c r="E194" i="17"/>
  <c r="AC194" i="17" s="1"/>
  <c r="D194" i="17"/>
  <c r="C194" i="17"/>
  <c r="AM193" i="17"/>
  <c r="AA193" i="17"/>
  <c r="X193" i="17"/>
  <c r="AK193" i="17" s="1"/>
  <c r="W193" i="17"/>
  <c r="V193" i="17"/>
  <c r="U193" i="17"/>
  <c r="T193" i="17"/>
  <c r="S193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/>
  <c r="D193" i="17"/>
  <c r="C193" i="17"/>
  <c r="AM192" i="17"/>
  <c r="AA192" i="17"/>
  <c r="X192" i="17"/>
  <c r="W192" i="17"/>
  <c r="V192" i="17"/>
  <c r="U192" i="17"/>
  <c r="AJ192" i="17" s="1"/>
  <c r="T192" i="17"/>
  <c r="S192" i="17"/>
  <c r="R192" i="17"/>
  <c r="Q192" i="17"/>
  <c r="P192" i="17"/>
  <c r="O192" i="17"/>
  <c r="N192" i="17"/>
  <c r="M192" i="17"/>
  <c r="L192" i="17"/>
  <c r="K192" i="17"/>
  <c r="AF192" i="17" s="1"/>
  <c r="J192" i="17"/>
  <c r="I192" i="17"/>
  <c r="H192" i="17"/>
  <c r="G192" i="17"/>
  <c r="F192" i="17"/>
  <c r="E192" i="17"/>
  <c r="AC192" i="17" s="1"/>
  <c r="D192" i="17"/>
  <c r="C192" i="17"/>
  <c r="AM189" i="17"/>
  <c r="AK189" i="17"/>
  <c r="AJ189" i="17"/>
  <c r="AI189" i="17"/>
  <c r="AH189" i="17"/>
  <c r="AG189" i="17"/>
  <c r="AF189" i="17"/>
  <c r="AE189" i="17"/>
  <c r="AD189" i="17"/>
  <c r="AC189" i="17"/>
  <c r="AB189" i="17"/>
  <c r="AA189" i="17"/>
  <c r="AM187" i="17"/>
  <c r="AK187" i="17"/>
  <c r="AJ187" i="17"/>
  <c r="AI187" i="17"/>
  <c r="AH187" i="17"/>
  <c r="AG187" i="17"/>
  <c r="AO187" i="17" s="1"/>
  <c r="AF187" i="17"/>
  <c r="AE187" i="17"/>
  <c r="AD187" i="17"/>
  <c r="AC187" i="17"/>
  <c r="AB187" i="17"/>
  <c r="AA187" i="17"/>
  <c r="AM186" i="17"/>
  <c r="AK186" i="17"/>
  <c r="AJ186" i="17"/>
  <c r="AI186" i="17"/>
  <c r="AH186" i="17"/>
  <c r="AG186" i="17"/>
  <c r="AF186" i="17"/>
  <c r="AE186" i="17"/>
  <c r="AD186" i="17"/>
  <c r="AC186" i="17"/>
  <c r="AB186" i="17"/>
  <c r="AA186" i="17"/>
  <c r="AM185" i="17"/>
  <c r="AK185" i="17"/>
  <c r="AJ185" i="17"/>
  <c r="AI185" i="17"/>
  <c r="AH185" i="17"/>
  <c r="AG185" i="17"/>
  <c r="AF185" i="17"/>
  <c r="AE185" i="17"/>
  <c r="AD185" i="17"/>
  <c r="AC185" i="17"/>
  <c r="AB185" i="17"/>
  <c r="AA185" i="17"/>
  <c r="AM184" i="17"/>
  <c r="AK184" i="17"/>
  <c r="AJ184" i="17"/>
  <c r="AI184" i="17"/>
  <c r="AH184" i="17"/>
  <c r="AG184" i="17"/>
  <c r="AF184" i="17"/>
  <c r="AE184" i="17"/>
  <c r="AD184" i="17"/>
  <c r="AC184" i="17"/>
  <c r="AB184" i="17"/>
  <c r="AA184" i="17"/>
  <c r="AM183" i="17"/>
  <c r="AK183" i="17"/>
  <c r="AJ183" i="17"/>
  <c r="AI183" i="17"/>
  <c r="AH183" i="17"/>
  <c r="AG183" i="17"/>
  <c r="AF183" i="17"/>
  <c r="AE183" i="17"/>
  <c r="AD183" i="17"/>
  <c r="AC183" i="17"/>
  <c r="AB183" i="17"/>
  <c r="AA183" i="17"/>
  <c r="AM182" i="17"/>
  <c r="AK182" i="17"/>
  <c r="AJ182" i="17"/>
  <c r="AI182" i="17"/>
  <c r="AH182" i="17"/>
  <c r="AG182" i="17"/>
  <c r="AF182" i="17"/>
  <c r="AE182" i="17"/>
  <c r="AD182" i="17"/>
  <c r="AC182" i="17"/>
  <c r="AB182" i="17"/>
  <c r="AA182" i="17"/>
  <c r="AM181" i="17"/>
  <c r="AK181" i="17"/>
  <c r="AJ181" i="17"/>
  <c r="AI181" i="17"/>
  <c r="AH181" i="17"/>
  <c r="AG181" i="17"/>
  <c r="AF181" i="17"/>
  <c r="AE181" i="17"/>
  <c r="AD181" i="17"/>
  <c r="AC181" i="17"/>
  <c r="AB181" i="17"/>
  <c r="AA181" i="17"/>
  <c r="AM180" i="17"/>
  <c r="AK180" i="17"/>
  <c r="AJ180" i="17"/>
  <c r="AI180" i="17"/>
  <c r="AH180" i="17"/>
  <c r="AG180" i="17"/>
  <c r="AF180" i="17"/>
  <c r="AE180" i="17"/>
  <c r="AD180" i="17"/>
  <c r="AC180" i="17"/>
  <c r="AB180" i="17"/>
  <c r="AA180" i="17"/>
  <c r="AM179" i="17"/>
  <c r="AK179" i="17"/>
  <c r="AJ179" i="17"/>
  <c r="AI179" i="17"/>
  <c r="AH179" i="17"/>
  <c r="AO179" i="17" s="1"/>
  <c r="AG179" i="17"/>
  <c r="AF179" i="17"/>
  <c r="AE179" i="17"/>
  <c r="AD179" i="17"/>
  <c r="AC179" i="17"/>
  <c r="AB179" i="17"/>
  <c r="AA179" i="17"/>
  <c r="AM178" i="17"/>
  <c r="AK178" i="17"/>
  <c r="AJ178" i="17"/>
  <c r="AI178" i="17"/>
  <c r="AH178" i="17"/>
  <c r="AG178" i="17"/>
  <c r="AF178" i="17"/>
  <c r="AE178" i="17"/>
  <c r="AD178" i="17"/>
  <c r="AC178" i="17"/>
  <c r="AB178" i="17"/>
  <c r="AA178" i="17"/>
  <c r="AM177" i="17"/>
  <c r="AK177" i="17"/>
  <c r="AJ177" i="17"/>
  <c r="AI177" i="17"/>
  <c r="AH177" i="17"/>
  <c r="AG177" i="17"/>
  <c r="AF177" i="17"/>
  <c r="AE177" i="17"/>
  <c r="AD177" i="17"/>
  <c r="AC177" i="17"/>
  <c r="AB177" i="17"/>
  <c r="AA177" i="17"/>
  <c r="AM176" i="17"/>
  <c r="AK176" i="17"/>
  <c r="AJ176" i="17"/>
  <c r="AI176" i="17"/>
  <c r="AH176" i="17"/>
  <c r="AG176" i="17"/>
  <c r="AF176" i="17"/>
  <c r="AE176" i="17"/>
  <c r="AD176" i="17"/>
  <c r="AC176" i="17"/>
  <c r="AB176" i="17"/>
  <c r="AA176" i="17"/>
  <c r="AM175" i="17"/>
  <c r="AK175" i="17"/>
  <c r="AJ175" i="17"/>
  <c r="AI175" i="17"/>
  <c r="AH175" i="17"/>
  <c r="AG175" i="17"/>
  <c r="AO175" i="17" s="1"/>
  <c r="AF175" i="17"/>
  <c r="AE175" i="17"/>
  <c r="AD175" i="17"/>
  <c r="AC175" i="17"/>
  <c r="AB175" i="17"/>
  <c r="AA175" i="17"/>
  <c r="AM174" i="17"/>
  <c r="AK174" i="17"/>
  <c r="AJ174" i="17"/>
  <c r="AI174" i="17"/>
  <c r="AH174" i="17"/>
  <c r="AG174" i="17"/>
  <c r="AF174" i="17"/>
  <c r="AE174" i="17"/>
  <c r="AD174" i="17"/>
  <c r="AC174" i="17"/>
  <c r="AB174" i="17"/>
  <c r="AA174" i="17"/>
  <c r="AM173" i="17"/>
  <c r="AK173" i="17"/>
  <c r="AJ173" i="17"/>
  <c r="AI173" i="17"/>
  <c r="AH173" i="17"/>
  <c r="AG173" i="17"/>
  <c r="AF173" i="17"/>
  <c r="AE173" i="17"/>
  <c r="AD173" i="17"/>
  <c r="AC173" i="17"/>
  <c r="AB173" i="17"/>
  <c r="AA173" i="17"/>
  <c r="AM172" i="17"/>
  <c r="AK172" i="17"/>
  <c r="AJ172" i="17"/>
  <c r="AI172" i="17"/>
  <c r="AH172" i="17"/>
  <c r="AG172" i="17"/>
  <c r="AF172" i="17"/>
  <c r="AE172" i="17"/>
  <c r="AD172" i="17"/>
  <c r="AC172" i="17"/>
  <c r="AB172" i="17"/>
  <c r="AA172" i="17"/>
  <c r="AM171" i="17"/>
  <c r="AK171" i="17"/>
  <c r="AJ171" i="17"/>
  <c r="AI171" i="17"/>
  <c r="AH171" i="17"/>
  <c r="AG171" i="17"/>
  <c r="AF171" i="17"/>
  <c r="AE171" i="17"/>
  <c r="AD171" i="17"/>
  <c r="AC171" i="17"/>
  <c r="AB171" i="17"/>
  <c r="AA171" i="17"/>
  <c r="AM170" i="17"/>
  <c r="AK170" i="17"/>
  <c r="AJ170" i="17"/>
  <c r="AI170" i="17"/>
  <c r="AH170" i="17"/>
  <c r="AG170" i="17"/>
  <c r="AF170" i="17"/>
  <c r="AE170" i="17"/>
  <c r="AD170" i="17"/>
  <c r="AC170" i="17"/>
  <c r="AB170" i="17"/>
  <c r="AA170" i="17"/>
  <c r="AM169" i="17"/>
  <c r="AK169" i="17"/>
  <c r="AJ169" i="17"/>
  <c r="AI169" i="17"/>
  <c r="AH169" i="17"/>
  <c r="AG169" i="17"/>
  <c r="AF169" i="17"/>
  <c r="AE169" i="17"/>
  <c r="AD169" i="17"/>
  <c r="AC169" i="17"/>
  <c r="AB169" i="17"/>
  <c r="AA169" i="17"/>
  <c r="AM168" i="17"/>
  <c r="AK168" i="17"/>
  <c r="AJ168" i="17"/>
  <c r="AI168" i="17"/>
  <c r="AH168" i="17"/>
  <c r="AG168" i="17"/>
  <c r="AF168" i="17"/>
  <c r="AE168" i="17"/>
  <c r="AD168" i="17"/>
  <c r="AC168" i="17"/>
  <c r="AB168" i="17"/>
  <c r="AA168" i="17"/>
  <c r="AM167" i="17"/>
  <c r="AK167" i="17"/>
  <c r="AJ167" i="17"/>
  <c r="AI167" i="17"/>
  <c r="AH167" i="17"/>
  <c r="AG167" i="17"/>
  <c r="AO167" i="17" s="1"/>
  <c r="AF167" i="17"/>
  <c r="AE167" i="17"/>
  <c r="AD167" i="17"/>
  <c r="AC167" i="17"/>
  <c r="AB167" i="17"/>
  <c r="AA167" i="17"/>
  <c r="AM166" i="17"/>
  <c r="AK166" i="17"/>
  <c r="AJ166" i="17"/>
  <c r="AI166" i="17"/>
  <c r="AH166" i="17"/>
  <c r="AG166" i="17"/>
  <c r="AF166" i="17"/>
  <c r="AE166" i="17"/>
  <c r="AD166" i="17"/>
  <c r="AC166" i="17"/>
  <c r="AB166" i="17"/>
  <c r="AA166" i="17"/>
  <c r="AM165" i="17"/>
  <c r="AK165" i="17"/>
  <c r="AJ165" i="17"/>
  <c r="AI165" i="17"/>
  <c r="AH165" i="17"/>
  <c r="AG165" i="17"/>
  <c r="AF165" i="17"/>
  <c r="AE165" i="17"/>
  <c r="AD165" i="17"/>
  <c r="AC165" i="17"/>
  <c r="AB165" i="17"/>
  <c r="AA165" i="17"/>
  <c r="AM164" i="17"/>
  <c r="AK164" i="17"/>
  <c r="AJ164" i="17"/>
  <c r="AI164" i="17"/>
  <c r="AH164" i="17"/>
  <c r="AG164" i="17"/>
  <c r="AF164" i="17"/>
  <c r="AE164" i="17"/>
  <c r="AD164" i="17"/>
  <c r="AC164" i="17"/>
  <c r="AB164" i="17"/>
  <c r="AA164" i="17"/>
  <c r="AM163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AM162" i="17"/>
  <c r="AK162" i="17"/>
  <c r="AJ162" i="17"/>
  <c r="AI162" i="17"/>
  <c r="AH162" i="17"/>
  <c r="AG162" i="17"/>
  <c r="AF162" i="17"/>
  <c r="AE162" i="17"/>
  <c r="AD162" i="17"/>
  <c r="AC162" i="17"/>
  <c r="AB162" i="17"/>
  <c r="AA162" i="17"/>
  <c r="AM161" i="17"/>
  <c r="AK161" i="17"/>
  <c r="AJ161" i="17"/>
  <c r="AI161" i="17"/>
  <c r="AH161" i="17"/>
  <c r="AG161" i="17"/>
  <c r="AF161" i="17"/>
  <c r="AE161" i="17"/>
  <c r="AB161" i="17"/>
  <c r="AC161" i="17"/>
  <c r="AD161" i="17"/>
  <c r="AA161" i="17"/>
  <c r="AM160" i="17"/>
  <c r="AK160" i="17"/>
  <c r="AJ160" i="17"/>
  <c r="AI160" i="17"/>
  <c r="AH160" i="17"/>
  <c r="AG160" i="17"/>
  <c r="AF160" i="17"/>
  <c r="AE160" i="17"/>
  <c r="AD160" i="17"/>
  <c r="AC160" i="17"/>
  <c r="AB160" i="17"/>
  <c r="AA160" i="17"/>
  <c r="AM159" i="17"/>
  <c r="AK159" i="17"/>
  <c r="AJ159" i="17"/>
  <c r="AI159" i="17"/>
  <c r="AH159" i="17"/>
  <c r="AG159" i="17"/>
  <c r="AF159" i="17"/>
  <c r="AE159" i="17"/>
  <c r="AD159" i="17"/>
  <c r="AC159" i="17"/>
  <c r="AB159" i="17"/>
  <c r="AA159" i="17"/>
  <c r="AM158" i="17"/>
  <c r="AK158" i="17"/>
  <c r="AJ158" i="17"/>
  <c r="AI158" i="17"/>
  <c r="AH158" i="17"/>
  <c r="AG158" i="17"/>
  <c r="AF158" i="17"/>
  <c r="AE158" i="17"/>
  <c r="AD158" i="17"/>
  <c r="AC158" i="17"/>
  <c r="AB158" i="17"/>
  <c r="AA158" i="17"/>
  <c r="AM157" i="17"/>
  <c r="AK157" i="17"/>
  <c r="AJ157" i="17"/>
  <c r="AI157" i="17"/>
  <c r="AH157" i="17"/>
  <c r="AG157" i="17"/>
  <c r="AF157" i="17"/>
  <c r="AE157" i="17"/>
  <c r="AD157" i="17"/>
  <c r="AC157" i="17"/>
  <c r="AB157" i="17"/>
  <c r="AA157" i="17"/>
  <c r="AM156" i="17"/>
  <c r="AK156" i="17"/>
  <c r="AJ156" i="17"/>
  <c r="AI156" i="17"/>
  <c r="AH156" i="17"/>
  <c r="AG156" i="17"/>
  <c r="AF156" i="17"/>
  <c r="AE156" i="17"/>
  <c r="AD156" i="17"/>
  <c r="AC156" i="17"/>
  <c r="AB156" i="17"/>
  <c r="AA156" i="17"/>
  <c r="AM155" i="17"/>
  <c r="AK155" i="17"/>
  <c r="AJ155" i="17"/>
  <c r="AI155" i="17"/>
  <c r="AH155" i="17"/>
  <c r="AG155" i="17"/>
  <c r="AF155" i="17"/>
  <c r="AE155" i="17"/>
  <c r="AD155" i="17"/>
  <c r="AB155" i="17"/>
  <c r="AC155" i="17"/>
  <c r="AA155" i="17"/>
  <c r="AM154" i="17"/>
  <c r="AK154" i="17"/>
  <c r="AJ154" i="17"/>
  <c r="AI154" i="17"/>
  <c r="AH154" i="17"/>
  <c r="AG154" i="17"/>
  <c r="AF154" i="17"/>
  <c r="AE154" i="17"/>
  <c r="AD154" i="17"/>
  <c r="AC154" i="17"/>
  <c r="AB154" i="17"/>
  <c r="AA154" i="17"/>
  <c r="AM153" i="17"/>
  <c r="AK153" i="17"/>
  <c r="AJ153" i="17"/>
  <c r="AI153" i="17"/>
  <c r="AH153" i="17"/>
  <c r="AG153" i="17"/>
  <c r="AF153" i="17"/>
  <c r="AE153" i="17"/>
  <c r="AB153" i="17"/>
  <c r="AC153" i="17"/>
  <c r="AD153" i="17"/>
  <c r="AQ153" i="17"/>
  <c r="AT153" i="17" s="1"/>
  <c r="AA153" i="17"/>
  <c r="AM152" i="17"/>
  <c r="AK152" i="17"/>
  <c r="AJ152" i="17"/>
  <c r="AI152" i="17"/>
  <c r="AH152" i="17"/>
  <c r="AG152" i="17"/>
  <c r="AF152" i="17"/>
  <c r="AE152" i="17"/>
  <c r="AD152" i="17"/>
  <c r="AC152" i="17"/>
  <c r="AB152" i="17"/>
  <c r="AA152" i="17"/>
  <c r="AM151" i="17"/>
  <c r="AK151" i="17"/>
  <c r="AJ151" i="17"/>
  <c r="AI151" i="17"/>
  <c r="AH151" i="17"/>
  <c r="AG151" i="17"/>
  <c r="AF151" i="17"/>
  <c r="AB151" i="17"/>
  <c r="AC151" i="17"/>
  <c r="AD151" i="17"/>
  <c r="AE151" i="17"/>
  <c r="AA151" i="17"/>
  <c r="AM150" i="17"/>
  <c r="AK150" i="17"/>
  <c r="AJ150" i="17"/>
  <c r="AI150" i="17"/>
  <c r="AH150" i="17"/>
  <c r="AG150" i="17"/>
  <c r="AF150" i="17"/>
  <c r="AE150" i="17"/>
  <c r="AD150" i="17"/>
  <c r="AC150" i="17"/>
  <c r="AB150" i="17"/>
  <c r="AA150" i="17"/>
  <c r="AM149" i="17"/>
  <c r="AK149" i="17"/>
  <c r="AJ149" i="17"/>
  <c r="AI149" i="17"/>
  <c r="AH149" i="17"/>
  <c r="AG149" i="17"/>
  <c r="AO149" i="17" s="1"/>
  <c r="AF149" i="17"/>
  <c r="AE149" i="17"/>
  <c r="AD149" i="17"/>
  <c r="AC149" i="17"/>
  <c r="AQ149" i="17" s="1"/>
  <c r="AT149" i="17" s="1"/>
  <c r="AB149" i="17"/>
  <c r="AA149" i="17"/>
  <c r="AM148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AM147" i="17"/>
  <c r="AK147" i="17"/>
  <c r="AJ147" i="17"/>
  <c r="AI147" i="17"/>
  <c r="AH147" i="17"/>
  <c r="AG147" i="17"/>
  <c r="AF147" i="17"/>
  <c r="AE147" i="17"/>
  <c r="AD147" i="17"/>
  <c r="AC147" i="17"/>
  <c r="AQ147" i="17" s="1"/>
  <c r="AT147" i="17" s="1"/>
  <c r="AB147" i="17"/>
  <c r="AA147" i="17"/>
  <c r="AM146" i="17"/>
  <c r="AK146" i="17"/>
  <c r="AJ146" i="17"/>
  <c r="AI146" i="17"/>
  <c r="AH146" i="17"/>
  <c r="AG146" i="17"/>
  <c r="AF146" i="17"/>
  <c r="AE146" i="17"/>
  <c r="AD146" i="17"/>
  <c r="AC146" i="17"/>
  <c r="AB146" i="17"/>
  <c r="AA146" i="17"/>
  <c r="AM145" i="17"/>
  <c r="AK145" i="17"/>
  <c r="AJ145" i="17"/>
  <c r="AI145" i="17"/>
  <c r="AH145" i="17"/>
  <c r="AG145" i="17"/>
  <c r="AF145" i="17"/>
  <c r="AE145" i="17"/>
  <c r="AB145" i="17"/>
  <c r="AC145" i="17"/>
  <c r="AQ145" i="17" s="1"/>
  <c r="AT145" i="17" s="1"/>
  <c r="AD145" i="17"/>
  <c r="AA145" i="17"/>
  <c r="AM144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AM143" i="17"/>
  <c r="AK143" i="17"/>
  <c r="AJ143" i="17"/>
  <c r="AI143" i="17"/>
  <c r="AH143" i="17"/>
  <c r="AG143" i="17"/>
  <c r="AF143" i="17"/>
  <c r="AE143" i="17"/>
  <c r="AD143" i="17"/>
  <c r="AC143" i="17"/>
  <c r="AB143" i="17"/>
  <c r="AA143" i="17"/>
  <c r="AM142" i="17"/>
  <c r="AK142" i="17"/>
  <c r="AJ142" i="17"/>
  <c r="AI142" i="17"/>
  <c r="AH142" i="17"/>
  <c r="AG142" i="17"/>
  <c r="AF142" i="17"/>
  <c r="AE142" i="17"/>
  <c r="AD142" i="17"/>
  <c r="AC142" i="17"/>
  <c r="AB142" i="17"/>
  <c r="AA142" i="17"/>
  <c r="AM141" i="17"/>
  <c r="AK141" i="17"/>
  <c r="AJ141" i="17"/>
  <c r="AI141" i="17"/>
  <c r="AH141" i="17"/>
  <c r="AG141" i="17"/>
  <c r="AF141" i="17"/>
  <c r="AE141" i="17"/>
  <c r="AD141" i="17"/>
  <c r="AC141" i="17"/>
  <c r="AB141" i="17"/>
  <c r="AQ141" i="17" s="1"/>
  <c r="AT141" i="17" s="1"/>
  <c r="AA141" i="17"/>
  <c r="AM140" i="17"/>
  <c r="AK140" i="17"/>
  <c r="AJ140" i="17"/>
  <c r="AI140" i="17"/>
  <c r="AH140" i="17"/>
  <c r="AG140" i="17"/>
  <c r="AF140" i="17"/>
  <c r="AE140" i="17"/>
  <c r="AD140" i="17"/>
  <c r="AC140" i="17"/>
  <c r="AB140" i="17"/>
  <c r="AA140" i="17"/>
  <c r="AM139" i="17"/>
  <c r="AK139" i="17"/>
  <c r="AJ139" i="17"/>
  <c r="AI139" i="17"/>
  <c r="AH139" i="17"/>
  <c r="AG139" i="17"/>
  <c r="AF139" i="17"/>
  <c r="AE139" i="17"/>
  <c r="AD139" i="17"/>
  <c r="AB139" i="17"/>
  <c r="AC139" i="17"/>
  <c r="AA139" i="17"/>
  <c r="AM138" i="17"/>
  <c r="AK138" i="17"/>
  <c r="AJ138" i="17"/>
  <c r="AI138" i="17"/>
  <c r="AH138" i="17"/>
  <c r="AG138" i="17"/>
  <c r="AF138" i="17"/>
  <c r="AE138" i="17"/>
  <c r="AD138" i="17"/>
  <c r="AC138" i="17"/>
  <c r="AB138" i="17"/>
  <c r="AA138" i="17"/>
  <c r="AM137" i="17"/>
  <c r="AK137" i="17"/>
  <c r="AJ137" i="17"/>
  <c r="AI137" i="17"/>
  <c r="AH137" i="17"/>
  <c r="AG137" i="17"/>
  <c r="AF137" i="17"/>
  <c r="AE137" i="17"/>
  <c r="AB137" i="17"/>
  <c r="AC137" i="17"/>
  <c r="AD137" i="17"/>
  <c r="AA137" i="17"/>
  <c r="AM136" i="17"/>
  <c r="AK136" i="17"/>
  <c r="AJ136" i="17"/>
  <c r="AI136" i="17"/>
  <c r="AH136" i="17"/>
  <c r="AG136" i="17"/>
  <c r="AF136" i="17"/>
  <c r="AE136" i="17"/>
  <c r="AD136" i="17"/>
  <c r="AC136" i="17"/>
  <c r="AB136" i="17"/>
  <c r="AA136" i="17"/>
  <c r="AM135" i="17"/>
  <c r="AK135" i="17"/>
  <c r="AJ135" i="17"/>
  <c r="AI135" i="17"/>
  <c r="AH135" i="17"/>
  <c r="AG135" i="17"/>
  <c r="AF135" i="17"/>
  <c r="AB135" i="17"/>
  <c r="AC135" i="17"/>
  <c r="AD135" i="17"/>
  <c r="AE135" i="17"/>
  <c r="AA135" i="17"/>
  <c r="AM134" i="17"/>
  <c r="AK134" i="17"/>
  <c r="AJ134" i="17"/>
  <c r="AI134" i="17"/>
  <c r="AH134" i="17"/>
  <c r="AG134" i="17"/>
  <c r="AF134" i="17"/>
  <c r="AE134" i="17"/>
  <c r="AD134" i="17"/>
  <c r="AC134" i="17"/>
  <c r="AB134" i="17"/>
  <c r="AA134" i="17"/>
  <c r="AM133" i="17"/>
  <c r="AK133" i="17"/>
  <c r="AJ133" i="17"/>
  <c r="AI133" i="17"/>
  <c r="AH133" i="17"/>
  <c r="AG133" i="17"/>
  <c r="AR133" i="17" s="1"/>
  <c r="AU133" i="17" s="1"/>
  <c r="AF133" i="17"/>
  <c r="AE133" i="17"/>
  <c r="AD133" i="17"/>
  <c r="AC133" i="17"/>
  <c r="AB133" i="17"/>
  <c r="AA133" i="17"/>
  <c r="AM132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AM131" i="17"/>
  <c r="AK131" i="17"/>
  <c r="AJ131" i="17"/>
  <c r="AI131" i="17"/>
  <c r="AH131" i="17"/>
  <c r="AG131" i="17"/>
  <c r="AF131" i="17"/>
  <c r="AE131" i="17"/>
  <c r="AB131" i="17"/>
  <c r="AC131" i="17"/>
  <c r="AD131" i="17"/>
  <c r="AA131" i="17"/>
  <c r="AM130" i="17"/>
  <c r="AK130" i="17"/>
  <c r="AJ130" i="17"/>
  <c r="AI130" i="17"/>
  <c r="AH130" i="17"/>
  <c r="AG130" i="17"/>
  <c r="AF130" i="17"/>
  <c r="AE130" i="17"/>
  <c r="AD130" i="17"/>
  <c r="AC130" i="17"/>
  <c r="AB130" i="17"/>
  <c r="AA130" i="17"/>
  <c r="AM129" i="17"/>
  <c r="AK129" i="17"/>
  <c r="AJ129" i="17"/>
  <c r="AI129" i="17"/>
  <c r="AH129" i="17"/>
  <c r="AG129" i="17"/>
  <c r="AF129" i="17"/>
  <c r="AE129" i="17"/>
  <c r="AD129" i="17"/>
  <c r="AC129" i="17"/>
  <c r="AB129" i="17"/>
  <c r="AA129" i="17"/>
  <c r="AM128" i="17"/>
  <c r="AK128" i="17"/>
  <c r="AJ128" i="17"/>
  <c r="AI128" i="17"/>
  <c r="AH128" i="17"/>
  <c r="AG128" i="17"/>
  <c r="AF128" i="17"/>
  <c r="AE128" i="17"/>
  <c r="AD128" i="17"/>
  <c r="AC128" i="17"/>
  <c r="AB128" i="17"/>
  <c r="AA128" i="17"/>
  <c r="AM127" i="17"/>
  <c r="AK127" i="17"/>
  <c r="AJ127" i="17"/>
  <c r="AI127" i="17"/>
  <c r="AH127" i="17"/>
  <c r="AG127" i="17"/>
  <c r="AF127" i="17"/>
  <c r="AE127" i="17"/>
  <c r="AD127" i="17"/>
  <c r="AC127" i="17"/>
  <c r="AB127" i="17"/>
  <c r="AA127" i="17"/>
  <c r="AM126" i="17"/>
  <c r="AK126" i="17"/>
  <c r="AJ126" i="17"/>
  <c r="AI126" i="17"/>
  <c r="AH126" i="17"/>
  <c r="AR126" i="17" s="1"/>
  <c r="AU126" i="17" s="1"/>
  <c r="AG126" i="17"/>
  <c r="AF126" i="17"/>
  <c r="AE126" i="17"/>
  <c r="AD126" i="17"/>
  <c r="AC126" i="17"/>
  <c r="AB126" i="17"/>
  <c r="AA126" i="17"/>
  <c r="AM125" i="17"/>
  <c r="AK125" i="17"/>
  <c r="AJ125" i="17"/>
  <c r="AI125" i="17"/>
  <c r="AH125" i="17"/>
  <c r="AG125" i="17"/>
  <c r="AF125" i="17"/>
  <c r="AE125" i="17"/>
  <c r="AB125" i="17"/>
  <c r="AC125" i="17"/>
  <c r="AD125" i="17"/>
  <c r="AA125" i="17"/>
  <c r="AM124" i="17"/>
  <c r="AK124" i="17"/>
  <c r="AJ124" i="17"/>
  <c r="AI124" i="17"/>
  <c r="AH124" i="17"/>
  <c r="AG124" i="17"/>
  <c r="AF124" i="17"/>
  <c r="AE124" i="17"/>
  <c r="AD124" i="17"/>
  <c r="AC124" i="17"/>
  <c r="AB124" i="17"/>
  <c r="AA124" i="17"/>
  <c r="AM123" i="17"/>
  <c r="AK123" i="17"/>
  <c r="AJ123" i="17"/>
  <c r="AI123" i="17"/>
  <c r="AH123" i="17"/>
  <c r="AG123" i="17"/>
  <c r="AF123" i="17"/>
  <c r="AB123" i="17"/>
  <c r="AC123" i="17"/>
  <c r="AD123" i="17"/>
  <c r="AE123" i="17"/>
  <c r="AN123" i="17"/>
  <c r="AA123" i="17"/>
  <c r="AM122" i="17"/>
  <c r="AK122" i="17"/>
  <c r="AJ122" i="17"/>
  <c r="AI122" i="17"/>
  <c r="AH122" i="17"/>
  <c r="AG122" i="17"/>
  <c r="AF122" i="17"/>
  <c r="AE122" i="17"/>
  <c r="AD122" i="17"/>
  <c r="AC122" i="17"/>
  <c r="AB122" i="17"/>
  <c r="AA122" i="17"/>
  <c r="AM121" i="17"/>
  <c r="AK121" i="17"/>
  <c r="AJ121" i="17"/>
  <c r="AI121" i="17"/>
  <c r="AO121" i="17" s="1"/>
  <c r="AH121" i="17"/>
  <c r="AG121" i="17"/>
  <c r="AF121" i="17"/>
  <c r="AE121" i="17"/>
  <c r="AD121" i="17"/>
  <c r="AC121" i="17"/>
  <c r="AB121" i="17"/>
  <c r="AQ121" i="17" s="1"/>
  <c r="AT121" i="17" s="1"/>
  <c r="AA121" i="17"/>
  <c r="AM120" i="17"/>
  <c r="AK120" i="17"/>
  <c r="AJ120" i="17"/>
  <c r="AI120" i="17"/>
  <c r="AH120" i="17"/>
  <c r="AG120" i="17"/>
  <c r="AF120" i="17"/>
  <c r="AE120" i="17"/>
  <c r="AD120" i="17"/>
  <c r="AC120" i="17"/>
  <c r="AB120" i="17"/>
  <c r="AA120" i="17"/>
  <c r="AM119" i="17"/>
  <c r="AK119" i="17"/>
  <c r="AJ119" i="17"/>
  <c r="AI119" i="17"/>
  <c r="AH119" i="17"/>
  <c r="AG119" i="17"/>
  <c r="AF119" i="17"/>
  <c r="AE119" i="17"/>
  <c r="AD119" i="17"/>
  <c r="AC119" i="17"/>
  <c r="AB119" i="17"/>
  <c r="AQ119" i="17" s="1"/>
  <c r="AT119" i="17" s="1"/>
  <c r="AA119" i="17"/>
  <c r="AM118" i="17"/>
  <c r="AK118" i="17"/>
  <c r="AJ118" i="17"/>
  <c r="AI118" i="17"/>
  <c r="AH118" i="17"/>
  <c r="AG118" i="17"/>
  <c r="AF118" i="17"/>
  <c r="AE118" i="17"/>
  <c r="AB118" i="17"/>
  <c r="AC118" i="17"/>
  <c r="AD118" i="17"/>
  <c r="AA118" i="17"/>
  <c r="AM117" i="17"/>
  <c r="AK117" i="17"/>
  <c r="AJ117" i="17"/>
  <c r="AI117" i="17"/>
  <c r="AH117" i="17"/>
  <c r="AG117" i="17"/>
  <c r="AF117" i="17"/>
  <c r="AE117" i="17"/>
  <c r="AD117" i="17"/>
  <c r="AC117" i="17"/>
  <c r="AB117" i="17"/>
  <c r="AQ117" i="17" s="1"/>
  <c r="AT117" i="17" s="1"/>
  <c r="AA117" i="17"/>
  <c r="AM116" i="17"/>
  <c r="AK116" i="17"/>
  <c r="AJ116" i="17"/>
  <c r="AI116" i="17"/>
  <c r="AH116" i="17"/>
  <c r="AG116" i="17"/>
  <c r="AF116" i="17"/>
  <c r="AE116" i="17"/>
  <c r="AD116" i="17"/>
  <c r="AC116" i="17"/>
  <c r="AQ116" i="17" s="1"/>
  <c r="AT116" i="17" s="1"/>
  <c r="AB116" i="17"/>
  <c r="AA116" i="17"/>
  <c r="AM115" i="17"/>
  <c r="AK115" i="17"/>
  <c r="AJ115" i="17"/>
  <c r="AI115" i="17"/>
  <c r="AH115" i="17"/>
  <c r="AG115" i="17"/>
  <c r="AF115" i="17"/>
  <c r="AE115" i="17"/>
  <c r="AB115" i="17"/>
  <c r="AC115" i="17"/>
  <c r="AQ115" i="17" s="1"/>
  <c r="AT115" i="17" s="1"/>
  <c r="AD115" i="17"/>
  <c r="AA115" i="17"/>
  <c r="AM114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AM113" i="17"/>
  <c r="AK113" i="17"/>
  <c r="AJ113" i="17"/>
  <c r="AI113" i="17"/>
  <c r="AH113" i="17"/>
  <c r="AG113" i="17"/>
  <c r="AF113" i="17"/>
  <c r="AE113" i="17"/>
  <c r="AD113" i="17"/>
  <c r="AQ113" i="17" s="1"/>
  <c r="AT113" i="17" s="1"/>
  <c r="AC113" i="17"/>
  <c r="AB113" i="17"/>
  <c r="AA113" i="17"/>
  <c r="AM112" i="17"/>
  <c r="AK112" i="17"/>
  <c r="AJ112" i="17"/>
  <c r="AI112" i="17"/>
  <c r="AH112" i="17"/>
  <c r="AG112" i="17"/>
  <c r="AF112" i="17"/>
  <c r="AE112" i="17"/>
  <c r="AD112" i="17"/>
  <c r="AC112" i="17"/>
  <c r="AB112" i="17"/>
  <c r="AA112" i="17"/>
  <c r="AM111" i="17"/>
  <c r="AK111" i="17"/>
  <c r="AJ111" i="17"/>
  <c r="AI111" i="17"/>
  <c r="AH111" i="17"/>
  <c r="AG111" i="17"/>
  <c r="AF111" i="17"/>
  <c r="AE111" i="17"/>
  <c r="AQ111" i="17" s="1"/>
  <c r="AT111" i="17" s="1"/>
  <c r="AD111" i="17"/>
  <c r="AC111" i="17"/>
  <c r="AB111" i="17"/>
  <c r="AA111" i="17"/>
  <c r="AM110" i="17"/>
  <c r="AK110" i="17"/>
  <c r="AJ110" i="17"/>
  <c r="AI110" i="17"/>
  <c r="AH110" i="17"/>
  <c r="AG110" i="17"/>
  <c r="AF110" i="17"/>
  <c r="AE110" i="17"/>
  <c r="AD110" i="17"/>
  <c r="AC110" i="17"/>
  <c r="AB110" i="17"/>
  <c r="AA110" i="17"/>
  <c r="AM109" i="17"/>
  <c r="AK109" i="17"/>
  <c r="AJ109" i="17"/>
  <c r="AI109" i="17"/>
  <c r="AH109" i="17"/>
  <c r="AG109" i="17"/>
  <c r="AF109" i="17"/>
  <c r="AE109" i="17"/>
  <c r="AD109" i="17"/>
  <c r="AB109" i="17"/>
  <c r="AC109" i="17"/>
  <c r="AN109" i="17"/>
  <c r="AA109" i="17"/>
  <c r="AM108" i="17"/>
  <c r="AK108" i="17"/>
  <c r="AJ108" i="17"/>
  <c r="AI108" i="17"/>
  <c r="AH108" i="17"/>
  <c r="AG108" i="17"/>
  <c r="AF108" i="17"/>
  <c r="AE108" i="17"/>
  <c r="AD108" i="17"/>
  <c r="AC108" i="17"/>
  <c r="AB108" i="17"/>
  <c r="AA108" i="17"/>
  <c r="AM107" i="17"/>
  <c r="AK107" i="17"/>
  <c r="AJ107" i="17"/>
  <c r="AI107" i="17"/>
  <c r="AH107" i="17"/>
  <c r="AG107" i="17"/>
  <c r="AF107" i="17"/>
  <c r="AE107" i="17"/>
  <c r="AD107" i="17"/>
  <c r="AC107" i="17"/>
  <c r="AB107" i="17"/>
  <c r="AA107" i="17"/>
  <c r="AM106" i="17"/>
  <c r="AK106" i="17"/>
  <c r="AJ106" i="17"/>
  <c r="AI106" i="17"/>
  <c r="AH106" i="17"/>
  <c r="AG106" i="17"/>
  <c r="AF106" i="17"/>
  <c r="AE106" i="17"/>
  <c r="AD106" i="17"/>
  <c r="AC106" i="17"/>
  <c r="AB106" i="17"/>
  <c r="AA106" i="17"/>
  <c r="AM105" i="17"/>
  <c r="AK105" i="17"/>
  <c r="AJ105" i="17"/>
  <c r="AI105" i="17"/>
  <c r="AH105" i="17"/>
  <c r="AG105" i="17"/>
  <c r="AF105" i="17"/>
  <c r="AE105" i="17"/>
  <c r="AD105" i="17"/>
  <c r="AC105" i="17"/>
  <c r="AB105" i="17"/>
  <c r="AW105" i="17" s="1"/>
  <c r="AA105" i="17"/>
  <c r="AM104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AM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AM102" i="17"/>
  <c r="AK102" i="17"/>
  <c r="AJ102" i="17"/>
  <c r="AI102" i="17"/>
  <c r="AH102" i="17"/>
  <c r="AG102" i="17"/>
  <c r="AF102" i="17"/>
  <c r="AE102" i="17"/>
  <c r="AD102" i="17"/>
  <c r="AC102" i="17"/>
  <c r="AB102" i="17"/>
  <c r="AA102" i="17"/>
  <c r="AM101" i="17"/>
  <c r="AK101" i="17"/>
  <c r="AJ101" i="17"/>
  <c r="AI101" i="17"/>
  <c r="AH101" i="17"/>
  <c r="AG101" i="17"/>
  <c r="AF101" i="17"/>
  <c r="AE101" i="17"/>
  <c r="AD101" i="17"/>
  <c r="AC101" i="17"/>
  <c r="AB101" i="17"/>
  <c r="AA101" i="17"/>
  <c r="AM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AM99" i="17"/>
  <c r="AK99" i="17"/>
  <c r="AJ99" i="17"/>
  <c r="AI99" i="17"/>
  <c r="AH99" i="17"/>
  <c r="AG99" i="17"/>
  <c r="AF99" i="17"/>
  <c r="AE99" i="17"/>
  <c r="AD99" i="17"/>
  <c r="AC99" i="17"/>
  <c r="AB99" i="17"/>
  <c r="AA99" i="17"/>
  <c r="AM98" i="17"/>
  <c r="AK98" i="17"/>
  <c r="AJ98" i="17"/>
  <c r="AI98" i="17"/>
  <c r="AH98" i="17"/>
  <c r="AG98" i="17"/>
  <c r="AF98" i="17"/>
  <c r="AE98" i="17"/>
  <c r="AD98" i="17"/>
  <c r="AC98" i="17"/>
  <c r="AB98" i="17"/>
  <c r="AQ98" i="17" s="1"/>
  <c r="AT98" i="17" s="1"/>
  <c r="AA98" i="17"/>
  <c r="AM97" i="17"/>
  <c r="AK97" i="17"/>
  <c r="AJ97" i="17"/>
  <c r="AI97" i="17"/>
  <c r="AH97" i="17"/>
  <c r="AG97" i="17"/>
  <c r="AF97" i="17"/>
  <c r="AE97" i="17"/>
  <c r="AB97" i="17"/>
  <c r="AC97" i="17"/>
  <c r="AD97" i="17"/>
  <c r="AA97" i="17"/>
  <c r="AM96" i="17"/>
  <c r="AK96" i="17"/>
  <c r="AJ96" i="17"/>
  <c r="AI96" i="17"/>
  <c r="AH96" i="17"/>
  <c r="AG96" i="17"/>
  <c r="AF96" i="17"/>
  <c r="AE96" i="17"/>
  <c r="AD96" i="17"/>
  <c r="AC96" i="17"/>
  <c r="AB96" i="17"/>
  <c r="AQ96" i="17" s="1"/>
  <c r="AT96" i="17" s="1"/>
  <c r="AA96" i="17"/>
  <c r="AM95" i="17"/>
  <c r="AK95" i="17"/>
  <c r="AJ95" i="17"/>
  <c r="AI95" i="17"/>
  <c r="AH95" i="17"/>
  <c r="AG95" i="17"/>
  <c r="AF95" i="17"/>
  <c r="AE95" i="17"/>
  <c r="AD95" i="17"/>
  <c r="AC95" i="17"/>
  <c r="AB95" i="17"/>
  <c r="AA95" i="17"/>
  <c r="AM94" i="17"/>
  <c r="AK94" i="17"/>
  <c r="AJ94" i="17"/>
  <c r="AI94" i="17"/>
  <c r="AH94" i="17"/>
  <c r="AG94" i="17"/>
  <c r="AF94" i="17"/>
  <c r="AE94" i="17"/>
  <c r="AD94" i="17"/>
  <c r="AC94" i="17"/>
  <c r="AB94" i="17"/>
  <c r="AA94" i="17"/>
  <c r="AM93" i="17"/>
  <c r="AK93" i="17"/>
  <c r="AJ93" i="17"/>
  <c r="AI93" i="17"/>
  <c r="AH93" i="17"/>
  <c r="AG93" i="17"/>
  <c r="AF93" i="17"/>
  <c r="AE93" i="17"/>
  <c r="AD93" i="17"/>
  <c r="AC93" i="17"/>
  <c r="AB93" i="17"/>
  <c r="AW93" i="17" s="1"/>
  <c r="AA93" i="17"/>
  <c r="AM92" i="17"/>
  <c r="AK92" i="17"/>
  <c r="AJ92" i="17"/>
  <c r="AI92" i="17"/>
  <c r="AH92" i="17"/>
  <c r="AG92" i="17"/>
  <c r="AF92" i="17"/>
  <c r="AE92" i="17"/>
  <c r="AD92" i="17"/>
  <c r="AC92" i="17"/>
  <c r="AB92" i="17"/>
  <c r="AA92" i="17"/>
  <c r="AM91" i="17"/>
  <c r="AK91" i="17"/>
  <c r="AJ91" i="17"/>
  <c r="AI91" i="17"/>
  <c r="AH91" i="17"/>
  <c r="AG91" i="17"/>
  <c r="AF91" i="17"/>
  <c r="AE91" i="17"/>
  <c r="AD91" i="17"/>
  <c r="AC91" i="17"/>
  <c r="AB91" i="17"/>
  <c r="AA91" i="17"/>
  <c r="AM90" i="17"/>
  <c r="AK90" i="17"/>
  <c r="AJ90" i="17"/>
  <c r="AI90" i="17"/>
  <c r="AG90" i="17"/>
  <c r="AH90" i="17"/>
  <c r="AF90" i="17"/>
  <c r="AE90" i="17"/>
  <c r="AD90" i="17"/>
  <c r="AC90" i="17"/>
  <c r="AB90" i="17"/>
  <c r="AA90" i="17"/>
  <c r="AM89" i="17"/>
  <c r="AK89" i="17"/>
  <c r="AJ89" i="17"/>
  <c r="AI89" i="17"/>
  <c r="AH89" i="17"/>
  <c r="AG89" i="17"/>
  <c r="AF89" i="17"/>
  <c r="AB89" i="17"/>
  <c r="AQ89" i="17" s="1"/>
  <c r="AT89" i="17" s="1"/>
  <c r="AC89" i="17"/>
  <c r="AD89" i="17"/>
  <c r="AE89" i="17"/>
  <c r="AA89" i="17"/>
  <c r="AM88" i="17"/>
  <c r="AK88" i="17"/>
  <c r="AJ88" i="17"/>
  <c r="AI88" i="17"/>
  <c r="AH88" i="17"/>
  <c r="AG88" i="17"/>
  <c r="AF88" i="17"/>
  <c r="AE88" i="17"/>
  <c r="AD88" i="17"/>
  <c r="AB88" i="17"/>
  <c r="AC88" i="17"/>
  <c r="AA88" i="17"/>
  <c r="AM87" i="17"/>
  <c r="AK87" i="17"/>
  <c r="AJ87" i="17"/>
  <c r="AI87" i="17"/>
  <c r="AH87" i="17"/>
  <c r="AG87" i="17"/>
  <c r="AF87" i="17"/>
  <c r="AE87" i="17"/>
  <c r="AD87" i="17"/>
  <c r="AC87" i="17"/>
  <c r="AB87" i="17"/>
  <c r="AA87" i="17"/>
  <c r="AM86" i="17"/>
  <c r="AK86" i="17"/>
  <c r="AJ86" i="17"/>
  <c r="AI86" i="17"/>
  <c r="AH86" i="17"/>
  <c r="AG86" i="17"/>
  <c r="AF86" i="17"/>
  <c r="AE86" i="17"/>
  <c r="AD86" i="17"/>
  <c r="AC86" i="17"/>
  <c r="AB86" i="17"/>
  <c r="AA86" i="17"/>
  <c r="AM85" i="17"/>
  <c r="AK85" i="17"/>
  <c r="AJ85" i="17"/>
  <c r="AI85" i="17"/>
  <c r="AH85" i="17"/>
  <c r="AG85" i="17"/>
  <c r="AF85" i="17"/>
  <c r="AE85" i="17"/>
  <c r="AD85" i="17"/>
  <c r="AC85" i="17"/>
  <c r="AB85" i="17"/>
  <c r="AQ85" i="17" s="1"/>
  <c r="AT85" i="17" s="1"/>
  <c r="AA85" i="17"/>
  <c r="AM84" i="17"/>
  <c r="AK84" i="17"/>
  <c r="AJ84" i="17"/>
  <c r="AI84" i="17"/>
  <c r="AH84" i="17"/>
  <c r="AG84" i="17"/>
  <c r="AF84" i="17"/>
  <c r="AE84" i="17"/>
  <c r="AD84" i="17"/>
  <c r="AC84" i="17"/>
  <c r="AB84" i="17"/>
  <c r="AA84" i="17"/>
  <c r="AM83" i="17"/>
  <c r="AK83" i="17"/>
  <c r="AJ83" i="17"/>
  <c r="AI83" i="17"/>
  <c r="AH83" i="17"/>
  <c r="AG83" i="17"/>
  <c r="AF83" i="17"/>
  <c r="AE83" i="17"/>
  <c r="AD83" i="17"/>
  <c r="AB83" i="17"/>
  <c r="AC83" i="17"/>
  <c r="AW83" i="17"/>
  <c r="AA83" i="17"/>
  <c r="AM82" i="17"/>
  <c r="AK82" i="17"/>
  <c r="AJ82" i="17"/>
  <c r="AI82" i="17"/>
  <c r="AH82" i="17"/>
  <c r="AG82" i="17"/>
  <c r="AF82" i="17"/>
  <c r="AE82" i="17"/>
  <c r="AD82" i="17"/>
  <c r="AC82" i="17"/>
  <c r="AB82" i="17"/>
  <c r="AA82" i="17"/>
  <c r="AM81" i="17"/>
  <c r="AK81" i="17"/>
  <c r="AJ81" i="17"/>
  <c r="AI81" i="17"/>
  <c r="AH81" i="17"/>
  <c r="AG81" i="17"/>
  <c r="AF81" i="17"/>
  <c r="AE81" i="17"/>
  <c r="AD81" i="17"/>
  <c r="AC81" i="17"/>
  <c r="AB81" i="17"/>
  <c r="AA81" i="17"/>
  <c r="AM80" i="17"/>
  <c r="AK80" i="17"/>
  <c r="AJ80" i="17"/>
  <c r="AI80" i="17"/>
  <c r="AH80" i="17"/>
  <c r="AG80" i="17"/>
  <c r="AF80" i="17"/>
  <c r="AE80" i="17"/>
  <c r="AB80" i="17"/>
  <c r="AC80" i="17"/>
  <c r="AD80" i="17"/>
  <c r="AA80" i="17"/>
  <c r="AM79" i="17"/>
  <c r="AK79" i="17"/>
  <c r="AJ79" i="17"/>
  <c r="AI79" i="17"/>
  <c r="AH79" i="17"/>
  <c r="AG79" i="17"/>
  <c r="AF79" i="17"/>
  <c r="AE79" i="17"/>
  <c r="AD79" i="17"/>
  <c r="AC79" i="17"/>
  <c r="AB79" i="17"/>
  <c r="AA79" i="17"/>
  <c r="AM78" i="17"/>
  <c r="AK78" i="17"/>
  <c r="AJ78" i="17"/>
  <c r="AI78" i="17"/>
  <c r="AH78" i="17"/>
  <c r="AG78" i="17"/>
  <c r="AF78" i="17"/>
  <c r="AE78" i="17"/>
  <c r="AD78" i="17"/>
  <c r="AC78" i="17"/>
  <c r="AB78" i="17"/>
  <c r="AA78" i="17"/>
  <c r="AM77" i="17"/>
  <c r="AK77" i="17"/>
  <c r="AJ77" i="17"/>
  <c r="AI77" i="17"/>
  <c r="AH77" i="17"/>
  <c r="AG77" i="17"/>
  <c r="AF77" i="17"/>
  <c r="AE77" i="17"/>
  <c r="AB77" i="17"/>
  <c r="AC77" i="17"/>
  <c r="AD77" i="17"/>
  <c r="AA77" i="17"/>
  <c r="AM76" i="17"/>
  <c r="AK76" i="17"/>
  <c r="AJ76" i="17"/>
  <c r="AI76" i="17"/>
  <c r="AH76" i="17"/>
  <c r="AG76" i="17"/>
  <c r="AF76" i="17"/>
  <c r="AE76" i="17"/>
  <c r="AD76" i="17"/>
  <c r="AC76" i="17"/>
  <c r="AB76" i="17"/>
  <c r="AA76" i="17"/>
  <c r="AM75" i="17"/>
  <c r="AK75" i="17"/>
  <c r="AJ75" i="17"/>
  <c r="AI75" i="17"/>
  <c r="AH75" i="17"/>
  <c r="AG75" i="17"/>
  <c r="AF75" i="17"/>
  <c r="AE75" i="17"/>
  <c r="AD75" i="17"/>
  <c r="AC75" i="17"/>
  <c r="AB75" i="17"/>
  <c r="AA75" i="17"/>
  <c r="AM74" i="17"/>
  <c r="AK74" i="17"/>
  <c r="AJ74" i="17"/>
  <c r="AI74" i="17"/>
  <c r="AH74" i="17"/>
  <c r="AG74" i="17"/>
  <c r="AF74" i="17"/>
  <c r="AE74" i="17"/>
  <c r="AD74" i="17"/>
  <c r="AC74" i="17"/>
  <c r="AB74" i="17"/>
  <c r="AA74" i="17"/>
  <c r="AM73" i="17"/>
  <c r="AK73" i="17"/>
  <c r="AJ73" i="17"/>
  <c r="AI73" i="17"/>
  <c r="AH73" i="17"/>
  <c r="AG73" i="17"/>
  <c r="AF73" i="17"/>
  <c r="AE73" i="17"/>
  <c r="AD73" i="17"/>
  <c r="AB73" i="17"/>
  <c r="AC73" i="17"/>
  <c r="AA73" i="17"/>
  <c r="AM72" i="17"/>
  <c r="AK72" i="17"/>
  <c r="AJ72" i="17"/>
  <c r="AI72" i="17"/>
  <c r="AH72" i="17"/>
  <c r="AG72" i="17"/>
  <c r="AF72" i="17"/>
  <c r="AE72" i="17"/>
  <c r="AD72" i="17"/>
  <c r="AC72" i="17"/>
  <c r="AB72" i="17"/>
  <c r="AA72" i="17"/>
  <c r="AM71" i="17"/>
  <c r="AK71" i="17"/>
  <c r="AJ71" i="17"/>
  <c r="AI71" i="17"/>
  <c r="AH71" i="17"/>
  <c r="AG71" i="17"/>
  <c r="AF71" i="17"/>
  <c r="AE71" i="17"/>
  <c r="AD71" i="17"/>
  <c r="AB71" i="17"/>
  <c r="AC71" i="17"/>
  <c r="AA71" i="17"/>
  <c r="AM70" i="17"/>
  <c r="AK70" i="17"/>
  <c r="AJ70" i="17"/>
  <c r="AI70" i="17"/>
  <c r="AH70" i="17"/>
  <c r="AG70" i="17"/>
  <c r="AF70" i="17"/>
  <c r="AE70" i="17"/>
  <c r="AD70" i="17"/>
  <c r="AC70" i="17"/>
  <c r="AB70" i="17"/>
  <c r="AA70" i="17"/>
  <c r="AM69" i="17"/>
  <c r="AK69" i="17"/>
  <c r="AJ69" i="17"/>
  <c r="AI69" i="17"/>
  <c r="AH69" i="17"/>
  <c r="AG69" i="17"/>
  <c r="AF69" i="17"/>
  <c r="AB69" i="17"/>
  <c r="AC69" i="17"/>
  <c r="AD69" i="17"/>
  <c r="AE69" i="17"/>
  <c r="AA69" i="17"/>
  <c r="AM68" i="17"/>
  <c r="AK68" i="17"/>
  <c r="AJ68" i="17"/>
  <c r="AI68" i="17"/>
  <c r="AH68" i="17"/>
  <c r="AG68" i="17"/>
  <c r="AF68" i="17"/>
  <c r="AE68" i="17"/>
  <c r="AW68" i="17" s="1"/>
  <c r="AD68" i="17"/>
  <c r="AC68" i="17"/>
  <c r="AB68" i="17"/>
  <c r="AA68" i="17"/>
  <c r="AM67" i="17"/>
  <c r="AK67" i="17"/>
  <c r="AJ67" i="17"/>
  <c r="AI67" i="17"/>
  <c r="AH67" i="17"/>
  <c r="AG67" i="17"/>
  <c r="AF67" i="17"/>
  <c r="AE67" i="17"/>
  <c r="AD67" i="17"/>
  <c r="AC67" i="17"/>
  <c r="AB67" i="17"/>
  <c r="AA67" i="17"/>
  <c r="AM66" i="17"/>
  <c r="AK66" i="17"/>
  <c r="AJ66" i="17"/>
  <c r="AI66" i="17"/>
  <c r="AH66" i="17"/>
  <c r="AG66" i="17"/>
  <c r="AF66" i="17"/>
  <c r="AE66" i="17"/>
  <c r="AD66" i="17"/>
  <c r="AC66" i="17"/>
  <c r="AB66" i="17"/>
  <c r="AA66" i="17"/>
  <c r="AM65" i="17"/>
  <c r="AK65" i="17"/>
  <c r="AJ65" i="17"/>
  <c r="AI65" i="17"/>
  <c r="AH65" i="17"/>
  <c r="AG65" i="17"/>
  <c r="AR65" i="17"/>
  <c r="AU65" i="17" s="1"/>
  <c r="AF65" i="17"/>
  <c r="AE65" i="17"/>
  <c r="AD65" i="17"/>
  <c r="AB65" i="17"/>
  <c r="AC65" i="17"/>
  <c r="AA65" i="17"/>
  <c r="AM64" i="17"/>
  <c r="AK64" i="17"/>
  <c r="AJ64" i="17"/>
  <c r="AI64" i="17"/>
  <c r="AH64" i="17"/>
  <c r="AG64" i="17"/>
  <c r="AO64" i="17" s="1"/>
  <c r="AF64" i="17"/>
  <c r="AE64" i="17"/>
  <c r="AD64" i="17"/>
  <c r="AC64" i="17"/>
  <c r="AQ64" i="17" s="1"/>
  <c r="AT64" i="17" s="1"/>
  <c r="AB64" i="17"/>
  <c r="AA64" i="17"/>
  <c r="AM63" i="17"/>
  <c r="AK63" i="17"/>
  <c r="AJ63" i="17"/>
  <c r="AI63" i="17"/>
  <c r="AG63" i="17"/>
  <c r="AH63" i="17"/>
  <c r="AF63" i="17"/>
  <c r="AE63" i="17"/>
  <c r="AD63" i="17"/>
  <c r="AC63" i="17"/>
  <c r="AQ63" i="17" s="1"/>
  <c r="AT63" i="17" s="1"/>
  <c r="AB63" i="17"/>
  <c r="AA63" i="17"/>
  <c r="AM62" i="17"/>
  <c r="AK62" i="17"/>
  <c r="AJ62" i="17"/>
  <c r="AI62" i="17"/>
  <c r="AH62" i="17"/>
  <c r="AG62" i="17"/>
  <c r="AF62" i="17"/>
  <c r="AE62" i="17"/>
  <c r="AD62" i="17"/>
  <c r="AC62" i="17"/>
  <c r="AB62" i="17"/>
  <c r="AA62" i="17"/>
  <c r="AM61" i="17"/>
  <c r="AK61" i="17"/>
  <c r="AJ61" i="17"/>
  <c r="AI61" i="17"/>
  <c r="AH61" i="17"/>
  <c r="AG61" i="17"/>
  <c r="AF61" i="17"/>
  <c r="AE61" i="17"/>
  <c r="AD61" i="17"/>
  <c r="AC61" i="17"/>
  <c r="AB61" i="17"/>
  <c r="AQ61" i="17" s="1"/>
  <c r="AT61" i="17" s="1"/>
  <c r="AA61" i="17"/>
  <c r="AM60" i="17"/>
  <c r="AK60" i="17"/>
  <c r="AJ60" i="17"/>
  <c r="AI60" i="17"/>
  <c r="AH60" i="17"/>
  <c r="AG60" i="17"/>
  <c r="AF60" i="17"/>
  <c r="AE60" i="17"/>
  <c r="AD60" i="17"/>
  <c r="AC60" i="17"/>
  <c r="AB60" i="17"/>
  <c r="AA60" i="17"/>
  <c r="AM59" i="17"/>
  <c r="AK59" i="17"/>
  <c r="AJ59" i="17"/>
  <c r="AI59" i="17"/>
  <c r="AH59" i="17"/>
  <c r="AG59" i="17"/>
  <c r="AF59" i="17"/>
  <c r="AE59" i="17"/>
  <c r="AD59" i="17"/>
  <c r="AC59" i="17"/>
  <c r="AB59" i="17"/>
  <c r="AA59" i="17"/>
  <c r="AM58" i="17"/>
  <c r="AK58" i="17"/>
  <c r="AJ58" i="17"/>
  <c r="AI58" i="17"/>
  <c r="AH58" i="17"/>
  <c r="AG58" i="17"/>
  <c r="AF58" i="17"/>
  <c r="AE58" i="17"/>
  <c r="AD58" i="17"/>
  <c r="AC58" i="17"/>
  <c r="AB58" i="17"/>
  <c r="AA58" i="17"/>
  <c r="AM57" i="17"/>
  <c r="AK57" i="17"/>
  <c r="AJ57" i="17"/>
  <c r="AI57" i="17"/>
  <c r="AH57" i="17"/>
  <c r="AG57" i="17"/>
  <c r="AF57" i="17"/>
  <c r="AE57" i="17"/>
  <c r="AD57" i="17"/>
  <c r="AC57" i="17"/>
  <c r="AB57" i="17"/>
  <c r="AA57" i="17"/>
  <c r="AM56" i="17"/>
  <c r="AK56" i="17"/>
  <c r="AJ56" i="17"/>
  <c r="AI56" i="17"/>
  <c r="AH56" i="17"/>
  <c r="AG56" i="17"/>
  <c r="AF56" i="17"/>
  <c r="AE56" i="17"/>
  <c r="AB56" i="17"/>
  <c r="AQ56" i="17" s="1"/>
  <c r="AT56" i="17" s="1"/>
  <c r="AC56" i="17"/>
  <c r="AD56" i="17"/>
  <c r="AA56" i="17"/>
  <c r="AM55" i="17"/>
  <c r="AK55" i="17"/>
  <c r="AJ55" i="17"/>
  <c r="AI55" i="17"/>
  <c r="AH55" i="17"/>
  <c r="AG55" i="17"/>
  <c r="AF55" i="17"/>
  <c r="AE55" i="17"/>
  <c r="AD55" i="17"/>
  <c r="AC55" i="17"/>
  <c r="AB55" i="17"/>
  <c r="AA55" i="17"/>
  <c r="AM54" i="17"/>
  <c r="AK54" i="17"/>
  <c r="AJ54" i="17"/>
  <c r="AI54" i="17"/>
  <c r="AH54" i="17"/>
  <c r="AG54" i="17"/>
  <c r="AF54" i="17"/>
  <c r="AE54" i="17"/>
  <c r="AD54" i="17"/>
  <c r="AC54" i="17"/>
  <c r="AB54" i="17"/>
  <c r="AA54" i="17"/>
  <c r="AM53" i="17"/>
  <c r="AK53" i="17"/>
  <c r="AJ53" i="17"/>
  <c r="AI53" i="17"/>
  <c r="AH53" i="17"/>
  <c r="AG53" i="17"/>
  <c r="AF53" i="17"/>
  <c r="AE53" i="17"/>
  <c r="AD53" i="17"/>
  <c r="AC53" i="17"/>
  <c r="AQ53" i="17" s="1"/>
  <c r="AT53" i="17" s="1"/>
  <c r="AB53" i="17"/>
  <c r="AA53" i="17"/>
  <c r="AM52" i="17"/>
  <c r="AK52" i="17"/>
  <c r="AJ52" i="17"/>
  <c r="AI52" i="17"/>
  <c r="AH52" i="17"/>
  <c r="AG52" i="17"/>
  <c r="AF52" i="17"/>
  <c r="AE52" i="17"/>
  <c r="AD52" i="17"/>
  <c r="AC52" i="17"/>
  <c r="AB52" i="17"/>
  <c r="AA52" i="17"/>
  <c r="AM51" i="17"/>
  <c r="AK51" i="17"/>
  <c r="AJ51" i="17"/>
  <c r="AI51" i="17"/>
  <c r="AH51" i="17"/>
  <c r="AG51" i="17"/>
  <c r="AF51" i="17"/>
  <c r="AE51" i="17"/>
  <c r="AD51" i="17"/>
  <c r="AC51" i="17"/>
  <c r="AB51" i="17"/>
  <c r="AA51" i="17"/>
  <c r="AM50" i="17"/>
  <c r="AK50" i="17"/>
  <c r="AJ50" i="17"/>
  <c r="AI50" i="17"/>
  <c r="AH50" i="17"/>
  <c r="AG50" i="17"/>
  <c r="AF50" i="17"/>
  <c r="AE50" i="17"/>
  <c r="AD50" i="17"/>
  <c r="AC50" i="17"/>
  <c r="AB50" i="17"/>
  <c r="AA50" i="17"/>
  <c r="AM49" i="17"/>
  <c r="AK49" i="17"/>
  <c r="AJ49" i="17"/>
  <c r="AI49" i="17"/>
  <c r="AH49" i="17"/>
  <c r="AG49" i="17"/>
  <c r="AF49" i="17"/>
  <c r="AE49" i="17"/>
  <c r="AB49" i="17"/>
  <c r="AC49" i="17"/>
  <c r="AD49" i="17"/>
  <c r="AA49" i="17"/>
  <c r="AM48" i="17"/>
  <c r="AK48" i="17"/>
  <c r="AJ48" i="17"/>
  <c r="AI48" i="17"/>
  <c r="AH48" i="17"/>
  <c r="AG48" i="17"/>
  <c r="AF48" i="17"/>
  <c r="AE48" i="17"/>
  <c r="AD48" i="17"/>
  <c r="AC48" i="17"/>
  <c r="AB48" i="17"/>
  <c r="AA48" i="17"/>
  <c r="AM47" i="17"/>
  <c r="AK47" i="17"/>
  <c r="AJ47" i="17"/>
  <c r="AG47" i="17"/>
  <c r="AH47" i="17"/>
  <c r="AI47" i="17"/>
  <c r="AR47" i="17"/>
  <c r="AU47" i="17" s="1"/>
  <c r="AF47" i="17"/>
  <c r="AE47" i="17"/>
  <c r="AD47" i="17"/>
  <c r="AC47" i="17"/>
  <c r="AB47" i="17"/>
  <c r="AA47" i="17"/>
  <c r="AM46" i="17"/>
  <c r="AK46" i="17"/>
  <c r="AJ46" i="17"/>
  <c r="AI46" i="17"/>
  <c r="AH46" i="17"/>
  <c r="AG46" i="17"/>
  <c r="AF46" i="17"/>
  <c r="AE46" i="17"/>
  <c r="AD46" i="17"/>
  <c r="AC46" i="17"/>
  <c r="AB46" i="17"/>
  <c r="AA46" i="17"/>
  <c r="AM45" i="17"/>
  <c r="AK45" i="17"/>
  <c r="AJ45" i="17"/>
  <c r="AI45" i="17"/>
  <c r="AH45" i="17"/>
  <c r="AG45" i="17"/>
  <c r="AF45" i="17"/>
  <c r="AE45" i="17"/>
  <c r="AB45" i="17"/>
  <c r="AC45" i="17"/>
  <c r="AD45" i="17"/>
  <c r="AA45" i="17"/>
  <c r="AM44" i="17"/>
  <c r="AK44" i="17"/>
  <c r="AJ44" i="17"/>
  <c r="AI44" i="17"/>
  <c r="AH44" i="17"/>
  <c r="AG44" i="17"/>
  <c r="AF44" i="17"/>
  <c r="AE44" i="17"/>
  <c r="AD44" i="17"/>
  <c r="AC44" i="17"/>
  <c r="AB44" i="17"/>
  <c r="AA44" i="17"/>
  <c r="AM43" i="17"/>
  <c r="AK43" i="17"/>
  <c r="AJ43" i="17"/>
  <c r="AI43" i="17"/>
  <c r="AH43" i="17"/>
  <c r="AG43" i="17"/>
  <c r="AF43" i="17"/>
  <c r="AE43" i="17"/>
  <c r="AD43" i="17"/>
  <c r="AC43" i="17"/>
  <c r="AB43" i="17"/>
  <c r="AA43" i="17"/>
  <c r="AM42" i="17"/>
  <c r="AK42" i="17"/>
  <c r="AJ42" i="17"/>
  <c r="AI42" i="17"/>
  <c r="AH42" i="17"/>
  <c r="AG42" i="17"/>
  <c r="AF42" i="17"/>
  <c r="AE42" i="17"/>
  <c r="AD42" i="17"/>
  <c r="AC42" i="17"/>
  <c r="AB42" i="17"/>
  <c r="AA42" i="17"/>
  <c r="AM41" i="17"/>
  <c r="AK41" i="17"/>
  <c r="AJ41" i="17"/>
  <c r="AI41" i="17"/>
  <c r="AH41" i="17"/>
  <c r="AG41" i="17"/>
  <c r="AF41" i="17"/>
  <c r="AB41" i="17"/>
  <c r="AC41" i="17"/>
  <c r="AD41" i="17"/>
  <c r="AE41" i="17"/>
  <c r="AA41" i="17"/>
  <c r="AM40" i="17"/>
  <c r="AK40" i="17"/>
  <c r="AJ40" i="17"/>
  <c r="AI40" i="17"/>
  <c r="AH40" i="17"/>
  <c r="AG40" i="17"/>
  <c r="AR40" i="17" s="1"/>
  <c r="AU40" i="17" s="1"/>
  <c r="AF40" i="17"/>
  <c r="AE40" i="17"/>
  <c r="AD40" i="17"/>
  <c r="AC40" i="17"/>
  <c r="AB40" i="17"/>
  <c r="AA40" i="17"/>
  <c r="AM39" i="17"/>
  <c r="AK39" i="17"/>
  <c r="AJ39" i="17"/>
  <c r="AI39" i="17"/>
  <c r="AH39" i="17"/>
  <c r="AG39" i="17"/>
  <c r="AF39" i="17"/>
  <c r="AE39" i="17"/>
  <c r="AB39" i="17"/>
  <c r="AC39" i="17"/>
  <c r="AD39" i="17"/>
  <c r="AA39" i="17"/>
  <c r="AM38" i="17"/>
  <c r="AK38" i="17"/>
  <c r="AJ38" i="17"/>
  <c r="AI38" i="17"/>
  <c r="AH38" i="17"/>
  <c r="AG38" i="17"/>
  <c r="AF38" i="17"/>
  <c r="AE38" i="17"/>
  <c r="AD38" i="17"/>
  <c r="AC38" i="17"/>
  <c r="AB38" i="17"/>
  <c r="AA38" i="17"/>
  <c r="AM37" i="17"/>
  <c r="AK37" i="17"/>
  <c r="AJ37" i="17"/>
  <c r="AI37" i="17"/>
  <c r="AH37" i="17"/>
  <c r="AG37" i="17"/>
  <c r="AF37" i="17"/>
  <c r="AE37" i="17"/>
  <c r="AD37" i="17"/>
  <c r="AC37" i="17"/>
  <c r="AB37" i="17"/>
  <c r="AA37" i="17"/>
  <c r="AM36" i="17"/>
  <c r="AK36" i="17"/>
  <c r="AJ36" i="17"/>
  <c r="AI36" i="17"/>
  <c r="AH36" i="17"/>
  <c r="AG36" i="17"/>
  <c r="AF36" i="17"/>
  <c r="AE36" i="17"/>
  <c r="AD36" i="17"/>
  <c r="AC36" i="17"/>
  <c r="AB36" i="17"/>
  <c r="AA36" i="17"/>
  <c r="AM35" i="17"/>
  <c r="AK35" i="17"/>
  <c r="AJ35" i="17"/>
  <c r="AI35" i="17"/>
  <c r="AH35" i="17"/>
  <c r="AG35" i="17"/>
  <c r="AF35" i="17"/>
  <c r="AE35" i="17"/>
  <c r="AD35" i="17"/>
  <c r="AC35" i="17"/>
  <c r="AB35" i="17"/>
  <c r="AA35" i="17"/>
  <c r="AM34" i="17"/>
  <c r="AK34" i="17"/>
  <c r="AJ34" i="17"/>
  <c r="AI34" i="17"/>
  <c r="AH34" i="17"/>
  <c r="AG34" i="17"/>
  <c r="AF34" i="17"/>
  <c r="AE34" i="17"/>
  <c r="AD34" i="17"/>
  <c r="AC34" i="17"/>
  <c r="AB34" i="17"/>
  <c r="AQ34" i="17" s="1"/>
  <c r="AT34" i="17" s="1"/>
  <c r="AA34" i="17"/>
  <c r="AM33" i="17"/>
  <c r="AK33" i="17"/>
  <c r="AJ33" i="17"/>
  <c r="AI33" i="17"/>
  <c r="AH33" i="17"/>
  <c r="AG33" i="17"/>
  <c r="AF33" i="17"/>
  <c r="AE33" i="17"/>
  <c r="AD33" i="17"/>
  <c r="AC33" i="17"/>
  <c r="AB33" i="17"/>
  <c r="AA33" i="17"/>
  <c r="AM32" i="17"/>
  <c r="AK32" i="17"/>
  <c r="AJ32" i="17"/>
  <c r="AI32" i="17"/>
  <c r="AH32" i="17"/>
  <c r="AG32" i="17"/>
  <c r="AF32" i="17"/>
  <c r="AE32" i="17"/>
  <c r="AD32" i="17"/>
  <c r="AC32" i="17"/>
  <c r="AB32" i="17"/>
  <c r="AA32" i="17"/>
  <c r="AM31" i="17"/>
  <c r="AK31" i="17"/>
  <c r="AJ31" i="17"/>
  <c r="AI31" i="17"/>
  <c r="AH31" i="17"/>
  <c r="AG31" i="17"/>
  <c r="AF31" i="17"/>
  <c r="AE31" i="17"/>
  <c r="AD31" i="17"/>
  <c r="AC31" i="17"/>
  <c r="AB31" i="17"/>
  <c r="AQ31" i="17"/>
  <c r="AT31" i="17" s="1"/>
  <c r="AA31" i="17"/>
  <c r="AM30" i="17"/>
  <c r="AK30" i="17"/>
  <c r="AJ30" i="17"/>
  <c r="AI30" i="17"/>
  <c r="AH30" i="17"/>
  <c r="AG30" i="17"/>
  <c r="AF30" i="17"/>
  <c r="AE30" i="17"/>
  <c r="AD30" i="17"/>
  <c r="AC30" i="17"/>
  <c r="AB30" i="17"/>
  <c r="AA30" i="17"/>
  <c r="AM29" i="17"/>
  <c r="AK29" i="17"/>
  <c r="AJ29" i="17"/>
  <c r="AI29" i="17"/>
  <c r="AH29" i="17"/>
  <c r="AG29" i="17"/>
  <c r="AF29" i="17"/>
  <c r="AE29" i="17"/>
  <c r="AD29" i="17"/>
  <c r="AC29" i="17"/>
  <c r="AB29" i="17"/>
  <c r="AA29" i="17"/>
  <c r="AM28" i="17"/>
  <c r="AK28" i="17"/>
  <c r="AJ28" i="17"/>
  <c r="AI28" i="17"/>
  <c r="AH28" i="17"/>
  <c r="AG28" i="17"/>
  <c r="AF28" i="17"/>
  <c r="AE28" i="17"/>
  <c r="AD28" i="17"/>
  <c r="AC28" i="17"/>
  <c r="AB28" i="17"/>
  <c r="AA28" i="17"/>
  <c r="AM27" i="17"/>
  <c r="AK27" i="17"/>
  <c r="AJ27" i="17"/>
  <c r="AI27" i="17"/>
  <c r="AH27" i="17"/>
  <c r="AG27" i="17"/>
  <c r="AF27" i="17"/>
  <c r="AE27" i="17"/>
  <c r="AD27" i="17"/>
  <c r="AC27" i="17"/>
  <c r="AB27" i="17"/>
  <c r="AA27" i="17"/>
  <c r="AM26" i="17"/>
  <c r="AK26" i="17"/>
  <c r="AJ26" i="17"/>
  <c r="AI26" i="17"/>
  <c r="AH26" i="17"/>
  <c r="AG26" i="17"/>
  <c r="AF26" i="17"/>
  <c r="AE26" i="17"/>
  <c r="AD26" i="17"/>
  <c r="AC26" i="17"/>
  <c r="AB26" i="17"/>
  <c r="AA26" i="17"/>
  <c r="AM25" i="17"/>
  <c r="AK25" i="17"/>
  <c r="AJ25" i="17"/>
  <c r="AI25" i="17"/>
  <c r="AH25" i="17"/>
  <c r="AG25" i="17"/>
  <c r="AF25" i="17"/>
  <c r="AE25" i="17"/>
  <c r="AD25" i="17"/>
  <c r="AC25" i="17"/>
  <c r="AB25" i="17"/>
  <c r="AA25" i="17"/>
  <c r="AM24" i="17"/>
  <c r="AK24" i="17"/>
  <c r="AJ24" i="17"/>
  <c r="AI24" i="17"/>
  <c r="AH24" i="17"/>
  <c r="AG24" i="17"/>
  <c r="AF24" i="17"/>
  <c r="AE24" i="17"/>
  <c r="AD24" i="17"/>
  <c r="AC24" i="17"/>
  <c r="AB24" i="17"/>
  <c r="AA24" i="17"/>
  <c r="AM23" i="17"/>
  <c r="AK23" i="17"/>
  <c r="AJ23" i="17"/>
  <c r="AI23" i="17"/>
  <c r="AH23" i="17"/>
  <c r="AG23" i="17"/>
  <c r="AF23" i="17"/>
  <c r="AE23" i="17"/>
  <c r="AD23" i="17"/>
  <c r="AC23" i="17"/>
  <c r="AB23" i="17"/>
  <c r="AA23" i="17"/>
  <c r="AM22" i="17"/>
  <c r="AK22" i="17"/>
  <c r="AJ22" i="17"/>
  <c r="AI22" i="17"/>
  <c r="AH22" i="17"/>
  <c r="AG22" i="17"/>
  <c r="AF22" i="17"/>
  <c r="AE22" i="17"/>
  <c r="AD22" i="17"/>
  <c r="AC22" i="17"/>
  <c r="AB22" i="17"/>
  <c r="AA22" i="17"/>
  <c r="AM21" i="17"/>
  <c r="AK21" i="17"/>
  <c r="AJ21" i="17"/>
  <c r="AI21" i="17"/>
  <c r="AH21" i="17"/>
  <c r="AG21" i="17"/>
  <c r="AF21" i="17"/>
  <c r="AE21" i="17"/>
  <c r="AD21" i="17"/>
  <c r="AC21" i="17"/>
  <c r="AB21" i="17"/>
  <c r="AA21" i="17"/>
  <c r="AM20" i="17"/>
  <c r="AK20" i="17"/>
  <c r="AJ20" i="17"/>
  <c r="AI20" i="17"/>
  <c r="AH20" i="17"/>
  <c r="AG20" i="17"/>
  <c r="AF20" i="17"/>
  <c r="AE20" i="17"/>
  <c r="AD20" i="17"/>
  <c r="AC20" i="17"/>
  <c r="AB20" i="17"/>
  <c r="AA20" i="17"/>
  <c r="AM19" i="17"/>
  <c r="AK19" i="17"/>
  <c r="AJ19" i="17"/>
  <c r="AI19" i="17"/>
  <c r="AH19" i="17"/>
  <c r="AG19" i="17"/>
  <c r="AF19" i="17"/>
  <c r="AE19" i="17"/>
  <c r="AD19" i="17"/>
  <c r="AC19" i="17"/>
  <c r="AB19" i="17"/>
  <c r="AA19" i="17"/>
  <c r="AM18" i="17"/>
  <c r="AK18" i="17"/>
  <c r="AJ18" i="17"/>
  <c r="AI18" i="17"/>
  <c r="AH18" i="17"/>
  <c r="AG18" i="17"/>
  <c r="AF18" i="17"/>
  <c r="AE18" i="17"/>
  <c r="AD18" i="17"/>
  <c r="AC18" i="17"/>
  <c r="AB18" i="17"/>
  <c r="AA18" i="17"/>
  <c r="AM17" i="17"/>
  <c r="AK17" i="17"/>
  <c r="AJ17" i="17"/>
  <c r="AI17" i="17"/>
  <c r="AH17" i="17"/>
  <c r="AG17" i="17"/>
  <c r="AF17" i="17"/>
  <c r="AE17" i="17"/>
  <c r="AD17" i="17"/>
  <c r="AC17" i="17"/>
  <c r="AB17" i="17"/>
  <c r="AA17" i="17"/>
  <c r="AM16" i="17"/>
  <c r="AK16" i="17"/>
  <c r="AJ16" i="17"/>
  <c r="AI16" i="17"/>
  <c r="AH16" i="17"/>
  <c r="AG16" i="17"/>
  <c r="AF16" i="17"/>
  <c r="AE16" i="17"/>
  <c r="AD16" i="17"/>
  <c r="AB16" i="17"/>
  <c r="AC16" i="17"/>
  <c r="AA16" i="17"/>
  <c r="AM15" i="17"/>
  <c r="AK15" i="17"/>
  <c r="AJ15" i="17"/>
  <c r="AI15" i="17"/>
  <c r="AG15" i="17"/>
  <c r="AH15" i="17"/>
  <c r="AF15" i="17"/>
  <c r="AE15" i="17"/>
  <c r="AD15" i="17"/>
  <c r="AC15" i="17"/>
  <c r="AB15" i="17"/>
  <c r="AA15" i="17"/>
  <c r="AM14" i="17"/>
  <c r="AK14" i="17"/>
  <c r="AJ14" i="17"/>
  <c r="AI14" i="17"/>
  <c r="AH14" i="17"/>
  <c r="AG14" i="17"/>
  <c r="AF14" i="17"/>
  <c r="AE14" i="17"/>
  <c r="AD14" i="17"/>
  <c r="AC14" i="17"/>
  <c r="AB14" i="17"/>
  <c r="AA14" i="17"/>
  <c r="AM13" i="17"/>
  <c r="AK13" i="17"/>
  <c r="AJ13" i="17"/>
  <c r="AI13" i="17"/>
  <c r="AH13" i="17"/>
  <c r="AG13" i="17"/>
  <c r="AF13" i="17"/>
  <c r="AB13" i="17"/>
  <c r="AC13" i="17"/>
  <c r="AD13" i="17"/>
  <c r="AE13" i="17"/>
  <c r="AA13" i="17"/>
  <c r="AM12" i="17"/>
  <c r="AK12" i="17"/>
  <c r="AJ12" i="17"/>
  <c r="AI12" i="17"/>
  <c r="AH12" i="17"/>
  <c r="AG12" i="17"/>
  <c r="AF12" i="17"/>
  <c r="AE12" i="17"/>
  <c r="AD12" i="17"/>
  <c r="AC12" i="17"/>
  <c r="AB12" i="17"/>
  <c r="AQ12" i="17" s="1"/>
  <c r="AT12" i="17" s="1"/>
  <c r="AA12" i="17"/>
  <c r="AM11" i="17"/>
  <c r="AK11" i="17"/>
  <c r="AJ11" i="17"/>
  <c r="AI11" i="17"/>
  <c r="AH11" i="17"/>
  <c r="AG11" i="17"/>
  <c r="AF11" i="17"/>
  <c r="AE11" i="17"/>
  <c r="AD11" i="17"/>
  <c r="AC11" i="17"/>
  <c r="AB11" i="17"/>
  <c r="AQ11" i="17" s="1"/>
  <c r="AT11" i="17" s="1"/>
  <c r="AA11" i="17"/>
  <c r="AM10" i="17"/>
  <c r="AK10" i="17"/>
  <c r="AJ10" i="17"/>
  <c r="AI10" i="17"/>
  <c r="AH10" i="17"/>
  <c r="AG10" i="17"/>
  <c r="AF10" i="17"/>
  <c r="AE10" i="17"/>
  <c r="AD10" i="17"/>
  <c r="AC10" i="17"/>
  <c r="AB10" i="17"/>
  <c r="AA10" i="17"/>
  <c r="AM9" i="17"/>
  <c r="AK9" i="17"/>
  <c r="AJ9" i="17"/>
  <c r="AI9" i="17"/>
  <c r="AH9" i="17"/>
  <c r="AG9" i="17"/>
  <c r="AF9" i="17"/>
  <c r="AE9" i="17"/>
  <c r="AD9" i="17"/>
  <c r="AC9" i="17"/>
  <c r="AB9" i="17"/>
  <c r="AA9" i="17"/>
  <c r="AM8" i="17"/>
  <c r="AK8" i="17"/>
  <c r="AJ8" i="17"/>
  <c r="AI8" i="17"/>
  <c r="AH8" i="17"/>
  <c r="AG8" i="17"/>
  <c r="AF8" i="17"/>
  <c r="AE8" i="17"/>
  <c r="AD8" i="17"/>
  <c r="AB8" i="17"/>
  <c r="AW8" i="17" s="1"/>
  <c r="AC8" i="17"/>
  <c r="AA8" i="17"/>
  <c r="AM7" i="17"/>
  <c r="AK7" i="17"/>
  <c r="AJ7" i="17"/>
  <c r="AI7" i="17"/>
  <c r="AH7" i="17"/>
  <c r="AG7" i="17"/>
  <c r="AF7" i="17"/>
  <c r="AE7" i="17"/>
  <c r="AB7" i="17"/>
  <c r="AC7" i="17"/>
  <c r="AD7" i="17"/>
  <c r="AA7" i="17"/>
  <c r="AM106" i="16"/>
  <c r="AA106" i="16"/>
  <c r="X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C106" i="16"/>
  <c r="AM105" i="16"/>
  <c r="AA105" i="16"/>
  <c r="X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C105" i="16"/>
  <c r="AM104" i="16"/>
  <c r="AA104" i="16"/>
  <c r="P101" i="16"/>
  <c r="P104" i="16" s="1"/>
  <c r="P102" i="16"/>
  <c r="AM102" i="16"/>
  <c r="E102" i="16"/>
  <c r="F102" i="16"/>
  <c r="AA102" i="16"/>
  <c r="X102" i="16"/>
  <c r="W102" i="16"/>
  <c r="V102" i="16"/>
  <c r="U102" i="16"/>
  <c r="T102" i="16"/>
  <c r="S102" i="16"/>
  <c r="AI102" i="16"/>
  <c r="R102" i="16"/>
  <c r="Q102" i="16"/>
  <c r="O102" i="16"/>
  <c r="N102" i="16"/>
  <c r="AG102" i="16" s="1"/>
  <c r="M102" i="16"/>
  <c r="L102" i="16"/>
  <c r="K102" i="16"/>
  <c r="AF102" i="16" s="1"/>
  <c r="J102" i="16"/>
  <c r="I102" i="16"/>
  <c r="AE102" i="16"/>
  <c r="H102" i="16"/>
  <c r="G102" i="16"/>
  <c r="AD102" i="16" s="1"/>
  <c r="D102" i="16"/>
  <c r="AB102" i="16" s="1"/>
  <c r="C102" i="16"/>
  <c r="AM101" i="16"/>
  <c r="W101" i="16"/>
  <c r="AK101" i="16" s="1"/>
  <c r="X101" i="16"/>
  <c r="AA101" i="16"/>
  <c r="V101" i="16"/>
  <c r="V104" i="16" s="1"/>
  <c r="U101" i="16"/>
  <c r="T101" i="16"/>
  <c r="S101" i="16"/>
  <c r="AI101" i="16" s="1"/>
  <c r="R101" i="16"/>
  <c r="Q101" i="16"/>
  <c r="Q104" i="16" s="1"/>
  <c r="O101" i="16"/>
  <c r="O104" i="16" s="1"/>
  <c r="N101" i="16"/>
  <c r="M101" i="16"/>
  <c r="M104" i="16" s="1"/>
  <c r="L101" i="16"/>
  <c r="L104" i="16" s="1"/>
  <c r="K101" i="16"/>
  <c r="J101" i="16"/>
  <c r="I101" i="16"/>
  <c r="H101" i="16"/>
  <c r="H104" i="16"/>
  <c r="G101" i="16"/>
  <c r="F101" i="16"/>
  <c r="F104" i="16"/>
  <c r="E101" i="16"/>
  <c r="D101" i="16"/>
  <c r="C101" i="16"/>
  <c r="AB101" i="16" s="1"/>
  <c r="AM100" i="16"/>
  <c r="AA100" i="16"/>
  <c r="X100" i="16"/>
  <c r="W100" i="16"/>
  <c r="AK100" i="16" s="1"/>
  <c r="V100" i="16"/>
  <c r="U100" i="16"/>
  <c r="T100" i="16"/>
  <c r="S100" i="16"/>
  <c r="R100" i="16"/>
  <c r="Q100" i="16"/>
  <c r="P100" i="16"/>
  <c r="AH100" i="16" s="1"/>
  <c r="O100" i="16"/>
  <c r="N100" i="16"/>
  <c r="M100" i="16"/>
  <c r="AG100" i="16" s="1"/>
  <c r="L100" i="16"/>
  <c r="K100" i="16"/>
  <c r="AF100" i="16"/>
  <c r="J100" i="16"/>
  <c r="I100" i="16"/>
  <c r="H100" i="16"/>
  <c r="G100" i="16"/>
  <c r="AD100" i="16" s="1"/>
  <c r="F100" i="16"/>
  <c r="E100" i="16"/>
  <c r="AC100" i="16" s="1"/>
  <c r="D100" i="16"/>
  <c r="C100" i="16"/>
  <c r="AM99" i="16"/>
  <c r="AA99" i="16"/>
  <c r="X99" i="16"/>
  <c r="W99" i="16"/>
  <c r="V99" i="16"/>
  <c r="U99" i="16"/>
  <c r="T99" i="16"/>
  <c r="S99" i="16"/>
  <c r="AI99" i="16"/>
  <c r="R99" i="16"/>
  <c r="Q99" i="16"/>
  <c r="P99" i="16"/>
  <c r="O99" i="16"/>
  <c r="AH99" i="16" s="1"/>
  <c r="N99" i="16"/>
  <c r="M99" i="16"/>
  <c r="L99" i="16"/>
  <c r="AF99" i="16" s="1"/>
  <c r="K99" i="16"/>
  <c r="J99" i="16"/>
  <c r="I99" i="16"/>
  <c r="AE99" i="16" s="1"/>
  <c r="H99" i="16"/>
  <c r="G99" i="16"/>
  <c r="AD99" i="16" s="1"/>
  <c r="F99" i="16"/>
  <c r="E99" i="16"/>
  <c r="AC99" i="16" s="1"/>
  <c r="D99" i="16"/>
  <c r="C99" i="16"/>
  <c r="AM98" i="16"/>
  <c r="AA98" i="16"/>
  <c r="X98" i="16"/>
  <c r="W98" i="16"/>
  <c r="V98" i="16"/>
  <c r="U98" i="16"/>
  <c r="T98" i="16"/>
  <c r="S98" i="16"/>
  <c r="R98" i="16"/>
  <c r="Q98" i="16"/>
  <c r="P98" i="16"/>
  <c r="O98" i="16"/>
  <c r="AH98" i="16" s="1"/>
  <c r="N98" i="16"/>
  <c r="M98" i="16"/>
  <c r="L98" i="16"/>
  <c r="K98" i="16"/>
  <c r="J98" i="16"/>
  <c r="I98" i="16"/>
  <c r="AE98" i="16" s="1"/>
  <c r="H98" i="16"/>
  <c r="G98" i="16"/>
  <c r="F98" i="16"/>
  <c r="E98" i="16"/>
  <c r="AC98" i="16" s="1"/>
  <c r="D98" i="16"/>
  <c r="C98" i="16"/>
  <c r="AM97" i="16"/>
  <c r="I97" i="16"/>
  <c r="J97" i="16"/>
  <c r="AE97" i="16"/>
  <c r="AA97" i="16"/>
  <c r="X97" i="16"/>
  <c r="W97" i="16"/>
  <c r="AK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H97" i="16"/>
  <c r="G97" i="16"/>
  <c r="F97" i="16"/>
  <c r="AC97" i="16" s="1"/>
  <c r="E97" i="16"/>
  <c r="D97" i="16"/>
  <c r="C97" i="16"/>
  <c r="AM96" i="16"/>
  <c r="AA96" i="16"/>
  <c r="X96" i="16"/>
  <c r="W96" i="16"/>
  <c r="V96" i="16"/>
  <c r="U96" i="16"/>
  <c r="T96" i="16"/>
  <c r="S96" i="16"/>
  <c r="R96" i="16"/>
  <c r="Q96" i="16"/>
  <c r="P96" i="16"/>
  <c r="O96" i="16"/>
  <c r="N96" i="16"/>
  <c r="M96" i="16"/>
  <c r="AG96" i="16" s="1"/>
  <c r="L96" i="16"/>
  <c r="K96" i="16"/>
  <c r="AF96" i="16" s="1"/>
  <c r="J96" i="16"/>
  <c r="I96" i="16"/>
  <c r="H96" i="16"/>
  <c r="G96" i="16"/>
  <c r="F96" i="16"/>
  <c r="E96" i="16"/>
  <c r="AC96" i="16" s="1"/>
  <c r="D96" i="16"/>
  <c r="C96" i="16"/>
  <c r="AM95" i="16"/>
  <c r="AA95" i="16"/>
  <c r="X95" i="16"/>
  <c r="W95" i="16"/>
  <c r="V95" i="16"/>
  <c r="U95" i="16"/>
  <c r="AJ95" i="16" s="1"/>
  <c r="T95" i="16"/>
  <c r="S95" i="16"/>
  <c r="R95" i="16"/>
  <c r="Q95" i="16"/>
  <c r="P95" i="16"/>
  <c r="O95" i="16"/>
  <c r="AH95" i="16" s="1"/>
  <c r="N95" i="16"/>
  <c r="M95" i="16"/>
  <c r="AG95" i="16"/>
  <c r="L95" i="16"/>
  <c r="K95" i="16"/>
  <c r="AF95" i="16" s="1"/>
  <c r="J95" i="16"/>
  <c r="AE95" i="16" s="1"/>
  <c r="I95" i="16"/>
  <c r="H95" i="16"/>
  <c r="G95" i="16"/>
  <c r="AD95" i="16" s="1"/>
  <c r="F95" i="16"/>
  <c r="E95" i="16"/>
  <c r="AC95" i="16"/>
  <c r="D95" i="16"/>
  <c r="C95" i="16"/>
  <c r="AM94" i="16"/>
  <c r="AA94" i="16"/>
  <c r="X94" i="16"/>
  <c r="W94" i="16"/>
  <c r="V94" i="16"/>
  <c r="AJ94" i="16" s="1"/>
  <c r="U94" i="16"/>
  <c r="T94" i="16"/>
  <c r="S94" i="16"/>
  <c r="AI94" i="16" s="1"/>
  <c r="R94" i="16"/>
  <c r="Q94" i="16"/>
  <c r="P94" i="16"/>
  <c r="AH94" i="16" s="1"/>
  <c r="O94" i="16"/>
  <c r="N94" i="16"/>
  <c r="M94" i="16"/>
  <c r="L94" i="16"/>
  <c r="K94" i="16"/>
  <c r="J94" i="16"/>
  <c r="I94" i="16"/>
  <c r="H94" i="16"/>
  <c r="G94" i="16"/>
  <c r="F94" i="16"/>
  <c r="E94" i="16"/>
  <c r="D94" i="16"/>
  <c r="C94" i="16"/>
  <c r="AM93" i="16"/>
  <c r="W93" i="16"/>
  <c r="X93" i="16"/>
  <c r="AA93" i="16"/>
  <c r="V93" i="16"/>
  <c r="U93" i="16"/>
  <c r="T93" i="16"/>
  <c r="S93" i="16"/>
  <c r="AI93" i="16" s="1"/>
  <c r="R93" i="16"/>
  <c r="Q93" i="16"/>
  <c r="P93" i="16"/>
  <c r="O93" i="16"/>
  <c r="AH93" i="16"/>
  <c r="N93" i="16"/>
  <c r="M93" i="16"/>
  <c r="L93" i="16"/>
  <c r="K93" i="16"/>
  <c r="AF93" i="16" s="1"/>
  <c r="J93" i="16"/>
  <c r="I93" i="16"/>
  <c r="AE93" i="16" s="1"/>
  <c r="H93" i="16"/>
  <c r="G93" i="16"/>
  <c r="AD93" i="16" s="1"/>
  <c r="F93" i="16"/>
  <c r="E93" i="16"/>
  <c r="D93" i="16"/>
  <c r="C93" i="16"/>
  <c r="AB93" i="16"/>
  <c r="AM92" i="16"/>
  <c r="AA92" i="16"/>
  <c r="X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AF92" i="16" s="1"/>
  <c r="J92" i="16"/>
  <c r="I92" i="16"/>
  <c r="AE92" i="16"/>
  <c r="H92" i="16"/>
  <c r="G92" i="16"/>
  <c r="AD92" i="16" s="1"/>
  <c r="F92" i="16"/>
  <c r="E92" i="16"/>
  <c r="D92" i="16"/>
  <c r="C92" i="16"/>
  <c r="AM91" i="16"/>
  <c r="K91" i="16"/>
  <c r="L91" i="16"/>
  <c r="AA91" i="16"/>
  <c r="X91" i="16"/>
  <c r="W91" i="16"/>
  <c r="AK91" i="16" s="1"/>
  <c r="V91" i="16"/>
  <c r="U91" i="16"/>
  <c r="T91" i="16"/>
  <c r="S91" i="16"/>
  <c r="AI91" i="16"/>
  <c r="R91" i="16"/>
  <c r="Q91" i="16"/>
  <c r="P91" i="16"/>
  <c r="O91" i="16"/>
  <c r="AH91" i="16" s="1"/>
  <c r="N91" i="16"/>
  <c r="M91" i="16"/>
  <c r="J91" i="16"/>
  <c r="I91" i="16"/>
  <c r="H91" i="16"/>
  <c r="G91" i="16"/>
  <c r="AD91" i="16"/>
  <c r="F91" i="16"/>
  <c r="E91" i="16"/>
  <c r="D91" i="16"/>
  <c r="C91" i="16"/>
  <c r="AM90" i="16"/>
  <c r="C90" i="16"/>
  <c r="AB90" i="16" s="1"/>
  <c r="D90" i="16"/>
  <c r="AA90" i="16"/>
  <c r="X90" i="16"/>
  <c r="W90" i="16"/>
  <c r="V90" i="16"/>
  <c r="U90" i="16"/>
  <c r="AJ90" i="16" s="1"/>
  <c r="T90" i="16"/>
  <c r="S90" i="16"/>
  <c r="R90" i="16"/>
  <c r="Q90" i="16"/>
  <c r="P90" i="16"/>
  <c r="O90" i="16"/>
  <c r="AH90" i="16" s="1"/>
  <c r="N90" i="16"/>
  <c r="M90" i="16"/>
  <c r="L90" i="16"/>
  <c r="K90" i="16"/>
  <c r="J90" i="16"/>
  <c r="I90" i="16"/>
  <c r="H90" i="16"/>
  <c r="G90" i="16"/>
  <c r="F90" i="16"/>
  <c r="E90" i="16"/>
  <c r="AM89" i="16"/>
  <c r="AA89" i="16"/>
  <c r="X89" i="16"/>
  <c r="W89" i="16"/>
  <c r="AK89" i="16" s="1"/>
  <c r="V89" i="16"/>
  <c r="U89" i="16"/>
  <c r="AJ89" i="16" s="1"/>
  <c r="T89" i="16"/>
  <c r="S89" i="16"/>
  <c r="R89" i="16"/>
  <c r="Q89" i="16"/>
  <c r="P89" i="16"/>
  <c r="O89" i="16"/>
  <c r="N89" i="16"/>
  <c r="M89" i="16"/>
  <c r="L89" i="16"/>
  <c r="AF89" i="16" s="1"/>
  <c r="K89" i="16"/>
  <c r="J89" i="16"/>
  <c r="I89" i="16"/>
  <c r="AE89" i="16" s="1"/>
  <c r="H89" i="16"/>
  <c r="AD89" i="16" s="1"/>
  <c r="G89" i="16"/>
  <c r="F89" i="16"/>
  <c r="E89" i="16"/>
  <c r="D89" i="16"/>
  <c r="C89" i="16"/>
  <c r="AB89" i="16" s="1"/>
  <c r="AM86" i="16"/>
  <c r="AK86" i="16"/>
  <c r="AJ86" i="16"/>
  <c r="AI86" i="16"/>
  <c r="AH86" i="16"/>
  <c r="AG86" i="16"/>
  <c r="AR86" i="16" s="1"/>
  <c r="AU86" i="16" s="1"/>
  <c r="AF86" i="16"/>
  <c r="AE86" i="16"/>
  <c r="AD86" i="16"/>
  <c r="AC86" i="16"/>
  <c r="AB86" i="16"/>
  <c r="AA86" i="16"/>
  <c r="AM84" i="16"/>
  <c r="AK84" i="16"/>
  <c r="AJ84" i="16"/>
  <c r="AI84" i="16"/>
  <c r="AH84" i="16"/>
  <c r="AG84" i="16"/>
  <c r="AF84" i="16"/>
  <c r="AE84" i="16"/>
  <c r="AD84" i="16"/>
  <c r="AC84" i="16"/>
  <c r="AB84" i="16"/>
  <c r="AA84" i="16"/>
  <c r="AM83" i="16"/>
  <c r="AK83" i="16"/>
  <c r="AJ83" i="16"/>
  <c r="AI83" i="16"/>
  <c r="AH83" i="16"/>
  <c r="AG83" i="16"/>
  <c r="AR83" i="16" s="1"/>
  <c r="AU83" i="16" s="1"/>
  <c r="AF83" i="16"/>
  <c r="AE83" i="16"/>
  <c r="AD83" i="16"/>
  <c r="AC83" i="16"/>
  <c r="AB83" i="16"/>
  <c r="AA83" i="16"/>
  <c r="AM82" i="16"/>
  <c r="AK82" i="16"/>
  <c r="AJ82" i="16"/>
  <c r="AI82" i="16"/>
  <c r="AH82" i="16"/>
  <c r="AG82" i="16"/>
  <c r="AF82" i="16"/>
  <c r="AE82" i="16"/>
  <c r="AD82" i="16"/>
  <c r="AC82" i="16"/>
  <c r="AB82" i="16"/>
  <c r="AA82" i="16"/>
  <c r="AM81" i="16"/>
  <c r="AK81" i="16"/>
  <c r="AJ81" i="16"/>
  <c r="AI81" i="16"/>
  <c r="AH81" i="16"/>
  <c r="AG81" i="16"/>
  <c r="AR81" i="16" s="1"/>
  <c r="AU81" i="16" s="1"/>
  <c r="AF81" i="16"/>
  <c r="AE81" i="16"/>
  <c r="AD81" i="16"/>
  <c r="AC81" i="16"/>
  <c r="AB81" i="16"/>
  <c r="AA81" i="16"/>
  <c r="AM80" i="16"/>
  <c r="AK80" i="16"/>
  <c r="AJ80" i="16"/>
  <c r="AI80" i="16"/>
  <c r="AH80" i="16"/>
  <c r="AG80" i="16"/>
  <c r="AF80" i="16"/>
  <c r="AE80" i="16"/>
  <c r="AD80" i="16"/>
  <c r="AC80" i="16"/>
  <c r="AB80" i="16"/>
  <c r="AA80" i="16"/>
  <c r="AM79" i="16"/>
  <c r="AK79" i="16"/>
  <c r="AJ79" i="16"/>
  <c r="AI79" i="16"/>
  <c r="AH79" i="16"/>
  <c r="AG79" i="16"/>
  <c r="AR79" i="16" s="1"/>
  <c r="AU79" i="16" s="1"/>
  <c r="AF79" i="16"/>
  <c r="AE79" i="16"/>
  <c r="AD79" i="16"/>
  <c r="AC79" i="16"/>
  <c r="AB79" i="16"/>
  <c r="AA79" i="16"/>
  <c r="AM78" i="16"/>
  <c r="AK78" i="16"/>
  <c r="AJ78" i="16"/>
  <c r="AI78" i="16"/>
  <c r="AH78" i="16"/>
  <c r="AG78" i="16"/>
  <c r="AF78" i="16"/>
  <c r="AE78" i="16"/>
  <c r="AD78" i="16"/>
  <c r="AC78" i="16"/>
  <c r="AB78" i="16"/>
  <c r="AA78" i="16"/>
  <c r="AM77" i="16"/>
  <c r="AK77" i="16"/>
  <c r="AJ77" i="16"/>
  <c r="AI77" i="16"/>
  <c r="AH77" i="16"/>
  <c r="AG77" i="16"/>
  <c r="AR77" i="16" s="1"/>
  <c r="AU77" i="16" s="1"/>
  <c r="AF77" i="16"/>
  <c r="AE77" i="16"/>
  <c r="AD77" i="16"/>
  <c r="AC77" i="16"/>
  <c r="AB77" i="16"/>
  <c r="AA77" i="16"/>
  <c r="AM76" i="16"/>
  <c r="AK76" i="16"/>
  <c r="AJ76" i="16"/>
  <c r="AI76" i="16"/>
  <c r="AH76" i="16"/>
  <c r="AG76" i="16"/>
  <c r="AF76" i="16"/>
  <c r="AE76" i="16"/>
  <c r="AD76" i="16"/>
  <c r="AC76" i="16"/>
  <c r="AB76" i="16"/>
  <c r="AA76" i="16"/>
  <c r="AM75" i="16"/>
  <c r="AK75" i="16"/>
  <c r="AJ75" i="16"/>
  <c r="AI75" i="16"/>
  <c r="AH75" i="16"/>
  <c r="AG75" i="16"/>
  <c r="AR75" i="16" s="1"/>
  <c r="AU75" i="16" s="1"/>
  <c r="AF75" i="16"/>
  <c r="AE75" i="16"/>
  <c r="AD75" i="16"/>
  <c r="AC75" i="16"/>
  <c r="AB75" i="16"/>
  <c r="AA75" i="16"/>
  <c r="AM74" i="16"/>
  <c r="AK74" i="16"/>
  <c r="AJ74" i="16"/>
  <c r="AI74" i="16"/>
  <c r="AH74" i="16"/>
  <c r="AG74" i="16"/>
  <c r="AF74" i="16"/>
  <c r="AE74" i="16"/>
  <c r="AD74" i="16"/>
  <c r="AC74" i="16"/>
  <c r="AB74" i="16"/>
  <c r="AA74" i="16"/>
  <c r="AM73" i="16"/>
  <c r="AK73" i="16"/>
  <c r="AJ73" i="16"/>
  <c r="AI73" i="16"/>
  <c r="AH73" i="16"/>
  <c r="AG73" i="16"/>
  <c r="AR73" i="16" s="1"/>
  <c r="AU73" i="16" s="1"/>
  <c r="AF73" i="16"/>
  <c r="AE73" i="16"/>
  <c r="AD73" i="16"/>
  <c r="AC73" i="16"/>
  <c r="AB73" i="16"/>
  <c r="AA73" i="16"/>
  <c r="AM72" i="16"/>
  <c r="AK72" i="16"/>
  <c r="AJ72" i="16"/>
  <c r="AI72" i="16"/>
  <c r="AH72" i="16"/>
  <c r="AG72" i="16"/>
  <c r="AF72" i="16"/>
  <c r="AE72" i="16"/>
  <c r="AD72" i="16"/>
  <c r="AC72" i="16"/>
  <c r="AB72" i="16"/>
  <c r="AA72" i="16"/>
  <c r="AM71" i="16"/>
  <c r="AK71" i="16"/>
  <c r="AJ71" i="16"/>
  <c r="AI71" i="16"/>
  <c r="AH71" i="16"/>
  <c r="AG71" i="16"/>
  <c r="AR71" i="16" s="1"/>
  <c r="AU71" i="16" s="1"/>
  <c r="AF71" i="16"/>
  <c r="AE71" i="16"/>
  <c r="AD71" i="16"/>
  <c r="AC71" i="16"/>
  <c r="AB71" i="16"/>
  <c r="AA71" i="16"/>
  <c r="AM70" i="16"/>
  <c r="AK70" i="16"/>
  <c r="AJ70" i="16"/>
  <c r="AI70" i="16"/>
  <c r="AH70" i="16"/>
  <c r="AG70" i="16"/>
  <c r="AF70" i="16"/>
  <c r="AE70" i="16"/>
  <c r="AD70" i="16"/>
  <c r="AC70" i="16"/>
  <c r="AB70" i="16"/>
  <c r="AA70" i="16"/>
  <c r="AM69" i="16"/>
  <c r="AK69" i="16"/>
  <c r="AJ69" i="16"/>
  <c r="AI69" i="16"/>
  <c r="AH69" i="16"/>
  <c r="AG69" i="16"/>
  <c r="AR69" i="16" s="1"/>
  <c r="AU69" i="16" s="1"/>
  <c r="AF69" i="16"/>
  <c r="AE69" i="16"/>
  <c r="AD69" i="16"/>
  <c r="AC69" i="16"/>
  <c r="AB69" i="16"/>
  <c r="AA69" i="16"/>
  <c r="AM68" i="16"/>
  <c r="AK68" i="16"/>
  <c r="AJ68" i="16"/>
  <c r="AI68" i="16"/>
  <c r="AH68" i="16"/>
  <c r="AG68" i="16"/>
  <c r="AF68" i="16"/>
  <c r="AE68" i="16"/>
  <c r="AD68" i="16"/>
  <c r="AC68" i="16"/>
  <c r="AB68" i="16"/>
  <c r="AA68" i="16"/>
  <c r="AM67" i="16"/>
  <c r="AK67" i="16"/>
  <c r="AJ67" i="16"/>
  <c r="AI67" i="16"/>
  <c r="AH67" i="16"/>
  <c r="AG67" i="16"/>
  <c r="AR67" i="16" s="1"/>
  <c r="AU67" i="16" s="1"/>
  <c r="AF67" i="16"/>
  <c r="AE67" i="16"/>
  <c r="AD67" i="16"/>
  <c r="AC67" i="16"/>
  <c r="AB67" i="16"/>
  <c r="AA67" i="16"/>
  <c r="AM66" i="16"/>
  <c r="AK66" i="16"/>
  <c r="AJ66" i="16"/>
  <c r="AI66" i="16"/>
  <c r="AH66" i="16"/>
  <c r="AG66" i="16"/>
  <c r="AF66" i="16"/>
  <c r="AE66" i="16"/>
  <c r="AD66" i="16"/>
  <c r="AC66" i="16"/>
  <c r="AB66" i="16"/>
  <c r="AA66" i="16"/>
  <c r="AM65" i="16"/>
  <c r="AK65" i="16"/>
  <c r="AJ65" i="16"/>
  <c r="AI65" i="16"/>
  <c r="AH65" i="16"/>
  <c r="AG65" i="16"/>
  <c r="AR65" i="16" s="1"/>
  <c r="AU65" i="16" s="1"/>
  <c r="AF65" i="16"/>
  <c r="AE65" i="16"/>
  <c r="AD65" i="16"/>
  <c r="AC65" i="16"/>
  <c r="AB65" i="16"/>
  <c r="AA65" i="16"/>
  <c r="AM64" i="16"/>
  <c r="AK64" i="16"/>
  <c r="AJ64" i="16"/>
  <c r="AI64" i="16"/>
  <c r="AH64" i="16"/>
  <c r="AG64" i="16"/>
  <c r="AF64" i="16"/>
  <c r="AE64" i="16"/>
  <c r="AD64" i="16"/>
  <c r="AC64" i="16"/>
  <c r="AB64" i="16"/>
  <c r="AA64" i="16"/>
  <c r="AM63" i="16"/>
  <c r="AK63" i="16"/>
  <c r="AJ63" i="16"/>
  <c r="AI63" i="16"/>
  <c r="AH63" i="16"/>
  <c r="AG63" i="16"/>
  <c r="AR63" i="16" s="1"/>
  <c r="AU63" i="16" s="1"/>
  <c r="AF63" i="16"/>
  <c r="AE63" i="16"/>
  <c r="AD63" i="16"/>
  <c r="AC63" i="16"/>
  <c r="AB63" i="16"/>
  <c r="AA63" i="16"/>
  <c r="AM62" i="16"/>
  <c r="AK62" i="16"/>
  <c r="AJ62" i="16"/>
  <c r="AI62" i="16"/>
  <c r="AH62" i="16"/>
  <c r="AG62" i="16"/>
  <c r="AF62" i="16"/>
  <c r="AE62" i="16"/>
  <c r="AD62" i="16"/>
  <c r="AC62" i="16"/>
  <c r="AB62" i="16"/>
  <c r="AA62" i="16"/>
  <c r="AM61" i="16"/>
  <c r="AK61" i="16"/>
  <c r="AJ61" i="16"/>
  <c r="AI61" i="16"/>
  <c r="AH61" i="16"/>
  <c r="AG61" i="16"/>
  <c r="AR61" i="16" s="1"/>
  <c r="AU61" i="16" s="1"/>
  <c r="AF61" i="16"/>
  <c r="AE61" i="16"/>
  <c r="AD61" i="16"/>
  <c r="AC61" i="16"/>
  <c r="AB61" i="16"/>
  <c r="AA61" i="16"/>
  <c r="AM60" i="16"/>
  <c r="AK60" i="16"/>
  <c r="AJ60" i="16"/>
  <c r="AI60" i="16"/>
  <c r="AH60" i="16"/>
  <c r="AG60" i="16"/>
  <c r="AF60" i="16"/>
  <c r="AE60" i="16"/>
  <c r="AD60" i="16"/>
  <c r="AC60" i="16"/>
  <c r="AB60" i="16"/>
  <c r="AA60" i="16"/>
  <c r="AM59" i="16"/>
  <c r="AK59" i="16"/>
  <c r="AJ59" i="16"/>
  <c r="AI59" i="16"/>
  <c r="AH59" i="16"/>
  <c r="AG59" i="16"/>
  <c r="AR59" i="16" s="1"/>
  <c r="AU59" i="16" s="1"/>
  <c r="AF59" i="16"/>
  <c r="AE59" i="16"/>
  <c r="AD59" i="16"/>
  <c r="AC59" i="16"/>
  <c r="AB59" i="16"/>
  <c r="AA59" i="16"/>
  <c r="AM58" i="16"/>
  <c r="AK58" i="16"/>
  <c r="AJ58" i="16"/>
  <c r="AI58" i="16"/>
  <c r="AH58" i="16"/>
  <c r="AG58" i="16"/>
  <c r="AF58" i="16"/>
  <c r="AE58" i="16"/>
  <c r="AD58" i="16"/>
  <c r="AC58" i="16"/>
  <c r="AB58" i="16"/>
  <c r="AA58" i="16"/>
  <c r="AM57" i="16"/>
  <c r="AK57" i="16"/>
  <c r="AJ57" i="16"/>
  <c r="AI57" i="16"/>
  <c r="AH57" i="16"/>
  <c r="AG57" i="16"/>
  <c r="AR57" i="16" s="1"/>
  <c r="AU57" i="16" s="1"/>
  <c r="AF57" i="16"/>
  <c r="AE57" i="16"/>
  <c r="AD57" i="16"/>
  <c r="AC57" i="16"/>
  <c r="AB57" i="16"/>
  <c r="AA57" i="16"/>
  <c r="AM56" i="16"/>
  <c r="AK56" i="16"/>
  <c r="AJ56" i="16"/>
  <c r="AI56" i="16"/>
  <c r="AH56" i="16"/>
  <c r="AG56" i="16"/>
  <c r="AF56" i="16"/>
  <c r="AE56" i="16"/>
  <c r="AD56" i="16"/>
  <c r="AC56" i="16"/>
  <c r="AB56" i="16"/>
  <c r="AA56" i="16"/>
  <c r="AM55" i="16"/>
  <c r="AK55" i="16"/>
  <c r="AJ55" i="16"/>
  <c r="AI55" i="16"/>
  <c r="AH55" i="16"/>
  <c r="AG55" i="16"/>
  <c r="AR55" i="16" s="1"/>
  <c r="AU55" i="16" s="1"/>
  <c r="AF55" i="16"/>
  <c r="AE55" i="16"/>
  <c r="AD55" i="16"/>
  <c r="AC55" i="16"/>
  <c r="AB55" i="16"/>
  <c r="AA55" i="16"/>
  <c r="AM54" i="16"/>
  <c r="AK54" i="16"/>
  <c r="AJ54" i="16"/>
  <c r="AI54" i="16"/>
  <c r="AH54" i="16"/>
  <c r="AG54" i="16"/>
  <c r="AF54" i="16"/>
  <c r="AE54" i="16"/>
  <c r="AD54" i="16"/>
  <c r="AC54" i="16"/>
  <c r="AB54" i="16"/>
  <c r="AA54" i="16"/>
  <c r="AM53" i="16"/>
  <c r="AK53" i="16"/>
  <c r="AJ53" i="16"/>
  <c r="AI53" i="16"/>
  <c r="AH53" i="16"/>
  <c r="AG53" i="16"/>
  <c r="AR53" i="16" s="1"/>
  <c r="AU53" i="16" s="1"/>
  <c r="AF53" i="16"/>
  <c r="AE53" i="16"/>
  <c r="AD53" i="16"/>
  <c r="AC53" i="16"/>
  <c r="AB53" i="16"/>
  <c r="AA53" i="16"/>
  <c r="AM52" i="16"/>
  <c r="AK52" i="16"/>
  <c r="AJ52" i="16"/>
  <c r="AI52" i="16"/>
  <c r="AH52" i="16"/>
  <c r="AG52" i="16"/>
  <c r="AF52" i="16"/>
  <c r="AE52" i="16"/>
  <c r="AD52" i="16"/>
  <c r="AC52" i="16"/>
  <c r="AB52" i="16"/>
  <c r="AA52" i="16"/>
  <c r="AM51" i="16"/>
  <c r="AK51" i="16"/>
  <c r="AJ51" i="16"/>
  <c r="AI51" i="16"/>
  <c r="AH51" i="16"/>
  <c r="AG51" i="16"/>
  <c r="AR51" i="16" s="1"/>
  <c r="AU51" i="16" s="1"/>
  <c r="AF51" i="16"/>
  <c r="AE51" i="16"/>
  <c r="AD51" i="16"/>
  <c r="AC51" i="16"/>
  <c r="AB51" i="16"/>
  <c r="AA51" i="16"/>
  <c r="AM50" i="16"/>
  <c r="AK50" i="16"/>
  <c r="AJ50" i="16"/>
  <c r="AI50" i="16"/>
  <c r="AH50" i="16"/>
  <c r="AG50" i="16"/>
  <c r="AF50" i="16"/>
  <c r="AE50" i="16"/>
  <c r="AD50" i="16"/>
  <c r="AC50" i="16"/>
  <c r="AB50" i="16"/>
  <c r="AA50" i="16"/>
  <c r="AM49" i="16"/>
  <c r="AK49" i="16"/>
  <c r="AJ49" i="16"/>
  <c r="AI49" i="16"/>
  <c r="AH49" i="16"/>
  <c r="AG49" i="16"/>
  <c r="AR49" i="16" s="1"/>
  <c r="AU49" i="16" s="1"/>
  <c r="AF49" i="16"/>
  <c r="AE49" i="16"/>
  <c r="AD49" i="16"/>
  <c r="AC49" i="16"/>
  <c r="AB49" i="16"/>
  <c r="AA49" i="16"/>
  <c r="AM48" i="16"/>
  <c r="AK48" i="16"/>
  <c r="AJ48" i="16"/>
  <c r="AI48" i="16"/>
  <c r="AH48" i="16"/>
  <c r="AG48" i="16"/>
  <c r="AF48" i="16"/>
  <c r="AE48" i="16"/>
  <c r="AD48" i="16"/>
  <c r="AC48" i="16"/>
  <c r="AB48" i="16"/>
  <c r="AA48" i="16"/>
  <c r="AM47" i="16"/>
  <c r="AK47" i="16"/>
  <c r="AJ47" i="16"/>
  <c r="AI47" i="16"/>
  <c r="AH47" i="16"/>
  <c r="AG47" i="16"/>
  <c r="AR47" i="16" s="1"/>
  <c r="AU47" i="16" s="1"/>
  <c r="AF47" i="16"/>
  <c r="AE47" i="16"/>
  <c r="AD47" i="16"/>
  <c r="AC47" i="16"/>
  <c r="AB47" i="16"/>
  <c r="AA47" i="16"/>
  <c r="AM46" i="16"/>
  <c r="AK46" i="16"/>
  <c r="AJ46" i="16"/>
  <c r="AI46" i="16"/>
  <c r="AH46" i="16"/>
  <c r="AG46" i="16"/>
  <c r="AF46" i="16"/>
  <c r="AE46" i="16"/>
  <c r="AD46" i="16"/>
  <c r="AC46" i="16"/>
  <c r="AB46" i="16"/>
  <c r="AA46" i="16"/>
  <c r="AM45" i="16"/>
  <c r="AK45" i="16"/>
  <c r="AJ45" i="16"/>
  <c r="AI45" i="16"/>
  <c r="AH45" i="16"/>
  <c r="AG45" i="16"/>
  <c r="AF45" i="16"/>
  <c r="AE45" i="16"/>
  <c r="AD45" i="16"/>
  <c r="AC45" i="16"/>
  <c r="AB45" i="16"/>
  <c r="AA45" i="16"/>
  <c r="AM44" i="16"/>
  <c r="AK44" i="16"/>
  <c r="AJ44" i="16"/>
  <c r="AI44" i="16"/>
  <c r="AH44" i="16"/>
  <c r="AG44" i="16"/>
  <c r="AF44" i="16"/>
  <c r="AE44" i="16"/>
  <c r="AD44" i="16"/>
  <c r="AC44" i="16"/>
  <c r="AB44" i="16"/>
  <c r="AA44" i="16"/>
  <c r="AM43" i="16"/>
  <c r="AK43" i="16"/>
  <c r="AJ43" i="16"/>
  <c r="AI43" i="16"/>
  <c r="AH43" i="16"/>
  <c r="AG43" i="16"/>
  <c r="AR43" i="16" s="1"/>
  <c r="AU43" i="16" s="1"/>
  <c r="AF43" i="16"/>
  <c r="AE43" i="16"/>
  <c r="AD43" i="16"/>
  <c r="AC43" i="16"/>
  <c r="AB43" i="16"/>
  <c r="AA43" i="16"/>
  <c r="AM42" i="16"/>
  <c r="AK42" i="16"/>
  <c r="AJ42" i="16"/>
  <c r="AI42" i="16"/>
  <c r="AH42" i="16"/>
  <c r="AG42" i="16"/>
  <c r="AF42" i="16"/>
  <c r="AE42" i="16"/>
  <c r="AD42" i="16"/>
  <c r="AC42" i="16"/>
  <c r="AB42" i="16"/>
  <c r="AA42" i="16"/>
  <c r="AM41" i="16"/>
  <c r="AK41" i="16"/>
  <c r="AJ41" i="16"/>
  <c r="AI41" i="16"/>
  <c r="AH41" i="16"/>
  <c r="AG41" i="16"/>
  <c r="AF41" i="16"/>
  <c r="AE41" i="16"/>
  <c r="AD41" i="16"/>
  <c r="AC41" i="16"/>
  <c r="AB41" i="16"/>
  <c r="AA41" i="16"/>
  <c r="AM40" i="16"/>
  <c r="AK40" i="16"/>
  <c r="AJ40" i="16"/>
  <c r="AI40" i="16"/>
  <c r="AH40" i="16"/>
  <c r="AG40" i="16"/>
  <c r="AF40" i="16"/>
  <c r="AE40" i="16"/>
  <c r="AD40" i="16"/>
  <c r="AC40" i="16"/>
  <c r="AB40" i="16"/>
  <c r="AA40" i="16"/>
  <c r="AM39" i="16"/>
  <c r="AK39" i="16"/>
  <c r="AJ39" i="16"/>
  <c r="AI39" i="16"/>
  <c r="AH39" i="16"/>
  <c r="AG39" i="16"/>
  <c r="AF39" i="16"/>
  <c r="AE39" i="16"/>
  <c r="AD39" i="16"/>
  <c r="AC39" i="16"/>
  <c r="AB39" i="16"/>
  <c r="AA39" i="16"/>
  <c r="AM38" i="16"/>
  <c r="AK38" i="16"/>
  <c r="AJ38" i="16"/>
  <c r="AI38" i="16"/>
  <c r="AH38" i="16"/>
  <c r="AG38" i="16"/>
  <c r="AF38" i="16"/>
  <c r="AE38" i="16"/>
  <c r="AD38" i="16"/>
  <c r="AC38" i="16"/>
  <c r="AB38" i="16"/>
  <c r="AA38" i="16"/>
  <c r="AM37" i="16"/>
  <c r="AK37" i="16"/>
  <c r="AJ37" i="16"/>
  <c r="AI37" i="16"/>
  <c r="AH37" i="16"/>
  <c r="AG37" i="16"/>
  <c r="AF37" i="16"/>
  <c r="AE37" i="16"/>
  <c r="AD37" i="16"/>
  <c r="AC37" i="16"/>
  <c r="AB37" i="16"/>
  <c r="AA37" i="16"/>
  <c r="AM36" i="16"/>
  <c r="AK36" i="16"/>
  <c r="AJ36" i="16"/>
  <c r="AI36" i="16"/>
  <c r="AH36" i="16"/>
  <c r="AG36" i="16"/>
  <c r="AF36" i="16"/>
  <c r="AE36" i="16"/>
  <c r="AD36" i="16"/>
  <c r="AC36" i="16"/>
  <c r="AB36" i="16"/>
  <c r="AA36" i="16"/>
  <c r="AM35" i="16"/>
  <c r="AK35" i="16"/>
  <c r="AJ35" i="16"/>
  <c r="AI35" i="16"/>
  <c r="AH35" i="16"/>
  <c r="AR35" i="16" s="1"/>
  <c r="AU35" i="16" s="1"/>
  <c r="AG35" i="16"/>
  <c r="AF35" i="16"/>
  <c r="AE35" i="16"/>
  <c r="AD35" i="16"/>
  <c r="AC35" i="16"/>
  <c r="AB35" i="16"/>
  <c r="AA35" i="16"/>
  <c r="AM34" i="16"/>
  <c r="AK34" i="16"/>
  <c r="AJ34" i="16"/>
  <c r="AI34" i="16"/>
  <c r="AH34" i="16"/>
  <c r="AG34" i="16"/>
  <c r="AF34" i="16"/>
  <c r="AE34" i="16"/>
  <c r="AD34" i="16"/>
  <c r="AC34" i="16"/>
  <c r="AB34" i="16"/>
  <c r="AA34" i="16"/>
  <c r="AM33" i="16"/>
  <c r="AK33" i="16"/>
  <c r="AJ33" i="16"/>
  <c r="AI33" i="16"/>
  <c r="AH33" i="16"/>
  <c r="AG33" i="16"/>
  <c r="AF33" i="16"/>
  <c r="AE33" i="16"/>
  <c r="AD33" i="16"/>
  <c r="AC33" i="16"/>
  <c r="AB33" i="16"/>
  <c r="AA33" i="16"/>
  <c r="AM32" i="16"/>
  <c r="AK32" i="16"/>
  <c r="AJ32" i="16"/>
  <c r="AI32" i="16"/>
  <c r="AH32" i="16"/>
  <c r="AG32" i="16"/>
  <c r="AF32" i="16"/>
  <c r="AE32" i="16"/>
  <c r="AD32" i="16"/>
  <c r="AC32" i="16"/>
  <c r="AB32" i="16"/>
  <c r="AA32" i="16"/>
  <c r="AM31" i="16"/>
  <c r="AK31" i="16"/>
  <c r="AJ31" i="16"/>
  <c r="AR31" i="16" s="1"/>
  <c r="AU31" i="16" s="1"/>
  <c r="AI31" i="16"/>
  <c r="AH31" i="16"/>
  <c r="AG31" i="16"/>
  <c r="AF31" i="16"/>
  <c r="AE31" i="16"/>
  <c r="AD31" i="16"/>
  <c r="AC31" i="16"/>
  <c r="AB31" i="16"/>
  <c r="AA31" i="16"/>
  <c r="AM30" i="16"/>
  <c r="AK30" i="16"/>
  <c r="AJ30" i="16"/>
  <c r="AI30" i="16"/>
  <c r="AH30" i="16"/>
  <c r="AG30" i="16"/>
  <c r="AF30" i="16"/>
  <c r="AE30" i="16"/>
  <c r="AD30" i="16"/>
  <c r="AC30" i="16"/>
  <c r="AB30" i="16"/>
  <c r="AA30" i="16"/>
  <c r="AM29" i="16"/>
  <c r="AK29" i="16"/>
  <c r="AJ29" i="16"/>
  <c r="AI29" i="16"/>
  <c r="AH29" i="16"/>
  <c r="AG29" i="16"/>
  <c r="AF29" i="16"/>
  <c r="AE29" i="16"/>
  <c r="AD29" i="16"/>
  <c r="AC29" i="16"/>
  <c r="AB29" i="16"/>
  <c r="AA29" i="16"/>
  <c r="AM28" i="16"/>
  <c r="AK28" i="16"/>
  <c r="AJ28" i="16"/>
  <c r="AI28" i="16"/>
  <c r="AH28" i="16"/>
  <c r="AG28" i="16"/>
  <c r="AF28" i="16"/>
  <c r="AE28" i="16"/>
  <c r="AD28" i="16"/>
  <c r="AC28" i="16"/>
  <c r="AB28" i="16"/>
  <c r="AA28" i="16"/>
  <c r="AM27" i="16"/>
  <c r="AK27" i="16"/>
  <c r="AJ27" i="16"/>
  <c r="AI27" i="16"/>
  <c r="AH27" i="16"/>
  <c r="AG27" i="16"/>
  <c r="AF27" i="16"/>
  <c r="AE27" i="16"/>
  <c r="AD27" i="16"/>
  <c r="AC27" i="16"/>
  <c r="AB27" i="16"/>
  <c r="AA27" i="16"/>
  <c r="AM26" i="16"/>
  <c r="AK26" i="16"/>
  <c r="AJ26" i="16"/>
  <c r="AI26" i="16"/>
  <c r="AH26" i="16"/>
  <c r="AG26" i="16"/>
  <c r="AF26" i="16"/>
  <c r="AE26" i="16"/>
  <c r="AD26" i="16"/>
  <c r="AC26" i="16"/>
  <c r="AB26" i="16"/>
  <c r="AA26" i="16"/>
  <c r="AM25" i="16"/>
  <c r="AK25" i="16"/>
  <c r="AJ25" i="16"/>
  <c r="AI25" i="16"/>
  <c r="AH25" i="16"/>
  <c r="AG25" i="16"/>
  <c r="AF25" i="16"/>
  <c r="AE25" i="16"/>
  <c r="AD25" i="16"/>
  <c r="AC25" i="16"/>
  <c r="AB25" i="16"/>
  <c r="AA25" i="16"/>
  <c r="AM24" i="16"/>
  <c r="AK24" i="16"/>
  <c r="AJ24" i="16"/>
  <c r="AI24" i="16"/>
  <c r="AH24" i="16"/>
  <c r="AG24" i="16"/>
  <c r="AF24" i="16"/>
  <c r="AE24" i="16"/>
  <c r="AD24" i="16"/>
  <c r="AC24" i="16"/>
  <c r="AB24" i="16"/>
  <c r="AA24" i="16"/>
  <c r="AM23" i="16"/>
  <c r="AK23" i="16"/>
  <c r="AJ23" i="16"/>
  <c r="AI23" i="16"/>
  <c r="AH23" i="16"/>
  <c r="AG23" i="16"/>
  <c r="AF23" i="16"/>
  <c r="AE23" i="16"/>
  <c r="AD23" i="16"/>
  <c r="AB23" i="16"/>
  <c r="AC23" i="16"/>
  <c r="AA23" i="16"/>
  <c r="AM22" i="16"/>
  <c r="AK22" i="16"/>
  <c r="AJ22" i="16"/>
  <c r="AI22" i="16"/>
  <c r="AH22" i="16"/>
  <c r="AG22" i="16"/>
  <c r="AF22" i="16"/>
  <c r="AE22" i="16"/>
  <c r="AD22" i="16"/>
  <c r="AC22" i="16"/>
  <c r="AB22" i="16"/>
  <c r="AA22" i="16"/>
  <c r="AM21" i="16"/>
  <c r="AK21" i="16"/>
  <c r="AJ21" i="16"/>
  <c r="AI21" i="16"/>
  <c r="AH21" i="16"/>
  <c r="AG21" i="16"/>
  <c r="AF21" i="16"/>
  <c r="AE21" i="16"/>
  <c r="AB21" i="16"/>
  <c r="AC21" i="16"/>
  <c r="AD21" i="16"/>
  <c r="AA21" i="16"/>
  <c r="AM20" i="16"/>
  <c r="AK20" i="16"/>
  <c r="AJ20" i="16"/>
  <c r="AI20" i="16"/>
  <c r="AH20" i="16"/>
  <c r="AG20" i="16"/>
  <c r="AF20" i="16"/>
  <c r="AE20" i="16"/>
  <c r="AD20" i="16"/>
  <c r="AB20" i="16"/>
  <c r="AC20" i="16"/>
  <c r="AA20" i="16"/>
  <c r="AM19" i="16"/>
  <c r="AK19" i="16"/>
  <c r="AJ19" i="16"/>
  <c r="AI19" i="16"/>
  <c r="AH19" i="16"/>
  <c r="AG19" i="16"/>
  <c r="AF19" i="16"/>
  <c r="AE19" i="16"/>
  <c r="AB19" i="16"/>
  <c r="AC19" i="16"/>
  <c r="AD19" i="16"/>
  <c r="AA19" i="16"/>
  <c r="AM18" i="16"/>
  <c r="AK18" i="16"/>
  <c r="AJ18" i="16"/>
  <c r="AI18" i="16"/>
  <c r="AH18" i="16"/>
  <c r="AG18" i="16"/>
  <c r="AF18" i="16"/>
  <c r="AE18" i="16"/>
  <c r="AD18" i="16"/>
  <c r="AC18" i="16"/>
  <c r="AB18" i="16"/>
  <c r="AA18" i="16"/>
  <c r="AM17" i="16"/>
  <c r="AK17" i="16"/>
  <c r="AJ17" i="16"/>
  <c r="AI17" i="16"/>
  <c r="AH17" i="16"/>
  <c r="AG17" i="16"/>
  <c r="AF17" i="16"/>
  <c r="AE17" i="16"/>
  <c r="AD17" i="16"/>
  <c r="AC17" i="16"/>
  <c r="AB17" i="16"/>
  <c r="AQ17" i="16" s="1"/>
  <c r="AT17" i="16" s="1"/>
  <c r="AA17" i="16"/>
  <c r="AM16" i="16"/>
  <c r="AK16" i="16"/>
  <c r="AJ16" i="16"/>
  <c r="AI16" i="16"/>
  <c r="AH16" i="16"/>
  <c r="AG16" i="16"/>
  <c r="AF16" i="16"/>
  <c r="AE16" i="16"/>
  <c r="AD16" i="16"/>
  <c r="AC16" i="16"/>
  <c r="AB16" i="16"/>
  <c r="AA16" i="16"/>
  <c r="AM15" i="16"/>
  <c r="AK15" i="16"/>
  <c r="AJ15" i="16"/>
  <c r="AI15" i="16"/>
  <c r="AH15" i="16"/>
  <c r="AG15" i="16"/>
  <c r="AF15" i="16"/>
  <c r="AE15" i="16"/>
  <c r="AD15" i="16"/>
  <c r="AC15" i="16"/>
  <c r="AB15" i="16"/>
  <c r="AA15" i="16"/>
  <c r="AM14" i="16"/>
  <c r="AK14" i="16"/>
  <c r="AJ14" i="16"/>
  <c r="AI14" i="16"/>
  <c r="AH14" i="16"/>
  <c r="AG14" i="16"/>
  <c r="AF14" i="16"/>
  <c r="AE14" i="16"/>
  <c r="AD14" i="16"/>
  <c r="AB14" i="16"/>
  <c r="AC14" i="16"/>
  <c r="AA14" i="16"/>
  <c r="AM13" i="16"/>
  <c r="AK13" i="16"/>
  <c r="AJ13" i="16"/>
  <c r="AI13" i="16"/>
  <c r="AH13" i="16"/>
  <c r="AG13" i="16"/>
  <c r="AF13" i="16"/>
  <c r="AE13" i="16"/>
  <c r="AD13" i="16"/>
  <c r="AB13" i="16"/>
  <c r="AC13" i="16"/>
  <c r="AN13" i="16" s="1"/>
  <c r="AQ13" i="16"/>
  <c r="AT13" i="16" s="1"/>
  <c r="AA13" i="16"/>
  <c r="AM12" i="16"/>
  <c r="AK12" i="16"/>
  <c r="AJ12" i="16"/>
  <c r="AI12" i="16"/>
  <c r="AH12" i="16"/>
  <c r="AG12" i="16"/>
  <c r="AF12" i="16"/>
  <c r="AE12" i="16"/>
  <c r="AD12" i="16"/>
  <c r="AB12" i="16"/>
  <c r="AC12" i="16"/>
  <c r="AA12" i="16"/>
  <c r="AM11" i="16"/>
  <c r="AK11" i="16"/>
  <c r="AJ11" i="16"/>
  <c r="AI11" i="16"/>
  <c r="AH11" i="16"/>
  <c r="AG11" i="16"/>
  <c r="AF11" i="16"/>
  <c r="AE11" i="16"/>
  <c r="AB11" i="16"/>
  <c r="AC11" i="16"/>
  <c r="AD11" i="16"/>
  <c r="AQ11" i="16"/>
  <c r="AT11" i="16" s="1"/>
  <c r="AA11" i="16"/>
  <c r="AM10" i="16"/>
  <c r="AK10" i="16"/>
  <c r="AJ10" i="16"/>
  <c r="AI10" i="16"/>
  <c r="AH10" i="16"/>
  <c r="AG10" i="16"/>
  <c r="AF10" i="16"/>
  <c r="AE10" i="16"/>
  <c r="AD10" i="16"/>
  <c r="AC10" i="16"/>
  <c r="AB10" i="16"/>
  <c r="AA10" i="16"/>
  <c r="AM9" i="16"/>
  <c r="AK9" i="16"/>
  <c r="AJ9" i="16"/>
  <c r="AI9" i="16"/>
  <c r="AH9" i="16"/>
  <c r="AG9" i="16"/>
  <c r="AF9" i="16"/>
  <c r="AE9" i="16"/>
  <c r="AD9" i="16"/>
  <c r="AC9" i="16"/>
  <c r="AB9" i="16"/>
  <c r="AA9" i="16"/>
  <c r="AM8" i="16"/>
  <c r="AK8" i="16"/>
  <c r="AJ8" i="16"/>
  <c r="AI8" i="16"/>
  <c r="AH8" i="16"/>
  <c r="AG8" i="16"/>
  <c r="AF8" i="16"/>
  <c r="AE8" i="16"/>
  <c r="AD8" i="16"/>
  <c r="AC8" i="16"/>
  <c r="AB8" i="16"/>
  <c r="AA8" i="16"/>
  <c r="AM7" i="16"/>
  <c r="AK7" i="16"/>
  <c r="AJ7" i="16"/>
  <c r="AI7" i="16"/>
  <c r="AH7" i="16"/>
  <c r="AG7" i="16"/>
  <c r="AF7" i="16"/>
  <c r="AE7" i="16"/>
  <c r="AD7" i="16"/>
  <c r="AC7" i="16"/>
  <c r="AB7" i="16"/>
  <c r="AQ7" i="16"/>
  <c r="AT7" i="16" s="1"/>
  <c r="AA7" i="16"/>
  <c r="AM176" i="15"/>
  <c r="AA176" i="15"/>
  <c r="X176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C176" i="15"/>
  <c r="AM175" i="15"/>
  <c r="AA175" i="15"/>
  <c r="X175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C175" i="15"/>
  <c r="AM174" i="15"/>
  <c r="AA174" i="15"/>
  <c r="AM172" i="15"/>
  <c r="AA172" i="15"/>
  <c r="X172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AF172" i="15"/>
  <c r="J172" i="15"/>
  <c r="I172" i="15"/>
  <c r="H172" i="15"/>
  <c r="H174" i="15" s="1"/>
  <c r="G172" i="15"/>
  <c r="AD172" i="15" s="1"/>
  <c r="F172" i="15"/>
  <c r="E172" i="15"/>
  <c r="D172" i="15"/>
  <c r="AB172" i="15" s="1"/>
  <c r="C172" i="15"/>
  <c r="AM171" i="15"/>
  <c r="AA171" i="15"/>
  <c r="X171" i="15"/>
  <c r="X174" i="15"/>
  <c r="W171" i="15"/>
  <c r="W174" i="15"/>
  <c r="V171" i="15"/>
  <c r="U171" i="15"/>
  <c r="U174" i="15" s="1"/>
  <c r="T171" i="15"/>
  <c r="S171" i="15"/>
  <c r="R171" i="15"/>
  <c r="Q171" i="15"/>
  <c r="P171" i="15"/>
  <c r="P174" i="15" s="1"/>
  <c r="O171" i="15"/>
  <c r="N171" i="15"/>
  <c r="M171" i="15"/>
  <c r="M174" i="15" s="1"/>
  <c r="L171" i="15"/>
  <c r="L174" i="15" s="1"/>
  <c r="K171" i="15"/>
  <c r="K174" i="15" s="1"/>
  <c r="J171" i="15"/>
  <c r="I171" i="15"/>
  <c r="I174" i="15" s="1"/>
  <c r="H171" i="15"/>
  <c r="G171" i="15"/>
  <c r="F171" i="15"/>
  <c r="F174" i="15" s="1"/>
  <c r="E171" i="15"/>
  <c r="D171" i="15"/>
  <c r="C171" i="15"/>
  <c r="C174" i="15" s="1"/>
  <c r="AM170" i="15"/>
  <c r="W170" i="15"/>
  <c r="X170" i="15"/>
  <c r="AA170" i="15"/>
  <c r="V170" i="15"/>
  <c r="U170" i="15"/>
  <c r="T170" i="15"/>
  <c r="S170" i="15"/>
  <c r="R170" i="15"/>
  <c r="Q170" i="15"/>
  <c r="P170" i="15"/>
  <c r="O170" i="15"/>
  <c r="AH170" i="15"/>
  <c r="N170" i="15"/>
  <c r="M170" i="15"/>
  <c r="AG170" i="15" s="1"/>
  <c r="L170" i="15"/>
  <c r="AF170" i="15" s="1"/>
  <c r="K170" i="15"/>
  <c r="J170" i="15"/>
  <c r="I170" i="15"/>
  <c r="H170" i="15"/>
  <c r="G170" i="15"/>
  <c r="AD170" i="15" s="1"/>
  <c r="F170" i="15"/>
  <c r="E170" i="15"/>
  <c r="D170" i="15"/>
  <c r="C170" i="15"/>
  <c r="AB170" i="15" s="1"/>
  <c r="AM169" i="15"/>
  <c r="AA169" i="15"/>
  <c r="X169" i="15"/>
  <c r="W169" i="15"/>
  <c r="AK169" i="15" s="1"/>
  <c r="V169" i="15"/>
  <c r="U169" i="15"/>
  <c r="AJ169" i="15"/>
  <c r="T169" i="15"/>
  <c r="S169" i="15"/>
  <c r="R169" i="15"/>
  <c r="Q169" i="15"/>
  <c r="P169" i="15"/>
  <c r="O169" i="15"/>
  <c r="AH169" i="15" s="1"/>
  <c r="N169" i="15"/>
  <c r="AG169" i="15" s="1"/>
  <c r="M169" i="15"/>
  <c r="L169" i="15"/>
  <c r="K169" i="15"/>
  <c r="J169" i="15"/>
  <c r="I169" i="15"/>
  <c r="H169" i="15"/>
  <c r="G169" i="15"/>
  <c r="F169" i="15"/>
  <c r="E169" i="15"/>
  <c r="AC169" i="15" s="1"/>
  <c r="D169" i="15"/>
  <c r="C169" i="15"/>
  <c r="AM168" i="15"/>
  <c r="AA168" i="15"/>
  <c r="X168" i="15"/>
  <c r="AK168" i="15" s="1"/>
  <c r="W168" i="15"/>
  <c r="V168" i="15"/>
  <c r="U168" i="15"/>
  <c r="AJ168" i="15" s="1"/>
  <c r="T168" i="15"/>
  <c r="S168" i="15"/>
  <c r="R168" i="15"/>
  <c r="Q168" i="15"/>
  <c r="P168" i="15"/>
  <c r="O168" i="15"/>
  <c r="AH168" i="15"/>
  <c r="N168" i="15"/>
  <c r="M168" i="15"/>
  <c r="AG168" i="15" s="1"/>
  <c r="L168" i="15"/>
  <c r="AF168" i="15" s="1"/>
  <c r="K168" i="15"/>
  <c r="J168" i="15"/>
  <c r="I168" i="15"/>
  <c r="H168" i="15"/>
  <c r="G168" i="15"/>
  <c r="F168" i="15"/>
  <c r="E168" i="15"/>
  <c r="D168" i="15"/>
  <c r="C168" i="15"/>
  <c r="AM167" i="15"/>
  <c r="AA167" i="15"/>
  <c r="X167" i="15"/>
  <c r="W167" i="15"/>
  <c r="AK167" i="15"/>
  <c r="V167" i="15"/>
  <c r="U167" i="15"/>
  <c r="T167" i="15"/>
  <c r="S167" i="15"/>
  <c r="AI167" i="15" s="1"/>
  <c r="R167" i="15"/>
  <c r="Q167" i="15"/>
  <c r="P167" i="15"/>
  <c r="AH167" i="15" s="1"/>
  <c r="O167" i="15"/>
  <c r="N167" i="15"/>
  <c r="M167" i="15"/>
  <c r="L167" i="15"/>
  <c r="K167" i="15"/>
  <c r="J167" i="15"/>
  <c r="I167" i="15"/>
  <c r="H167" i="15"/>
  <c r="G167" i="15"/>
  <c r="AD167" i="15" s="1"/>
  <c r="F167" i="15"/>
  <c r="E167" i="15"/>
  <c r="D167" i="15"/>
  <c r="C167" i="15"/>
  <c r="AB167" i="15" s="1"/>
  <c r="AM166" i="15"/>
  <c r="W166" i="15"/>
  <c r="X166" i="15"/>
  <c r="AA166" i="15"/>
  <c r="V166" i="15"/>
  <c r="U166" i="15"/>
  <c r="T166" i="15"/>
  <c r="S166" i="15"/>
  <c r="R166" i="15"/>
  <c r="Q166" i="15"/>
  <c r="P166" i="15"/>
  <c r="O166" i="15"/>
  <c r="AH166" i="15" s="1"/>
  <c r="N166" i="15"/>
  <c r="M166" i="15"/>
  <c r="L166" i="15"/>
  <c r="K166" i="15"/>
  <c r="J166" i="15"/>
  <c r="I166" i="15"/>
  <c r="H166" i="15"/>
  <c r="G166" i="15"/>
  <c r="F166" i="15"/>
  <c r="E166" i="15"/>
  <c r="D166" i="15"/>
  <c r="C166" i="15"/>
  <c r="AM165" i="15"/>
  <c r="AA165" i="15"/>
  <c r="X165" i="15"/>
  <c r="W165" i="15"/>
  <c r="AK165" i="15"/>
  <c r="V165" i="15"/>
  <c r="U165" i="15"/>
  <c r="T165" i="15"/>
  <c r="S165" i="15"/>
  <c r="R165" i="15"/>
  <c r="Q165" i="15"/>
  <c r="P165" i="15"/>
  <c r="AH165" i="15" s="1"/>
  <c r="O165" i="15"/>
  <c r="N165" i="15"/>
  <c r="M165" i="15"/>
  <c r="AG165" i="15" s="1"/>
  <c r="L165" i="15"/>
  <c r="K165" i="15"/>
  <c r="AF165" i="15" s="1"/>
  <c r="J165" i="15"/>
  <c r="I165" i="15"/>
  <c r="AE165" i="15" s="1"/>
  <c r="H165" i="15"/>
  <c r="AD165" i="15" s="1"/>
  <c r="G165" i="15"/>
  <c r="F165" i="15"/>
  <c r="E165" i="15"/>
  <c r="D165" i="15"/>
  <c r="C165" i="15"/>
  <c r="AB165" i="15"/>
  <c r="AM164" i="15"/>
  <c r="AA164" i="15"/>
  <c r="X164" i="15"/>
  <c r="W164" i="15"/>
  <c r="V164" i="15"/>
  <c r="U164" i="15"/>
  <c r="T164" i="15"/>
  <c r="S164" i="15"/>
  <c r="R164" i="15"/>
  <c r="Q164" i="15"/>
  <c r="P164" i="15"/>
  <c r="O164" i="15"/>
  <c r="AH164" i="15"/>
  <c r="N164" i="15"/>
  <c r="AG164" i="15" s="1"/>
  <c r="M164" i="15"/>
  <c r="L164" i="15"/>
  <c r="K164" i="15"/>
  <c r="AF164" i="15" s="1"/>
  <c r="J164" i="15"/>
  <c r="I164" i="15"/>
  <c r="AE164" i="15"/>
  <c r="H164" i="15"/>
  <c r="G164" i="15"/>
  <c r="AD164" i="15"/>
  <c r="F164" i="15"/>
  <c r="E164" i="15"/>
  <c r="D164" i="15"/>
  <c r="C164" i="15"/>
  <c r="AM163" i="15"/>
  <c r="AA163" i="15"/>
  <c r="X163" i="15"/>
  <c r="W163" i="15"/>
  <c r="AK163" i="15" s="1"/>
  <c r="V163" i="15"/>
  <c r="U163" i="15"/>
  <c r="T163" i="15"/>
  <c r="S163" i="15"/>
  <c r="R163" i="15"/>
  <c r="Q163" i="15"/>
  <c r="P163" i="15"/>
  <c r="AH163" i="15" s="1"/>
  <c r="O163" i="15"/>
  <c r="N163" i="15"/>
  <c r="M163" i="15"/>
  <c r="L163" i="15"/>
  <c r="K163" i="15"/>
  <c r="AF163" i="15" s="1"/>
  <c r="J163" i="15"/>
  <c r="I163" i="15"/>
  <c r="H163" i="15"/>
  <c r="G163" i="15"/>
  <c r="F163" i="15"/>
  <c r="AC163" i="15" s="1"/>
  <c r="E163" i="15"/>
  <c r="D163" i="15"/>
  <c r="AB163" i="15" s="1"/>
  <c r="C163" i="15"/>
  <c r="AM162" i="15"/>
  <c r="G162" i="15"/>
  <c r="AD162" i="15" s="1"/>
  <c r="H162" i="15"/>
  <c r="AA162" i="15"/>
  <c r="X162" i="15"/>
  <c r="W162" i="15"/>
  <c r="V162" i="15"/>
  <c r="U162" i="15"/>
  <c r="AJ162" i="15" s="1"/>
  <c r="T162" i="15"/>
  <c r="S162" i="15"/>
  <c r="AI162" i="15" s="1"/>
  <c r="R162" i="15"/>
  <c r="Q162" i="15"/>
  <c r="P162" i="15"/>
  <c r="O162" i="15"/>
  <c r="N162" i="15"/>
  <c r="M162" i="15"/>
  <c r="AG162" i="15"/>
  <c r="L162" i="15"/>
  <c r="K162" i="15"/>
  <c r="AF162" i="15" s="1"/>
  <c r="J162" i="15"/>
  <c r="I162" i="15"/>
  <c r="F162" i="15"/>
  <c r="E162" i="15"/>
  <c r="AC162" i="15"/>
  <c r="D162" i="15"/>
  <c r="C162" i="15"/>
  <c r="AM161" i="15"/>
  <c r="AA161" i="15"/>
  <c r="X161" i="15"/>
  <c r="W161" i="15"/>
  <c r="AK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AF161" i="15" s="1"/>
  <c r="J161" i="15"/>
  <c r="I161" i="15"/>
  <c r="AE161" i="15" s="1"/>
  <c r="H161" i="15"/>
  <c r="G161" i="15"/>
  <c r="AD161" i="15" s="1"/>
  <c r="F161" i="15"/>
  <c r="AC161" i="15" s="1"/>
  <c r="E161" i="15"/>
  <c r="D161" i="15"/>
  <c r="C161" i="15"/>
  <c r="AB161" i="15" s="1"/>
  <c r="AM160" i="15"/>
  <c r="AA160" i="15"/>
  <c r="X160" i="15"/>
  <c r="AK160" i="15" s="1"/>
  <c r="W160" i="15"/>
  <c r="V160" i="15"/>
  <c r="U160" i="15"/>
  <c r="T160" i="15"/>
  <c r="S160" i="15"/>
  <c r="AI160" i="15" s="1"/>
  <c r="R160" i="15"/>
  <c r="Q160" i="15"/>
  <c r="P160" i="15"/>
  <c r="O160" i="15"/>
  <c r="AH160" i="15"/>
  <c r="N160" i="15"/>
  <c r="M160" i="15"/>
  <c r="AG160" i="15" s="1"/>
  <c r="L160" i="15"/>
  <c r="K160" i="15"/>
  <c r="J160" i="15"/>
  <c r="I160" i="15"/>
  <c r="H160" i="15"/>
  <c r="G160" i="15"/>
  <c r="F160" i="15"/>
  <c r="E160" i="15"/>
  <c r="D160" i="15"/>
  <c r="C160" i="15"/>
  <c r="AB160" i="15"/>
  <c r="AM159" i="15"/>
  <c r="AA159" i="15"/>
  <c r="X159" i="15"/>
  <c r="W159" i="15"/>
  <c r="V159" i="15"/>
  <c r="U159" i="15"/>
  <c r="AJ159" i="15" s="1"/>
  <c r="T159" i="15"/>
  <c r="AI159" i="15" s="1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AC159" i="15" s="1"/>
  <c r="D159" i="15"/>
  <c r="C159" i="15"/>
  <c r="AM156" i="15"/>
  <c r="AK156" i="15"/>
  <c r="AJ156" i="15"/>
  <c r="AI156" i="15"/>
  <c r="AH156" i="15"/>
  <c r="AG156" i="15"/>
  <c r="AF156" i="15"/>
  <c r="AE156" i="15"/>
  <c r="AD156" i="15"/>
  <c r="AC156" i="15"/>
  <c r="AB156" i="15"/>
  <c r="AA156" i="15"/>
  <c r="AM154" i="15"/>
  <c r="AK154" i="15"/>
  <c r="AJ154" i="15"/>
  <c r="AI154" i="15"/>
  <c r="AG154" i="15"/>
  <c r="AH154" i="15"/>
  <c r="AF154" i="15"/>
  <c r="AE154" i="15"/>
  <c r="AD154" i="15"/>
  <c r="AC154" i="15"/>
  <c r="AB154" i="15"/>
  <c r="AQ154" i="15"/>
  <c r="AT154" i="15" s="1"/>
  <c r="AA154" i="15"/>
  <c r="AM153" i="15"/>
  <c r="AK153" i="15"/>
  <c r="AJ153" i="15"/>
  <c r="AI153" i="15"/>
  <c r="AH153" i="15"/>
  <c r="AG153" i="15"/>
  <c r="AF153" i="15"/>
  <c r="AE153" i="15"/>
  <c r="AD153" i="15"/>
  <c r="AC153" i="15"/>
  <c r="AB153" i="15"/>
  <c r="AA153" i="15"/>
  <c r="AM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AM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AM150" i="15"/>
  <c r="AK150" i="15"/>
  <c r="AJ150" i="15"/>
  <c r="AI150" i="15"/>
  <c r="AH150" i="15"/>
  <c r="AG150" i="15"/>
  <c r="AF150" i="15"/>
  <c r="AE150" i="15"/>
  <c r="AD150" i="15"/>
  <c r="AC150" i="15"/>
  <c r="AB150" i="15"/>
  <c r="AQ150" i="15"/>
  <c r="AT150" i="15" s="1"/>
  <c r="AA150" i="15"/>
  <c r="AM149" i="15"/>
  <c r="AK149" i="15"/>
  <c r="AJ149" i="15"/>
  <c r="AI149" i="15"/>
  <c r="AH149" i="15"/>
  <c r="AG149" i="15"/>
  <c r="AF149" i="15"/>
  <c r="AE149" i="15"/>
  <c r="AD149" i="15"/>
  <c r="AC149" i="15"/>
  <c r="AB149" i="15"/>
  <c r="AA149" i="15"/>
  <c r="AM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AM147" i="15"/>
  <c r="AK147" i="15"/>
  <c r="AJ147" i="15"/>
  <c r="AI147" i="15"/>
  <c r="AH147" i="15"/>
  <c r="AG147" i="15"/>
  <c r="AF147" i="15"/>
  <c r="AE147" i="15"/>
  <c r="AD147" i="15"/>
  <c r="AC147" i="15"/>
  <c r="AB147" i="15"/>
  <c r="AQ147" i="15" s="1"/>
  <c r="AT147" i="15" s="1"/>
  <c r="AA147" i="15"/>
  <c r="AM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AM145" i="15"/>
  <c r="AK145" i="15"/>
  <c r="AJ145" i="15"/>
  <c r="AI145" i="15"/>
  <c r="AH145" i="15"/>
  <c r="AG145" i="15"/>
  <c r="AF145" i="15"/>
  <c r="AE145" i="15"/>
  <c r="AD145" i="15"/>
  <c r="AB145" i="15"/>
  <c r="AC145" i="15"/>
  <c r="AA145" i="15"/>
  <c r="AM144" i="15"/>
  <c r="AK144" i="15"/>
  <c r="AJ144" i="15"/>
  <c r="AI144" i="15"/>
  <c r="AH144" i="15"/>
  <c r="AG144" i="15"/>
  <c r="AF144" i="15"/>
  <c r="AE144" i="15"/>
  <c r="AB144" i="15"/>
  <c r="AC144" i="15"/>
  <c r="AD144" i="15"/>
  <c r="AA144" i="15"/>
  <c r="AM143" i="15"/>
  <c r="AK143" i="15"/>
  <c r="AJ143" i="15"/>
  <c r="AI143" i="15"/>
  <c r="AH143" i="15"/>
  <c r="AG143" i="15"/>
  <c r="AF143" i="15"/>
  <c r="AE143" i="15"/>
  <c r="AD143" i="15"/>
  <c r="AC143" i="15"/>
  <c r="AB143" i="15"/>
  <c r="AA143" i="15"/>
  <c r="AM142" i="15"/>
  <c r="AK142" i="15"/>
  <c r="AJ142" i="15"/>
  <c r="AI142" i="15"/>
  <c r="AH142" i="15"/>
  <c r="AG142" i="15"/>
  <c r="AF142" i="15"/>
  <c r="AE142" i="15"/>
  <c r="AD142" i="15"/>
  <c r="AC142" i="15"/>
  <c r="AB142" i="15"/>
  <c r="AQ142" i="15"/>
  <c r="AT142" i="15" s="1"/>
  <c r="AA142" i="15"/>
  <c r="AM141" i="15"/>
  <c r="AK141" i="15"/>
  <c r="AJ141" i="15"/>
  <c r="AI141" i="15"/>
  <c r="AH141" i="15"/>
  <c r="AG141" i="15"/>
  <c r="AF141" i="15"/>
  <c r="AE141" i="15"/>
  <c r="AD141" i="15"/>
  <c r="AC141" i="15"/>
  <c r="AB141" i="15"/>
  <c r="AA141" i="15"/>
  <c r="AM140" i="15"/>
  <c r="AK140" i="15"/>
  <c r="AJ140" i="15"/>
  <c r="AI140" i="15"/>
  <c r="AH140" i="15"/>
  <c r="AG140" i="15"/>
  <c r="AF140" i="15"/>
  <c r="AE140" i="15"/>
  <c r="AD140" i="15"/>
  <c r="AC140" i="15"/>
  <c r="AB140" i="15"/>
  <c r="AA140" i="15"/>
  <c r="AM139" i="15"/>
  <c r="AK139" i="15"/>
  <c r="AJ139" i="15"/>
  <c r="AI139" i="15"/>
  <c r="AH139" i="15"/>
  <c r="AG139" i="15"/>
  <c r="AF139" i="15"/>
  <c r="AE139" i="15"/>
  <c r="AB139" i="15"/>
  <c r="AC139" i="15"/>
  <c r="AD139" i="15"/>
  <c r="AA139" i="15"/>
  <c r="AM138" i="15"/>
  <c r="AK138" i="15"/>
  <c r="AJ138" i="15"/>
  <c r="AI138" i="15"/>
  <c r="AH138" i="15"/>
  <c r="AG138" i="15"/>
  <c r="AF138" i="15"/>
  <c r="AE138" i="15"/>
  <c r="AD138" i="15"/>
  <c r="AC138" i="15"/>
  <c r="AB138" i="15"/>
  <c r="AA138" i="15"/>
  <c r="AM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AM136" i="15"/>
  <c r="AK136" i="15"/>
  <c r="AJ136" i="15"/>
  <c r="AI136" i="15"/>
  <c r="AH136" i="15"/>
  <c r="AG136" i="15"/>
  <c r="AF136" i="15"/>
  <c r="AE136" i="15"/>
  <c r="AD136" i="15"/>
  <c r="AC136" i="15"/>
  <c r="AB136" i="15"/>
  <c r="AA136" i="15"/>
  <c r="AM135" i="15"/>
  <c r="AK135" i="15"/>
  <c r="AJ135" i="15"/>
  <c r="AI135" i="15"/>
  <c r="AH135" i="15"/>
  <c r="AG135" i="15"/>
  <c r="AF135" i="15"/>
  <c r="AE135" i="15"/>
  <c r="AD135" i="15"/>
  <c r="AC135" i="15"/>
  <c r="AB135" i="15"/>
  <c r="AA135" i="15"/>
  <c r="AM134" i="15"/>
  <c r="AK134" i="15"/>
  <c r="AJ134" i="15"/>
  <c r="AI134" i="15"/>
  <c r="AH134" i="15"/>
  <c r="AG134" i="15"/>
  <c r="AF134" i="15"/>
  <c r="AE134" i="15"/>
  <c r="AD134" i="15"/>
  <c r="AB134" i="15"/>
  <c r="AC134" i="15"/>
  <c r="AA134" i="15"/>
  <c r="AM133" i="15"/>
  <c r="AK133" i="15"/>
  <c r="AJ133" i="15"/>
  <c r="AI133" i="15"/>
  <c r="AH133" i="15"/>
  <c r="AG133" i="15"/>
  <c r="AF133" i="15"/>
  <c r="AE133" i="15"/>
  <c r="AD133" i="15"/>
  <c r="AC133" i="15"/>
  <c r="AB133" i="15"/>
  <c r="AA133" i="15"/>
  <c r="AM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AM131" i="15"/>
  <c r="AK131" i="15"/>
  <c r="AJ131" i="15"/>
  <c r="AI131" i="15"/>
  <c r="AH131" i="15"/>
  <c r="AG131" i="15"/>
  <c r="AF131" i="15"/>
  <c r="AE131" i="15"/>
  <c r="AB131" i="15"/>
  <c r="AC131" i="15"/>
  <c r="AQ131" i="15" s="1"/>
  <c r="AT131" i="15" s="1"/>
  <c r="AD131" i="15"/>
  <c r="AA131" i="15"/>
  <c r="AM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AM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AM128" i="15"/>
  <c r="AK128" i="15"/>
  <c r="AJ128" i="15"/>
  <c r="AI128" i="15"/>
  <c r="AH128" i="15"/>
  <c r="AG128" i="15"/>
  <c r="AF128" i="15"/>
  <c r="AE128" i="15"/>
  <c r="AD128" i="15"/>
  <c r="AC128" i="15"/>
  <c r="AB128" i="15"/>
  <c r="AA128" i="15"/>
  <c r="AM127" i="15"/>
  <c r="AK127" i="15"/>
  <c r="AJ127" i="15"/>
  <c r="AI127" i="15"/>
  <c r="AH127" i="15"/>
  <c r="AG127" i="15"/>
  <c r="AF127" i="15"/>
  <c r="AE127" i="15"/>
  <c r="AD127" i="15"/>
  <c r="AC127" i="15"/>
  <c r="AB127" i="15"/>
  <c r="AA127" i="15"/>
  <c r="AM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AM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AM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AM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AM122" i="15"/>
  <c r="AK122" i="15"/>
  <c r="AJ122" i="15"/>
  <c r="AI122" i="15"/>
  <c r="AH122" i="15"/>
  <c r="AG122" i="15"/>
  <c r="AF122" i="15"/>
  <c r="AE122" i="15"/>
  <c r="AB122" i="15"/>
  <c r="AQ122" i="15" s="1"/>
  <c r="AT122" i="15" s="1"/>
  <c r="AC122" i="15"/>
  <c r="AD122" i="15"/>
  <c r="AA122" i="15"/>
  <c r="AM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AM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AM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AM118" i="15"/>
  <c r="AK118" i="15"/>
  <c r="AJ118" i="15"/>
  <c r="AI118" i="15"/>
  <c r="AH118" i="15"/>
  <c r="AG118" i="15"/>
  <c r="AF118" i="15"/>
  <c r="AE118" i="15"/>
  <c r="AD118" i="15"/>
  <c r="AC118" i="15"/>
  <c r="AB118" i="15"/>
  <c r="AA118" i="15"/>
  <c r="AM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AM116" i="15"/>
  <c r="AK116" i="15"/>
  <c r="AJ116" i="15"/>
  <c r="AI116" i="15"/>
  <c r="AH116" i="15"/>
  <c r="AG116" i="15"/>
  <c r="AF116" i="15"/>
  <c r="AB116" i="15"/>
  <c r="AC116" i="15"/>
  <c r="AD116" i="15"/>
  <c r="AE116" i="15"/>
  <c r="AA116" i="15"/>
  <c r="AM115" i="15"/>
  <c r="AK115" i="15"/>
  <c r="AJ115" i="15"/>
  <c r="AI115" i="15"/>
  <c r="AH115" i="15"/>
  <c r="AG115" i="15"/>
  <c r="AF115" i="15"/>
  <c r="AE115" i="15"/>
  <c r="AD115" i="15"/>
  <c r="AQ115" i="15" s="1"/>
  <c r="AT115" i="15" s="1"/>
  <c r="AC115" i="15"/>
  <c r="AB115" i="15"/>
  <c r="AA115" i="15"/>
  <c r="AM114" i="15"/>
  <c r="AK114" i="15"/>
  <c r="AJ114" i="15"/>
  <c r="AI114" i="15"/>
  <c r="AH114" i="15"/>
  <c r="AG114" i="15"/>
  <c r="AF114" i="15"/>
  <c r="AE114" i="15"/>
  <c r="AD114" i="15"/>
  <c r="AC114" i="15"/>
  <c r="AB114" i="15"/>
  <c r="AA114" i="15"/>
  <c r="AM113" i="15"/>
  <c r="AK113" i="15"/>
  <c r="AJ113" i="15"/>
  <c r="AI113" i="15"/>
  <c r="AG113" i="15"/>
  <c r="AH113" i="15"/>
  <c r="AF113" i="15"/>
  <c r="AE113" i="15"/>
  <c r="AD113" i="15"/>
  <c r="AC113" i="15"/>
  <c r="AB113" i="15"/>
  <c r="AA113" i="15"/>
  <c r="AM112" i="15"/>
  <c r="AK112" i="15"/>
  <c r="AJ112" i="15"/>
  <c r="AI112" i="15"/>
  <c r="AH112" i="15"/>
  <c r="AG112" i="15"/>
  <c r="AF112" i="15"/>
  <c r="AE112" i="15"/>
  <c r="AD112" i="15"/>
  <c r="AC112" i="15"/>
  <c r="AB112" i="15"/>
  <c r="AA112" i="15"/>
  <c r="AM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AM110" i="15"/>
  <c r="AK110" i="15"/>
  <c r="AJ110" i="15"/>
  <c r="AI110" i="15"/>
  <c r="AH110" i="15"/>
  <c r="AG110" i="15"/>
  <c r="AF110" i="15"/>
  <c r="AE110" i="15"/>
  <c r="AD110" i="15"/>
  <c r="AC110" i="15"/>
  <c r="AB110" i="15"/>
  <c r="AA110" i="15"/>
  <c r="AM109" i="15"/>
  <c r="AK109" i="15"/>
  <c r="AJ109" i="15"/>
  <c r="AI109" i="15"/>
  <c r="AO109" i="15" s="1"/>
  <c r="AH109" i="15"/>
  <c r="AG109" i="15"/>
  <c r="AF109" i="15"/>
  <c r="AE109" i="15"/>
  <c r="AD109" i="15"/>
  <c r="AC109" i="15"/>
  <c r="AB109" i="15"/>
  <c r="AQ109" i="15" s="1"/>
  <c r="AT109" i="15" s="1"/>
  <c r="AA109" i="15"/>
  <c r="AM108" i="15"/>
  <c r="AK108" i="15"/>
  <c r="AJ108" i="15"/>
  <c r="AI108" i="15"/>
  <c r="AH108" i="15"/>
  <c r="AG108" i="15"/>
  <c r="AF108" i="15"/>
  <c r="AE108" i="15"/>
  <c r="AD108" i="15"/>
  <c r="AC108" i="15"/>
  <c r="AB108" i="15"/>
  <c r="AA108" i="15"/>
  <c r="AM107" i="15"/>
  <c r="AK107" i="15"/>
  <c r="AJ107" i="15"/>
  <c r="AI107" i="15"/>
  <c r="AH107" i="15"/>
  <c r="AG107" i="15"/>
  <c r="AF107" i="15"/>
  <c r="AE107" i="15"/>
  <c r="AD107" i="15"/>
  <c r="AC107" i="15"/>
  <c r="AB107" i="15"/>
  <c r="AA107" i="15"/>
  <c r="AM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AM105" i="15"/>
  <c r="AK105" i="15"/>
  <c r="AJ105" i="15"/>
  <c r="AI105" i="15"/>
  <c r="AR105" i="15" s="1"/>
  <c r="AU105" i="15" s="1"/>
  <c r="AH105" i="15"/>
  <c r="AG105" i="15"/>
  <c r="AF105" i="15"/>
  <c r="AE105" i="15"/>
  <c r="AD105" i="15"/>
  <c r="AC105" i="15"/>
  <c r="AB105" i="15"/>
  <c r="AA105" i="15"/>
  <c r="AM104" i="15"/>
  <c r="AK104" i="15"/>
  <c r="AJ104" i="15"/>
  <c r="AI104" i="15"/>
  <c r="AH104" i="15"/>
  <c r="AG104" i="15"/>
  <c r="AF104" i="15"/>
  <c r="AE104" i="15"/>
  <c r="AD104" i="15"/>
  <c r="AB104" i="15"/>
  <c r="AC104" i="15"/>
  <c r="AA104" i="15"/>
  <c r="AM103" i="15"/>
  <c r="AK103" i="15"/>
  <c r="AJ103" i="15"/>
  <c r="AI103" i="15"/>
  <c r="AH103" i="15"/>
  <c r="AG103" i="15"/>
  <c r="AF103" i="15"/>
  <c r="AE103" i="15"/>
  <c r="AB103" i="15"/>
  <c r="AC103" i="15"/>
  <c r="AD103" i="15"/>
  <c r="AQ103" i="15"/>
  <c r="AT103" i="15" s="1"/>
  <c r="AA103" i="15"/>
  <c r="AM102" i="15"/>
  <c r="AK102" i="15"/>
  <c r="AJ102" i="15"/>
  <c r="AI102" i="15"/>
  <c r="AH102" i="15"/>
  <c r="AG102" i="15"/>
  <c r="AF102" i="15"/>
  <c r="AE102" i="15"/>
  <c r="AD102" i="15"/>
  <c r="AC102" i="15"/>
  <c r="AB102" i="15"/>
  <c r="AA102" i="15"/>
  <c r="AM101" i="15"/>
  <c r="AK101" i="15"/>
  <c r="AJ101" i="15"/>
  <c r="AI101" i="15"/>
  <c r="AH101" i="15"/>
  <c r="AG101" i="15"/>
  <c r="AF101" i="15"/>
  <c r="AE101" i="15"/>
  <c r="AD101" i="15"/>
  <c r="AC101" i="15"/>
  <c r="AB101" i="15"/>
  <c r="AA101" i="15"/>
  <c r="AM100" i="15"/>
  <c r="AK100" i="15"/>
  <c r="AJ100" i="15"/>
  <c r="AI100" i="15"/>
  <c r="AH100" i="15"/>
  <c r="AG100" i="15"/>
  <c r="AF100" i="15"/>
  <c r="AE100" i="15"/>
  <c r="AD100" i="15"/>
  <c r="AC100" i="15"/>
  <c r="AB100" i="15"/>
  <c r="AA100" i="15"/>
  <c r="AM99" i="15"/>
  <c r="AK99" i="15"/>
  <c r="AJ99" i="15"/>
  <c r="AI99" i="15"/>
  <c r="AH99" i="15"/>
  <c r="AG99" i="15"/>
  <c r="AF99" i="15"/>
  <c r="AE99" i="15"/>
  <c r="AD99" i="15"/>
  <c r="AC99" i="15"/>
  <c r="AB99" i="15"/>
  <c r="AA99" i="15"/>
  <c r="AM98" i="15"/>
  <c r="AK98" i="15"/>
  <c r="AJ98" i="15"/>
  <c r="AI98" i="15"/>
  <c r="AH98" i="15"/>
  <c r="AG98" i="15"/>
  <c r="AF98" i="15"/>
  <c r="AE98" i="15"/>
  <c r="AD98" i="15"/>
  <c r="AC98" i="15"/>
  <c r="AB98" i="15"/>
  <c r="AQ98" i="15" s="1"/>
  <c r="AT98" i="15"/>
  <c r="AA98" i="15"/>
  <c r="AM97" i="15"/>
  <c r="AK97" i="15"/>
  <c r="AJ97" i="15"/>
  <c r="AI97" i="15"/>
  <c r="AH97" i="15"/>
  <c r="AG97" i="15"/>
  <c r="AF97" i="15"/>
  <c r="AE97" i="15"/>
  <c r="AD97" i="15"/>
  <c r="AB97" i="15"/>
  <c r="AC97" i="15"/>
  <c r="AQ97" i="15" s="1"/>
  <c r="AT97" i="15" s="1"/>
  <c r="AA97" i="15"/>
  <c r="AM96" i="15"/>
  <c r="AK96" i="15"/>
  <c r="AJ96" i="15"/>
  <c r="AI96" i="15"/>
  <c r="AH96" i="15"/>
  <c r="AG96" i="15"/>
  <c r="AF96" i="15"/>
  <c r="AE96" i="15"/>
  <c r="AD96" i="15"/>
  <c r="AC96" i="15"/>
  <c r="AB96" i="15"/>
  <c r="AA96" i="15"/>
  <c r="AM95" i="15"/>
  <c r="AK95" i="15"/>
  <c r="AJ95" i="15"/>
  <c r="AI95" i="15"/>
  <c r="AH95" i="15"/>
  <c r="AG95" i="15"/>
  <c r="AF95" i="15"/>
  <c r="AE95" i="15"/>
  <c r="AB95" i="15"/>
  <c r="AC95" i="15"/>
  <c r="AD95" i="15"/>
  <c r="AA95" i="15"/>
  <c r="AM94" i="15"/>
  <c r="AK94" i="15"/>
  <c r="AJ94" i="15"/>
  <c r="AI94" i="15"/>
  <c r="AH94" i="15"/>
  <c r="AG94" i="15"/>
  <c r="AF94" i="15"/>
  <c r="AE94" i="15"/>
  <c r="AD94" i="15"/>
  <c r="AC94" i="15"/>
  <c r="AB94" i="15"/>
  <c r="AA94" i="15"/>
  <c r="AM93" i="15"/>
  <c r="AK93" i="15"/>
  <c r="AJ93" i="15"/>
  <c r="AI93" i="15"/>
  <c r="AH93" i="15"/>
  <c r="AG93" i="15"/>
  <c r="AF93" i="15"/>
  <c r="AE93" i="15"/>
  <c r="AD93" i="15"/>
  <c r="AC93" i="15"/>
  <c r="AB93" i="15"/>
  <c r="AQ93" i="15" s="1"/>
  <c r="AT93" i="15" s="1"/>
  <c r="AA93" i="15"/>
  <c r="AM92" i="15"/>
  <c r="AK92" i="15"/>
  <c r="AJ92" i="15"/>
  <c r="AI92" i="15"/>
  <c r="AH92" i="15"/>
  <c r="AG92" i="15"/>
  <c r="AF92" i="15"/>
  <c r="AE92" i="15"/>
  <c r="AD92" i="15"/>
  <c r="AC92" i="15"/>
  <c r="AB92" i="15"/>
  <c r="AA92" i="15"/>
  <c r="AM91" i="15"/>
  <c r="AK91" i="15"/>
  <c r="AJ91" i="15"/>
  <c r="AI91" i="15"/>
  <c r="AH91" i="15"/>
  <c r="AG91" i="15"/>
  <c r="AF91" i="15"/>
  <c r="AE91" i="15"/>
  <c r="AD91" i="15"/>
  <c r="AC91" i="15"/>
  <c r="AB91" i="15"/>
  <c r="AA91" i="15"/>
  <c r="AM90" i="15"/>
  <c r="AK90" i="15"/>
  <c r="AJ90" i="15"/>
  <c r="AI90" i="15"/>
  <c r="AH90" i="15"/>
  <c r="AG90" i="15"/>
  <c r="AF90" i="15"/>
  <c r="AE90" i="15"/>
  <c r="AD90" i="15"/>
  <c r="AC90" i="15"/>
  <c r="AB90" i="15"/>
  <c r="AQ90" i="15" s="1"/>
  <c r="AT90" i="15" s="1"/>
  <c r="AA90" i="15"/>
  <c r="AM89" i="15"/>
  <c r="AK89" i="15"/>
  <c r="AJ89" i="15"/>
  <c r="AI89" i="15"/>
  <c r="AH89" i="15"/>
  <c r="AG89" i="15"/>
  <c r="AF89" i="15"/>
  <c r="AE89" i="15"/>
  <c r="AD89" i="15"/>
  <c r="AC89" i="15"/>
  <c r="AB89" i="15"/>
  <c r="AA89" i="15"/>
  <c r="AM88" i="15"/>
  <c r="AK88" i="15"/>
  <c r="AJ88" i="15"/>
  <c r="AI88" i="15"/>
  <c r="AH88" i="15"/>
  <c r="AG88" i="15"/>
  <c r="AF88" i="15"/>
  <c r="AE88" i="15"/>
  <c r="AD88" i="15"/>
  <c r="AC88" i="15"/>
  <c r="AB88" i="15"/>
  <c r="AA88" i="15"/>
  <c r="AM87" i="15"/>
  <c r="AK87" i="15"/>
  <c r="AJ87" i="15"/>
  <c r="AI87" i="15"/>
  <c r="AH87" i="15"/>
  <c r="AG87" i="15"/>
  <c r="AF87" i="15"/>
  <c r="AE87" i="15"/>
  <c r="AB87" i="15"/>
  <c r="AC87" i="15"/>
  <c r="AD87" i="15"/>
  <c r="AA87" i="15"/>
  <c r="AM86" i="15"/>
  <c r="AK86" i="15"/>
  <c r="AJ86" i="15"/>
  <c r="AI86" i="15"/>
  <c r="AH86" i="15"/>
  <c r="AG86" i="15"/>
  <c r="AF86" i="15"/>
  <c r="AE86" i="15"/>
  <c r="AD86" i="15"/>
  <c r="AC86" i="15"/>
  <c r="AB86" i="15"/>
  <c r="AA86" i="15"/>
  <c r="AM85" i="15"/>
  <c r="AK85" i="15"/>
  <c r="AJ85" i="15"/>
  <c r="AI85" i="15"/>
  <c r="AH85" i="15"/>
  <c r="AG85" i="15"/>
  <c r="AF85" i="15"/>
  <c r="AE85" i="15"/>
  <c r="AD85" i="15"/>
  <c r="AC85" i="15"/>
  <c r="AB85" i="15"/>
  <c r="AN85" i="15" s="1"/>
  <c r="AA85" i="15"/>
  <c r="AM84" i="15"/>
  <c r="AK84" i="15"/>
  <c r="AJ84" i="15"/>
  <c r="AI84" i="15"/>
  <c r="AH84" i="15"/>
  <c r="AG84" i="15"/>
  <c r="AF84" i="15"/>
  <c r="AE84" i="15"/>
  <c r="AD84" i="15"/>
  <c r="AC84" i="15"/>
  <c r="AB84" i="15"/>
  <c r="AA84" i="15"/>
  <c r="AM83" i="15"/>
  <c r="AK83" i="15"/>
  <c r="AJ83" i="15"/>
  <c r="AI83" i="15"/>
  <c r="AH83" i="15"/>
  <c r="AG83" i="15"/>
  <c r="AF83" i="15"/>
  <c r="AE83" i="15"/>
  <c r="AD83" i="15"/>
  <c r="AC83" i="15"/>
  <c r="AB83" i="15"/>
  <c r="AQ83" i="15"/>
  <c r="AT83" i="15" s="1"/>
  <c r="AA83" i="15"/>
  <c r="AM82" i="15"/>
  <c r="AK82" i="15"/>
  <c r="AJ82" i="15"/>
  <c r="AI82" i="15"/>
  <c r="AH82" i="15"/>
  <c r="AG82" i="15"/>
  <c r="AO82" i="15" s="1"/>
  <c r="AF82" i="15"/>
  <c r="AE82" i="15"/>
  <c r="AD82" i="15"/>
  <c r="AC82" i="15"/>
  <c r="AB82" i="15"/>
  <c r="AA82" i="15"/>
  <c r="AM81" i="15"/>
  <c r="AK81" i="15"/>
  <c r="AJ81" i="15"/>
  <c r="AI81" i="15"/>
  <c r="AH81" i="15"/>
  <c r="AG81" i="15"/>
  <c r="AF81" i="15"/>
  <c r="AE81" i="15"/>
  <c r="AD81" i="15"/>
  <c r="AB81" i="15"/>
  <c r="AC81" i="15"/>
  <c r="AA81" i="15"/>
  <c r="AM80" i="15"/>
  <c r="AK80" i="15"/>
  <c r="AJ80" i="15"/>
  <c r="AI80" i="15"/>
  <c r="AH80" i="15"/>
  <c r="AG80" i="15"/>
  <c r="AF80" i="15"/>
  <c r="AE80" i="15"/>
  <c r="AD80" i="15"/>
  <c r="AC80" i="15"/>
  <c r="AB80" i="15"/>
  <c r="AA80" i="15"/>
  <c r="AM79" i="15"/>
  <c r="AK79" i="15"/>
  <c r="AJ79" i="15"/>
  <c r="AI79" i="15"/>
  <c r="AH79" i="15"/>
  <c r="AG79" i="15"/>
  <c r="AF79" i="15"/>
  <c r="AE79" i="15"/>
  <c r="AB79" i="15"/>
  <c r="AC79" i="15"/>
  <c r="AD79" i="15"/>
  <c r="AA79" i="15"/>
  <c r="AM78" i="15"/>
  <c r="AK78" i="15"/>
  <c r="AJ78" i="15"/>
  <c r="AI78" i="15"/>
  <c r="AH78" i="15"/>
  <c r="AG78" i="15"/>
  <c r="AF78" i="15"/>
  <c r="AE78" i="15"/>
  <c r="AD78" i="15"/>
  <c r="AC78" i="15"/>
  <c r="AB78" i="15"/>
  <c r="AA78" i="15"/>
  <c r="AM77" i="15"/>
  <c r="AK77" i="15"/>
  <c r="AJ77" i="15"/>
  <c r="AI77" i="15"/>
  <c r="AH77" i="15"/>
  <c r="AG77" i="15"/>
  <c r="AF77" i="15"/>
  <c r="AE77" i="15"/>
  <c r="AD77" i="15"/>
  <c r="AC77" i="15"/>
  <c r="AB77" i="15"/>
  <c r="AA77" i="15"/>
  <c r="AM76" i="15"/>
  <c r="AK76" i="15"/>
  <c r="AJ76" i="15"/>
  <c r="AI76" i="15"/>
  <c r="AH76" i="15"/>
  <c r="AG76" i="15"/>
  <c r="AF76" i="15"/>
  <c r="AE76" i="15"/>
  <c r="AD76" i="15"/>
  <c r="AC76" i="15"/>
  <c r="AB76" i="15"/>
  <c r="AA76" i="15"/>
  <c r="AM75" i="15"/>
  <c r="AK75" i="15"/>
  <c r="AJ75" i="15"/>
  <c r="AI75" i="15"/>
  <c r="AH75" i="15"/>
  <c r="AG75" i="15"/>
  <c r="AR75" i="15" s="1"/>
  <c r="AU75" i="15" s="1"/>
  <c r="AF75" i="15"/>
  <c r="AE75" i="15"/>
  <c r="AD75" i="15"/>
  <c r="AC75" i="15"/>
  <c r="AB75" i="15"/>
  <c r="AA75" i="15"/>
  <c r="AM74" i="15"/>
  <c r="AK74" i="15"/>
  <c r="AJ74" i="15"/>
  <c r="AI74" i="15"/>
  <c r="AH74" i="15"/>
  <c r="AG74" i="15"/>
  <c r="AF74" i="15"/>
  <c r="AE74" i="15"/>
  <c r="AD74" i="15"/>
  <c r="AC74" i="15"/>
  <c r="AB74" i="15"/>
  <c r="AA74" i="15"/>
  <c r="AM73" i="15"/>
  <c r="AK73" i="15"/>
  <c r="AJ73" i="15"/>
  <c r="AI73" i="15"/>
  <c r="AH73" i="15"/>
  <c r="AG73" i="15"/>
  <c r="AF73" i="15"/>
  <c r="AE73" i="15"/>
  <c r="AD73" i="15"/>
  <c r="AC73" i="15"/>
  <c r="AB73" i="15"/>
  <c r="AA73" i="15"/>
  <c r="AM72" i="15"/>
  <c r="AK72" i="15"/>
  <c r="AJ72" i="15"/>
  <c r="AI72" i="15"/>
  <c r="AH72" i="15"/>
  <c r="AG72" i="15"/>
  <c r="AF72" i="15"/>
  <c r="AE72" i="15"/>
  <c r="AD72" i="15"/>
  <c r="AC72" i="15"/>
  <c r="AB72" i="15"/>
  <c r="AA72" i="15"/>
  <c r="AM71" i="15"/>
  <c r="AK71" i="15"/>
  <c r="AJ71" i="15"/>
  <c r="AI71" i="15"/>
  <c r="AH71" i="15"/>
  <c r="AG71" i="15"/>
  <c r="AF71" i="15"/>
  <c r="AE71" i="15"/>
  <c r="AB71" i="15"/>
  <c r="AC71" i="15"/>
  <c r="AD71" i="15"/>
  <c r="AA71" i="15"/>
  <c r="AM70" i="15"/>
  <c r="AK70" i="15"/>
  <c r="AJ70" i="15"/>
  <c r="AI70" i="15"/>
  <c r="AH70" i="15"/>
  <c r="AG70" i="15"/>
  <c r="AF70" i="15"/>
  <c r="AE70" i="15"/>
  <c r="AD70" i="15"/>
  <c r="AC70" i="15"/>
  <c r="AB70" i="15"/>
  <c r="AA70" i="15"/>
  <c r="AM69" i="15"/>
  <c r="AK69" i="15"/>
  <c r="AJ69" i="15"/>
  <c r="AI69" i="15"/>
  <c r="AH69" i="15"/>
  <c r="AG69" i="15"/>
  <c r="AF69" i="15"/>
  <c r="AE69" i="15"/>
  <c r="AD69" i="15"/>
  <c r="AC69" i="15"/>
  <c r="AB69" i="15"/>
  <c r="AA69" i="15"/>
  <c r="AM68" i="15"/>
  <c r="AK68" i="15"/>
  <c r="AJ68" i="15"/>
  <c r="AI68" i="15"/>
  <c r="AH68" i="15"/>
  <c r="AG68" i="15"/>
  <c r="AF68" i="15"/>
  <c r="AE68" i="15"/>
  <c r="AD68" i="15"/>
  <c r="AC68" i="15"/>
  <c r="AB68" i="15"/>
  <c r="AA68" i="15"/>
  <c r="AM67" i="15"/>
  <c r="AK67" i="15"/>
  <c r="AJ67" i="15"/>
  <c r="AI67" i="15"/>
  <c r="AH67" i="15"/>
  <c r="AG67" i="15"/>
  <c r="AF67" i="15"/>
  <c r="AE67" i="15"/>
  <c r="AD67" i="15"/>
  <c r="AC67" i="15"/>
  <c r="AQ67" i="15" s="1"/>
  <c r="AT67" i="15" s="1"/>
  <c r="AB67" i="15"/>
  <c r="AA67" i="15"/>
  <c r="AM66" i="15"/>
  <c r="AK66" i="15"/>
  <c r="AJ66" i="15"/>
  <c r="AI66" i="15"/>
  <c r="AO66" i="15" s="1"/>
  <c r="AH66" i="15"/>
  <c r="AG66" i="15"/>
  <c r="AF66" i="15"/>
  <c r="AE66" i="15"/>
  <c r="AD66" i="15"/>
  <c r="AC66" i="15"/>
  <c r="AB66" i="15"/>
  <c r="AA66" i="15"/>
  <c r="AM65" i="15"/>
  <c r="AK65" i="15"/>
  <c r="AJ65" i="15"/>
  <c r="AI65" i="15"/>
  <c r="AH65" i="15"/>
  <c r="AG65" i="15"/>
  <c r="AF65" i="15"/>
  <c r="AE65" i="15"/>
  <c r="AD65" i="15"/>
  <c r="AB65" i="15"/>
  <c r="AC65" i="15"/>
  <c r="AA65" i="15"/>
  <c r="AM64" i="15"/>
  <c r="AK64" i="15"/>
  <c r="AJ64" i="15"/>
  <c r="AI64" i="15"/>
  <c r="AR64" i="15" s="1"/>
  <c r="AU64" i="15" s="1"/>
  <c r="AH64" i="15"/>
  <c r="AG64" i="15"/>
  <c r="AF64" i="15"/>
  <c r="AE64" i="15"/>
  <c r="AD64" i="15"/>
  <c r="AC64" i="15"/>
  <c r="AB64" i="15"/>
  <c r="AA64" i="15"/>
  <c r="AM63" i="15"/>
  <c r="AK63" i="15"/>
  <c r="AJ63" i="15"/>
  <c r="AI63" i="15"/>
  <c r="AH63" i="15"/>
  <c r="AG63" i="15"/>
  <c r="AF63" i="15"/>
  <c r="AE63" i="15"/>
  <c r="AB63" i="15"/>
  <c r="AC63" i="15"/>
  <c r="AD63" i="15"/>
  <c r="AA63" i="15"/>
  <c r="AM62" i="15"/>
  <c r="AK62" i="15"/>
  <c r="AJ62" i="15"/>
  <c r="AI62" i="15"/>
  <c r="AH62" i="15"/>
  <c r="AG62" i="15"/>
  <c r="AF62" i="15"/>
  <c r="AE62" i="15"/>
  <c r="AD62" i="15"/>
  <c r="AC62" i="15"/>
  <c r="AB62" i="15"/>
  <c r="AA62" i="15"/>
  <c r="AM61" i="15"/>
  <c r="AK61" i="15"/>
  <c r="AJ61" i="15"/>
  <c r="AI61" i="15"/>
  <c r="AH61" i="15"/>
  <c r="AG61" i="15"/>
  <c r="AF61" i="15"/>
  <c r="AE61" i="15"/>
  <c r="AD61" i="15"/>
  <c r="AC61" i="15"/>
  <c r="AB61" i="15"/>
  <c r="AA61" i="15"/>
  <c r="AM60" i="15"/>
  <c r="AK60" i="15"/>
  <c r="AJ60" i="15"/>
  <c r="AI60" i="15"/>
  <c r="AH60" i="15"/>
  <c r="AG60" i="15"/>
  <c r="AF60" i="15"/>
  <c r="AE60" i="15"/>
  <c r="AD60" i="15"/>
  <c r="AC60" i="15"/>
  <c r="AB60" i="15"/>
  <c r="AA60" i="15"/>
  <c r="AM59" i="15"/>
  <c r="AK59" i="15"/>
  <c r="AJ59" i="15"/>
  <c r="AI59" i="15"/>
  <c r="AH59" i="15"/>
  <c r="AG59" i="15"/>
  <c r="AR59" i="15" s="1"/>
  <c r="AU59" i="15" s="1"/>
  <c r="AF59" i="15"/>
  <c r="AE59" i="15"/>
  <c r="AD59" i="15"/>
  <c r="AQ59" i="15" s="1"/>
  <c r="AT59" i="15" s="1"/>
  <c r="AC59" i="15"/>
  <c r="AB59" i="15"/>
  <c r="AA59" i="15"/>
  <c r="AM58" i="15"/>
  <c r="AK58" i="15"/>
  <c r="AJ58" i="15"/>
  <c r="AI58" i="15"/>
  <c r="AH58" i="15"/>
  <c r="AG58" i="15"/>
  <c r="AF58" i="15"/>
  <c r="AE58" i="15"/>
  <c r="AD58" i="15"/>
  <c r="AC58" i="15"/>
  <c r="AB58" i="15"/>
  <c r="AA58" i="15"/>
  <c r="AM57" i="15"/>
  <c r="AK57" i="15"/>
  <c r="AJ57" i="15"/>
  <c r="AI57" i="15"/>
  <c r="AH57" i="15"/>
  <c r="AG57" i="15"/>
  <c r="AF57" i="15"/>
  <c r="AE57" i="15"/>
  <c r="AQ57" i="15" s="1"/>
  <c r="AT57" i="15" s="1"/>
  <c r="AD57" i="15"/>
  <c r="AC57" i="15"/>
  <c r="AB57" i="15"/>
  <c r="AA57" i="15"/>
  <c r="AM56" i="15"/>
  <c r="AK56" i="15"/>
  <c r="AJ56" i="15"/>
  <c r="AI56" i="15"/>
  <c r="AH56" i="15"/>
  <c r="AG56" i="15"/>
  <c r="AF56" i="15"/>
  <c r="AE56" i="15"/>
  <c r="AD56" i="15"/>
  <c r="AC56" i="15"/>
  <c r="AB56" i="15"/>
  <c r="AA56" i="15"/>
  <c r="AM55" i="15"/>
  <c r="AK55" i="15"/>
  <c r="AJ55" i="15"/>
  <c r="AI55" i="15"/>
  <c r="AH55" i="15"/>
  <c r="AG55" i="15"/>
  <c r="AF55" i="15"/>
  <c r="AE55" i="15"/>
  <c r="AB55" i="15"/>
  <c r="AC55" i="15"/>
  <c r="AD55" i="15"/>
  <c r="AQ55" i="15" s="1"/>
  <c r="AT55" i="15" s="1"/>
  <c r="AA55" i="15"/>
  <c r="AM54" i="15"/>
  <c r="AK54" i="15"/>
  <c r="AJ54" i="15"/>
  <c r="AI54" i="15"/>
  <c r="AH54" i="15"/>
  <c r="AG54" i="15"/>
  <c r="AF54" i="15"/>
  <c r="AE54" i="15"/>
  <c r="AD54" i="15"/>
  <c r="AC54" i="15"/>
  <c r="AB54" i="15"/>
  <c r="AA54" i="15"/>
  <c r="AM53" i="15"/>
  <c r="AK53" i="15"/>
  <c r="AJ53" i="15"/>
  <c r="AI53" i="15"/>
  <c r="AH53" i="15"/>
  <c r="AG53" i="15"/>
  <c r="AF53" i="15"/>
  <c r="AE53" i="15"/>
  <c r="AD53" i="15"/>
  <c r="AC53" i="15"/>
  <c r="AN53" i="15" s="1"/>
  <c r="AB53" i="15"/>
  <c r="AA53" i="15"/>
  <c r="AM52" i="15"/>
  <c r="AK52" i="15"/>
  <c r="AJ52" i="15"/>
  <c r="AI52" i="15"/>
  <c r="AH52" i="15"/>
  <c r="AG52" i="15"/>
  <c r="AF52" i="15"/>
  <c r="AE52" i="15"/>
  <c r="AD52" i="15"/>
  <c r="AC52" i="15"/>
  <c r="AB52" i="15"/>
  <c r="AA52" i="15"/>
  <c r="AM51" i="15"/>
  <c r="AK51" i="15"/>
  <c r="AJ51" i="15"/>
  <c r="AI51" i="15"/>
  <c r="AH51" i="15"/>
  <c r="AG51" i="15"/>
  <c r="AF51" i="15"/>
  <c r="AE51" i="15"/>
  <c r="AD51" i="15"/>
  <c r="AC51" i="15"/>
  <c r="AB51" i="15"/>
  <c r="AA51" i="15"/>
  <c r="AM50" i="15"/>
  <c r="AK50" i="15"/>
  <c r="AJ50" i="15"/>
  <c r="AI50" i="15"/>
  <c r="AH50" i="15"/>
  <c r="AG50" i="15"/>
  <c r="AO50" i="15" s="1"/>
  <c r="AF50" i="15"/>
  <c r="AE50" i="15"/>
  <c r="AD50" i="15"/>
  <c r="AC50" i="15"/>
  <c r="AB50" i="15"/>
  <c r="AA50" i="15"/>
  <c r="AM49" i="15"/>
  <c r="AK49" i="15"/>
  <c r="AJ49" i="15"/>
  <c r="AI49" i="15"/>
  <c r="AH49" i="15"/>
  <c r="AG49" i="15"/>
  <c r="AF49" i="15"/>
  <c r="AE49" i="15"/>
  <c r="AD49" i="15"/>
  <c r="AB49" i="15"/>
  <c r="AC49" i="15"/>
  <c r="AA49" i="15"/>
  <c r="AM48" i="15"/>
  <c r="AK48" i="15"/>
  <c r="AJ48" i="15"/>
  <c r="AI48" i="15"/>
  <c r="AH48" i="15"/>
  <c r="AG48" i="15"/>
  <c r="AR48" i="15"/>
  <c r="AU48" i="15" s="1"/>
  <c r="AF48" i="15"/>
  <c r="AE48" i="15"/>
  <c r="AD48" i="15"/>
  <c r="AC48" i="15"/>
  <c r="AB48" i="15"/>
  <c r="AA48" i="15"/>
  <c r="AM47" i="15"/>
  <c r="AK47" i="15"/>
  <c r="AJ47" i="15"/>
  <c r="AI47" i="15"/>
  <c r="AH47" i="15"/>
  <c r="AG47" i="15"/>
  <c r="AF47" i="15"/>
  <c r="AE47" i="15"/>
  <c r="AB47" i="15"/>
  <c r="AQ47" i="15" s="1"/>
  <c r="AT47" i="15" s="1"/>
  <c r="AC47" i="15"/>
  <c r="AD47" i="15"/>
  <c r="AA47" i="15"/>
  <c r="AM46" i="15"/>
  <c r="AK46" i="15"/>
  <c r="AJ46" i="15"/>
  <c r="AI46" i="15"/>
  <c r="AH46" i="15"/>
  <c r="AG46" i="15"/>
  <c r="AF46" i="15"/>
  <c r="AE46" i="15"/>
  <c r="AD46" i="15"/>
  <c r="AC46" i="15"/>
  <c r="AB46" i="15"/>
  <c r="AA46" i="15"/>
  <c r="AM45" i="15"/>
  <c r="AK45" i="15"/>
  <c r="AJ45" i="15"/>
  <c r="AI45" i="15"/>
  <c r="AH45" i="15"/>
  <c r="AG45" i="15"/>
  <c r="AF45" i="15"/>
  <c r="AE45" i="15"/>
  <c r="AD45" i="15"/>
  <c r="AC45" i="15"/>
  <c r="AB45" i="15"/>
  <c r="AA45" i="15"/>
  <c r="AM44" i="15"/>
  <c r="AK44" i="15"/>
  <c r="AJ44" i="15"/>
  <c r="AI44" i="15"/>
  <c r="AH44" i="15"/>
  <c r="AG44" i="15"/>
  <c r="AF44" i="15"/>
  <c r="AE44" i="15"/>
  <c r="AD44" i="15"/>
  <c r="AC44" i="15"/>
  <c r="AB44" i="15"/>
  <c r="AA44" i="15"/>
  <c r="AM43" i="15"/>
  <c r="AK43" i="15"/>
  <c r="AJ43" i="15"/>
  <c r="AI43" i="15"/>
  <c r="AH43" i="15"/>
  <c r="AR43" i="15" s="1"/>
  <c r="AU43" i="15" s="1"/>
  <c r="AG43" i="15"/>
  <c r="AF43" i="15"/>
  <c r="AE43" i="15"/>
  <c r="AD43" i="15"/>
  <c r="AC43" i="15"/>
  <c r="AB43" i="15"/>
  <c r="AA43" i="15"/>
  <c r="AM42" i="15"/>
  <c r="AK42" i="15"/>
  <c r="AJ42" i="15"/>
  <c r="AI42" i="15"/>
  <c r="AH42" i="15"/>
  <c r="AG42" i="15"/>
  <c r="AF42" i="15"/>
  <c r="AE42" i="15"/>
  <c r="AD42" i="15"/>
  <c r="AC42" i="15"/>
  <c r="AB42" i="15"/>
  <c r="AA42" i="15"/>
  <c r="AM41" i="15"/>
  <c r="AK41" i="15"/>
  <c r="AJ41" i="15"/>
  <c r="AI41" i="15"/>
  <c r="AH41" i="15"/>
  <c r="AG41" i="15"/>
  <c r="AF41" i="15"/>
  <c r="AE41" i="15"/>
  <c r="AD41" i="15"/>
  <c r="AC41" i="15"/>
  <c r="AB41" i="15"/>
  <c r="AA41" i="15"/>
  <c r="AM40" i="15"/>
  <c r="AK40" i="15"/>
  <c r="AJ40" i="15"/>
  <c r="AI40" i="15"/>
  <c r="AH40" i="15"/>
  <c r="AR40" i="15" s="1"/>
  <c r="AU40" i="15" s="1"/>
  <c r="AG40" i="15"/>
  <c r="AF40" i="15"/>
  <c r="AE40" i="15"/>
  <c r="AD40" i="15"/>
  <c r="AB40" i="15"/>
  <c r="AC40" i="15"/>
  <c r="AA40" i="15"/>
  <c r="AM39" i="15"/>
  <c r="AK39" i="15"/>
  <c r="AJ39" i="15"/>
  <c r="AI39" i="15"/>
  <c r="AH39" i="15"/>
  <c r="AG39" i="15"/>
  <c r="AF39" i="15"/>
  <c r="AE39" i="15"/>
  <c r="AB39" i="15"/>
  <c r="AC39" i="15"/>
  <c r="AD39" i="15"/>
  <c r="AQ39" i="15"/>
  <c r="AT39" i="15" s="1"/>
  <c r="AA39" i="15"/>
  <c r="AM38" i="15"/>
  <c r="AK38" i="15"/>
  <c r="AJ38" i="15"/>
  <c r="AI38" i="15"/>
  <c r="AH38" i="15"/>
  <c r="AG38" i="15"/>
  <c r="AF38" i="15"/>
  <c r="AE38" i="15"/>
  <c r="AD38" i="15"/>
  <c r="AC38" i="15"/>
  <c r="AB38" i="15"/>
  <c r="AA38" i="15"/>
  <c r="AM37" i="15"/>
  <c r="AK37" i="15"/>
  <c r="AJ37" i="15"/>
  <c r="AI37" i="15"/>
  <c r="AH37" i="15"/>
  <c r="AG37" i="15"/>
  <c r="AF37" i="15"/>
  <c r="AE37" i="15"/>
  <c r="AD37" i="15"/>
  <c r="AC37" i="15"/>
  <c r="AB37" i="15"/>
  <c r="AA37" i="15"/>
  <c r="AM36" i="15"/>
  <c r="AK36" i="15"/>
  <c r="AJ36" i="15"/>
  <c r="AI36" i="15"/>
  <c r="AH36" i="15"/>
  <c r="AG36" i="15"/>
  <c r="AF36" i="15"/>
  <c r="AE36" i="15"/>
  <c r="AD36" i="15"/>
  <c r="AC36" i="15"/>
  <c r="AB36" i="15"/>
  <c r="AA36" i="15"/>
  <c r="AM35" i="15"/>
  <c r="AK35" i="15"/>
  <c r="AJ35" i="15"/>
  <c r="AI35" i="15"/>
  <c r="AH35" i="15"/>
  <c r="AG35" i="15"/>
  <c r="AF35" i="15"/>
  <c r="AE35" i="15"/>
  <c r="AD35" i="15"/>
  <c r="AC35" i="15"/>
  <c r="AB35" i="15"/>
  <c r="AA35" i="15"/>
  <c r="AM34" i="15"/>
  <c r="AK34" i="15"/>
  <c r="AJ34" i="15"/>
  <c r="AI34" i="15"/>
  <c r="AH34" i="15"/>
  <c r="AG34" i="15"/>
  <c r="AF34" i="15"/>
  <c r="AE34" i="15"/>
  <c r="AD34" i="15"/>
  <c r="AC34" i="15"/>
  <c r="AB34" i="15"/>
  <c r="AA34" i="15"/>
  <c r="AM33" i="15"/>
  <c r="AK33" i="15"/>
  <c r="AJ33" i="15"/>
  <c r="AI33" i="15"/>
  <c r="AH33" i="15"/>
  <c r="AG33" i="15"/>
  <c r="AF33" i="15"/>
  <c r="AE33" i="15"/>
  <c r="AD33" i="15"/>
  <c r="AB33" i="15"/>
  <c r="AC33" i="15"/>
  <c r="AA33" i="15"/>
  <c r="AM32" i="15"/>
  <c r="AK32" i="15"/>
  <c r="AJ32" i="15"/>
  <c r="AI32" i="15"/>
  <c r="AH32" i="15"/>
  <c r="AG32" i="15"/>
  <c r="AF32" i="15"/>
  <c r="AE32" i="15"/>
  <c r="AD32" i="15"/>
  <c r="AC32" i="15"/>
  <c r="AB32" i="15"/>
  <c r="AA32" i="15"/>
  <c r="AM31" i="15"/>
  <c r="AK31" i="15"/>
  <c r="AJ31" i="15"/>
  <c r="AI31" i="15"/>
  <c r="AH31" i="15"/>
  <c r="AG31" i="15"/>
  <c r="AF31" i="15"/>
  <c r="AE31" i="15"/>
  <c r="AB31" i="15"/>
  <c r="AC31" i="15"/>
  <c r="AD31" i="15"/>
  <c r="AA31" i="15"/>
  <c r="AM30" i="15"/>
  <c r="AK30" i="15"/>
  <c r="AJ30" i="15"/>
  <c r="AI30" i="15"/>
  <c r="AH30" i="15"/>
  <c r="AG30" i="15"/>
  <c r="AF30" i="15"/>
  <c r="AE30" i="15"/>
  <c r="AD30" i="15"/>
  <c r="AC30" i="15"/>
  <c r="AB30" i="15"/>
  <c r="AA30" i="15"/>
  <c r="AM29" i="15"/>
  <c r="AK29" i="15"/>
  <c r="AJ29" i="15"/>
  <c r="AI29" i="15"/>
  <c r="AH29" i="15"/>
  <c r="AG29" i="15"/>
  <c r="AF29" i="15"/>
  <c r="AE29" i="15"/>
  <c r="AD29" i="15"/>
  <c r="AC29" i="15"/>
  <c r="AB29" i="15"/>
  <c r="AQ29" i="15" s="1"/>
  <c r="AT29" i="15" s="1"/>
  <c r="AA29" i="15"/>
  <c r="AM28" i="15"/>
  <c r="AK28" i="15"/>
  <c r="AJ28" i="15"/>
  <c r="AI28" i="15"/>
  <c r="AH28" i="15"/>
  <c r="AG28" i="15"/>
  <c r="AF28" i="15"/>
  <c r="AE28" i="15"/>
  <c r="AD28" i="15"/>
  <c r="AC28" i="15"/>
  <c r="AB28" i="15"/>
  <c r="AA28" i="15"/>
  <c r="AM27" i="15"/>
  <c r="AK27" i="15"/>
  <c r="AJ27" i="15"/>
  <c r="AI27" i="15"/>
  <c r="AH27" i="15"/>
  <c r="AG27" i="15"/>
  <c r="AF27" i="15"/>
  <c r="AE27" i="15"/>
  <c r="AD27" i="15"/>
  <c r="AC27" i="15"/>
  <c r="AB27" i="15"/>
  <c r="AQ27" i="15" s="1"/>
  <c r="AT27" i="15" s="1"/>
  <c r="AA27" i="15"/>
  <c r="AM26" i="15"/>
  <c r="AK26" i="15"/>
  <c r="AJ26" i="15"/>
  <c r="AI26" i="15"/>
  <c r="AH26" i="15"/>
  <c r="AG26" i="15"/>
  <c r="AF26" i="15"/>
  <c r="AE26" i="15"/>
  <c r="AD26" i="15"/>
  <c r="AC26" i="15"/>
  <c r="AB26" i="15"/>
  <c r="AA26" i="15"/>
  <c r="AM25" i="15"/>
  <c r="AK25" i="15"/>
  <c r="AJ25" i="15"/>
  <c r="AI25" i="15"/>
  <c r="AH25" i="15"/>
  <c r="AG25" i="15"/>
  <c r="AF25" i="15"/>
  <c r="AE25" i="15"/>
  <c r="AD25" i="15"/>
  <c r="AC25" i="15"/>
  <c r="AB25" i="15"/>
  <c r="AA25" i="15"/>
  <c r="AM24" i="15"/>
  <c r="AK24" i="15"/>
  <c r="AJ24" i="15"/>
  <c r="AI24" i="15"/>
  <c r="AH24" i="15"/>
  <c r="AG24" i="15"/>
  <c r="AR24" i="15" s="1"/>
  <c r="AU24" i="15" s="1"/>
  <c r="AF24" i="15"/>
  <c r="AE24" i="15"/>
  <c r="AD24" i="15"/>
  <c r="AB24" i="15"/>
  <c r="AC24" i="15"/>
  <c r="AA24" i="15"/>
  <c r="AM23" i="15"/>
  <c r="AK23" i="15"/>
  <c r="AJ23" i="15"/>
  <c r="AI23" i="15"/>
  <c r="AH23" i="15"/>
  <c r="AG23" i="15"/>
  <c r="AF23" i="15"/>
  <c r="AE23" i="15"/>
  <c r="AB23" i="15"/>
  <c r="AC23" i="15"/>
  <c r="AD23" i="15"/>
  <c r="AQ23" i="15"/>
  <c r="AT23" i="15" s="1"/>
  <c r="AA23" i="15"/>
  <c r="AM22" i="15"/>
  <c r="AK22" i="15"/>
  <c r="AJ22" i="15"/>
  <c r="AI22" i="15"/>
  <c r="AH22" i="15"/>
  <c r="AG22" i="15"/>
  <c r="AF22" i="15"/>
  <c r="AE22" i="15"/>
  <c r="AD22" i="15"/>
  <c r="AC22" i="15"/>
  <c r="AB22" i="15"/>
  <c r="AA22" i="15"/>
  <c r="AM21" i="15"/>
  <c r="AK21" i="15"/>
  <c r="AJ21" i="15"/>
  <c r="AI21" i="15"/>
  <c r="AH21" i="15"/>
  <c r="AG21" i="15"/>
  <c r="AF21" i="15"/>
  <c r="AE21" i="15"/>
  <c r="AD21" i="15"/>
  <c r="AC21" i="15"/>
  <c r="AB21" i="15"/>
  <c r="AA21" i="15"/>
  <c r="AM20" i="15"/>
  <c r="AK20" i="15"/>
  <c r="AJ20" i="15"/>
  <c r="AI20" i="15"/>
  <c r="AH20" i="15"/>
  <c r="AG20" i="15"/>
  <c r="AF20" i="15"/>
  <c r="AE20" i="15"/>
  <c r="AD20" i="15"/>
  <c r="AC20" i="15"/>
  <c r="AB20" i="15"/>
  <c r="AA20" i="15"/>
  <c r="AM19" i="15"/>
  <c r="AK19" i="15"/>
  <c r="AJ19" i="15"/>
  <c r="AI19" i="15"/>
  <c r="AH19" i="15"/>
  <c r="AG19" i="15"/>
  <c r="AF19" i="15"/>
  <c r="AE19" i="15"/>
  <c r="AD19" i="15"/>
  <c r="AC19" i="15"/>
  <c r="AB19" i="15"/>
  <c r="AA19" i="15"/>
  <c r="AM18" i="15"/>
  <c r="AK18" i="15"/>
  <c r="AJ18" i="15"/>
  <c r="AI18" i="15"/>
  <c r="AH18" i="15"/>
  <c r="AG18" i="15"/>
  <c r="AO18" i="15"/>
  <c r="AF18" i="15"/>
  <c r="AE18" i="15"/>
  <c r="AD18" i="15"/>
  <c r="AC18" i="15"/>
  <c r="AB18" i="15"/>
  <c r="AA18" i="15"/>
  <c r="AM17" i="15"/>
  <c r="AK17" i="15"/>
  <c r="AJ17" i="15"/>
  <c r="AI17" i="15"/>
  <c r="AH17" i="15"/>
  <c r="AG17" i="15"/>
  <c r="AF17" i="15"/>
  <c r="AE17" i="15"/>
  <c r="AD17" i="15"/>
  <c r="AB17" i="15"/>
  <c r="AC17" i="15"/>
  <c r="AW17" i="15" s="1"/>
  <c r="AA17" i="15"/>
  <c r="AM16" i="15"/>
  <c r="AK16" i="15"/>
  <c r="AJ16" i="15"/>
  <c r="AI16" i="15"/>
  <c r="AH16" i="15"/>
  <c r="AG16" i="15"/>
  <c r="AR16" i="15"/>
  <c r="AU16" i="15" s="1"/>
  <c r="AF16" i="15"/>
  <c r="AE16" i="15"/>
  <c r="AD16" i="15"/>
  <c r="AC16" i="15"/>
  <c r="AB16" i="15"/>
  <c r="AA16" i="15"/>
  <c r="AM15" i="15"/>
  <c r="AK15" i="15"/>
  <c r="AJ15" i="15"/>
  <c r="AI15" i="15"/>
  <c r="AH15" i="15"/>
  <c r="AG15" i="15"/>
  <c r="AF15" i="15"/>
  <c r="AE15" i="15"/>
  <c r="AB15" i="15"/>
  <c r="AQ15" i="15" s="1"/>
  <c r="AT15" i="15" s="1"/>
  <c r="AC15" i="15"/>
  <c r="AD15" i="15"/>
  <c r="AA15" i="15"/>
  <c r="AM14" i="15"/>
  <c r="AK14" i="15"/>
  <c r="AJ14" i="15"/>
  <c r="AI14" i="15"/>
  <c r="AH14" i="15"/>
  <c r="AG14" i="15"/>
  <c r="AF14" i="15"/>
  <c r="AE14" i="15"/>
  <c r="AD14" i="15"/>
  <c r="AC14" i="15"/>
  <c r="AB14" i="15"/>
  <c r="AA14" i="15"/>
  <c r="AM13" i="15"/>
  <c r="AK13" i="15"/>
  <c r="AJ13" i="15"/>
  <c r="AI13" i="15"/>
  <c r="AH13" i="15"/>
  <c r="AG13" i="15"/>
  <c r="AF13" i="15"/>
  <c r="AE13" i="15"/>
  <c r="AD13" i="15"/>
  <c r="AC13" i="15"/>
  <c r="AB13" i="15"/>
  <c r="AA13" i="15"/>
  <c r="AM12" i="15"/>
  <c r="AK12" i="15"/>
  <c r="AJ12" i="15"/>
  <c r="AI12" i="15"/>
  <c r="AH12" i="15"/>
  <c r="AG12" i="15"/>
  <c r="AF12" i="15"/>
  <c r="AE12" i="15"/>
  <c r="AD12" i="15"/>
  <c r="AC12" i="15"/>
  <c r="AB12" i="15"/>
  <c r="AA12" i="15"/>
  <c r="AM11" i="15"/>
  <c r="AK11" i="15"/>
  <c r="AJ11" i="15"/>
  <c r="AI11" i="15"/>
  <c r="AH11" i="15"/>
  <c r="AG11" i="15"/>
  <c r="AF11" i="15"/>
  <c r="AE11" i="15"/>
  <c r="AD11" i="15"/>
  <c r="AC11" i="15"/>
  <c r="AB11" i="15"/>
  <c r="AA11" i="15"/>
  <c r="AM10" i="15"/>
  <c r="AK10" i="15"/>
  <c r="AJ10" i="15"/>
  <c r="AI10" i="15"/>
  <c r="AH10" i="15"/>
  <c r="AG10" i="15"/>
  <c r="AF10" i="15"/>
  <c r="AE10" i="15"/>
  <c r="AD10" i="15"/>
  <c r="AC10" i="15"/>
  <c r="AB10" i="15"/>
  <c r="AA10" i="15"/>
  <c r="AM9" i="15"/>
  <c r="AK9" i="15"/>
  <c r="AJ9" i="15"/>
  <c r="AI9" i="15"/>
  <c r="AH9" i="15"/>
  <c r="AG9" i="15"/>
  <c r="AF9" i="15"/>
  <c r="AE9" i="15"/>
  <c r="AD9" i="15"/>
  <c r="AC9" i="15"/>
  <c r="AB9" i="15"/>
  <c r="AA9" i="15"/>
  <c r="AM8" i="15"/>
  <c r="AK8" i="15"/>
  <c r="AJ8" i="15"/>
  <c r="AI8" i="15"/>
  <c r="AH8" i="15"/>
  <c r="AG8" i="15"/>
  <c r="AF8" i="15"/>
  <c r="AE8" i="15"/>
  <c r="AB8" i="15"/>
  <c r="AC8" i="15"/>
  <c r="AD8" i="15"/>
  <c r="AA8" i="15"/>
  <c r="AM7" i="15"/>
  <c r="AK7" i="15"/>
  <c r="AJ7" i="15"/>
  <c r="AI7" i="15"/>
  <c r="AH7" i="15"/>
  <c r="AG7" i="15"/>
  <c r="AF7" i="15"/>
  <c r="AE7" i="15"/>
  <c r="AD7" i="15"/>
  <c r="AC7" i="15"/>
  <c r="AB7" i="15"/>
  <c r="AA7" i="15"/>
  <c r="AM340" i="14"/>
  <c r="AA340" i="14"/>
  <c r="X340" i="14"/>
  <c r="W340" i="14"/>
  <c r="V340" i="14"/>
  <c r="U340" i="14"/>
  <c r="T340" i="14"/>
  <c r="S340" i="14"/>
  <c r="R340" i="14"/>
  <c r="Q340" i="14"/>
  <c r="P340" i="14"/>
  <c r="O340" i="14"/>
  <c r="N340" i="14"/>
  <c r="M340" i="14"/>
  <c r="L340" i="14"/>
  <c r="K340" i="14"/>
  <c r="J340" i="14"/>
  <c r="I340" i="14"/>
  <c r="H340" i="14"/>
  <c r="G340" i="14"/>
  <c r="F340" i="14"/>
  <c r="E340" i="14"/>
  <c r="D340" i="14"/>
  <c r="C340" i="14"/>
  <c r="AM339" i="14"/>
  <c r="AA339" i="14"/>
  <c r="X339" i="14"/>
  <c r="W339" i="14"/>
  <c r="V339" i="14"/>
  <c r="U339" i="14"/>
  <c r="T339" i="14"/>
  <c r="S339" i="14"/>
  <c r="R339" i="14"/>
  <c r="Q339" i="14"/>
  <c r="P339" i="14"/>
  <c r="O339" i="14"/>
  <c r="N339" i="14"/>
  <c r="M339" i="14"/>
  <c r="L339" i="14"/>
  <c r="K339" i="14"/>
  <c r="J339" i="14"/>
  <c r="I339" i="14"/>
  <c r="H339" i="14"/>
  <c r="G339" i="14"/>
  <c r="F339" i="14"/>
  <c r="E339" i="14"/>
  <c r="D339" i="14"/>
  <c r="C339" i="14"/>
  <c r="AM338" i="14"/>
  <c r="AA338" i="14"/>
  <c r="AM336" i="14"/>
  <c r="AA336" i="14"/>
  <c r="X336" i="14"/>
  <c r="W336" i="14"/>
  <c r="AK336" i="14"/>
  <c r="V336" i="14"/>
  <c r="U336" i="14"/>
  <c r="T336" i="14"/>
  <c r="T338" i="14" s="1"/>
  <c r="S336" i="14"/>
  <c r="R336" i="14"/>
  <c r="Q336" i="14"/>
  <c r="P336" i="14"/>
  <c r="O336" i="14"/>
  <c r="O338" i="14" s="1"/>
  <c r="N336" i="14"/>
  <c r="M336" i="14"/>
  <c r="L336" i="14"/>
  <c r="K336" i="14"/>
  <c r="AF336" i="14"/>
  <c r="J336" i="14"/>
  <c r="I336" i="14"/>
  <c r="H336" i="14"/>
  <c r="G336" i="14"/>
  <c r="AD336" i="14"/>
  <c r="F336" i="14"/>
  <c r="E336" i="14"/>
  <c r="D336" i="14"/>
  <c r="C336" i="14"/>
  <c r="AB336" i="14" s="1"/>
  <c r="AM335" i="14"/>
  <c r="AA335" i="14"/>
  <c r="X335" i="14"/>
  <c r="X338" i="14" s="1"/>
  <c r="AK338" i="14" s="1"/>
  <c r="W335" i="14"/>
  <c r="W338" i="14"/>
  <c r="V335" i="14"/>
  <c r="U335" i="14"/>
  <c r="U338" i="14"/>
  <c r="T335" i="14"/>
  <c r="S335" i="14"/>
  <c r="R335" i="14"/>
  <c r="R338" i="14" s="1"/>
  <c r="Q335" i="14"/>
  <c r="Q338" i="14"/>
  <c r="P335" i="14"/>
  <c r="P338" i="14" s="1"/>
  <c r="O335" i="14"/>
  <c r="N335" i="14"/>
  <c r="M335" i="14"/>
  <c r="L335" i="14"/>
  <c r="L338" i="14" s="1"/>
  <c r="K335" i="14"/>
  <c r="J335" i="14"/>
  <c r="I335" i="14"/>
  <c r="I338" i="14"/>
  <c r="H335" i="14"/>
  <c r="H338" i="14"/>
  <c r="G335" i="14"/>
  <c r="F335" i="14"/>
  <c r="E335" i="14"/>
  <c r="D335" i="14"/>
  <c r="C335" i="14"/>
  <c r="AM334" i="14"/>
  <c r="AA334" i="14"/>
  <c r="X334" i="14"/>
  <c r="W334" i="14"/>
  <c r="AK334" i="14" s="1"/>
  <c r="V334" i="14"/>
  <c r="AJ334" i="14" s="1"/>
  <c r="U334" i="14"/>
  <c r="T334" i="14"/>
  <c r="S334" i="14"/>
  <c r="AI334" i="14" s="1"/>
  <c r="R334" i="14"/>
  <c r="Q334" i="14"/>
  <c r="P334" i="14"/>
  <c r="O334" i="14"/>
  <c r="N334" i="14"/>
  <c r="M334" i="14"/>
  <c r="AG334" i="14" s="1"/>
  <c r="L334" i="14"/>
  <c r="K334" i="14"/>
  <c r="AF334" i="14"/>
  <c r="J334" i="14"/>
  <c r="I334" i="14"/>
  <c r="AE334" i="14"/>
  <c r="H334" i="14"/>
  <c r="AD334" i="14" s="1"/>
  <c r="G334" i="14"/>
  <c r="F334" i="14"/>
  <c r="E334" i="14"/>
  <c r="AC334" i="14" s="1"/>
  <c r="D334" i="14"/>
  <c r="C334" i="14"/>
  <c r="AB334" i="14"/>
  <c r="AM333" i="14"/>
  <c r="AA333" i="14"/>
  <c r="X333" i="14"/>
  <c r="W333" i="14"/>
  <c r="V333" i="14"/>
  <c r="U333" i="14"/>
  <c r="AJ333" i="14" s="1"/>
  <c r="T333" i="14"/>
  <c r="S333" i="14"/>
  <c r="R333" i="14"/>
  <c r="Q333" i="14"/>
  <c r="P333" i="14"/>
  <c r="O333" i="14"/>
  <c r="N333" i="14"/>
  <c r="M333" i="14"/>
  <c r="AG333" i="14" s="1"/>
  <c r="L333" i="14"/>
  <c r="K333" i="14"/>
  <c r="J333" i="14"/>
  <c r="I333" i="14"/>
  <c r="AE333" i="14" s="1"/>
  <c r="H333" i="14"/>
  <c r="G333" i="14"/>
  <c r="F333" i="14"/>
  <c r="AC333" i="14" s="1"/>
  <c r="E333" i="14"/>
  <c r="D333" i="14"/>
  <c r="C333" i="14"/>
  <c r="AM332" i="14"/>
  <c r="AA332" i="14"/>
  <c r="X332" i="14"/>
  <c r="W332" i="14"/>
  <c r="V332" i="14"/>
  <c r="U332" i="14"/>
  <c r="T332" i="14"/>
  <c r="S332" i="14"/>
  <c r="AI332" i="14" s="1"/>
  <c r="R332" i="14"/>
  <c r="Q332" i="14"/>
  <c r="P332" i="14"/>
  <c r="O332" i="14"/>
  <c r="N332" i="14"/>
  <c r="M332" i="14"/>
  <c r="AG332" i="14"/>
  <c r="L332" i="14"/>
  <c r="K332" i="14"/>
  <c r="AF332" i="14"/>
  <c r="J332" i="14"/>
  <c r="I332" i="14"/>
  <c r="H332" i="14"/>
  <c r="G332" i="14"/>
  <c r="F332" i="14"/>
  <c r="E332" i="14"/>
  <c r="D332" i="14"/>
  <c r="C332" i="14"/>
  <c r="AB332" i="14"/>
  <c r="AM331" i="14"/>
  <c r="U331" i="14"/>
  <c r="V331" i="14"/>
  <c r="AJ331" i="14"/>
  <c r="AA331" i="14"/>
  <c r="X331" i="14"/>
  <c r="W331" i="14"/>
  <c r="AK331" i="14" s="1"/>
  <c r="T331" i="14"/>
  <c r="S331" i="14"/>
  <c r="R331" i="14"/>
  <c r="Q331" i="14"/>
  <c r="P331" i="14"/>
  <c r="O331" i="14"/>
  <c r="N331" i="14"/>
  <c r="M331" i="14"/>
  <c r="AG331" i="14" s="1"/>
  <c r="L331" i="14"/>
  <c r="K331" i="14"/>
  <c r="J331" i="14"/>
  <c r="I331" i="14"/>
  <c r="H331" i="14"/>
  <c r="G331" i="14"/>
  <c r="AD331" i="14" s="1"/>
  <c r="F331" i="14"/>
  <c r="E331" i="14"/>
  <c r="AC331" i="14" s="1"/>
  <c r="D331" i="14"/>
  <c r="C331" i="14"/>
  <c r="AM330" i="14"/>
  <c r="AA330" i="14"/>
  <c r="X330" i="14"/>
  <c r="W330" i="14"/>
  <c r="V330" i="14"/>
  <c r="U330" i="14"/>
  <c r="T330" i="14"/>
  <c r="S330" i="14"/>
  <c r="AI330" i="14" s="1"/>
  <c r="R330" i="14"/>
  <c r="Q330" i="14"/>
  <c r="P330" i="14"/>
  <c r="O330" i="14"/>
  <c r="AH330" i="14"/>
  <c r="N330" i="14"/>
  <c r="M330" i="14"/>
  <c r="L330" i="14"/>
  <c r="K330" i="14"/>
  <c r="J330" i="14"/>
  <c r="I330" i="14"/>
  <c r="AE330" i="14" s="1"/>
  <c r="H330" i="14"/>
  <c r="G330" i="14"/>
  <c r="AD330" i="14"/>
  <c r="F330" i="14"/>
  <c r="E330" i="14"/>
  <c r="D330" i="14"/>
  <c r="AB330" i="14" s="1"/>
  <c r="C330" i="14"/>
  <c r="AM329" i="14"/>
  <c r="M329" i="14"/>
  <c r="AG329" i="14" s="1"/>
  <c r="N329" i="14"/>
  <c r="AA329" i="14"/>
  <c r="X329" i="14"/>
  <c r="W329" i="14"/>
  <c r="AK329" i="14"/>
  <c r="V329" i="14"/>
  <c r="U329" i="14"/>
  <c r="AJ329" i="14" s="1"/>
  <c r="T329" i="14"/>
  <c r="S329" i="14"/>
  <c r="R329" i="14"/>
  <c r="Q329" i="14"/>
  <c r="P329" i="14"/>
  <c r="AH329" i="14" s="1"/>
  <c r="O329" i="14"/>
  <c r="L329" i="14"/>
  <c r="K329" i="14"/>
  <c r="J329" i="14"/>
  <c r="I329" i="14"/>
  <c r="AE329" i="14"/>
  <c r="H329" i="14"/>
  <c r="G329" i="14"/>
  <c r="F329" i="14"/>
  <c r="AC329" i="14" s="1"/>
  <c r="E329" i="14"/>
  <c r="D329" i="14"/>
  <c r="C329" i="14"/>
  <c r="AM328" i="14"/>
  <c r="AA328" i="14"/>
  <c r="X328" i="14"/>
  <c r="W328" i="14"/>
  <c r="AK328" i="14"/>
  <c r="V328" i="14"/>
  <c r="U328" i="14"/>
  <c r="T328" i="14"/>
  <c r="AI328" i="14" s="1"/>
  <c r="S328" i="14"/>
  <c r="R328" i="14"/>
  <c r="Q328" i="14"/>
  <c r="P328" i="14"/>
  <c r="O328" i="14"/>
  <c r="AH328" i="14" s="1"/>
  <c r="N328" i="14"/>
  <c r="M328" i="14"/>
  <c r="AG328" i="14"/>
  <c r="L328" i="14"/>
  <c r="K328" i="14"/>
  <c r="AF328" i="14"/>
  <c r="J328" i="14"/>
  <c r="I328" i="14"/>
  <c r="H328" i="14"/>
  <c r="G328" i="14"/>
  <c r="AD328" i="14"/>
  <c r="F328" i="14"/>
  <c r="E328" i="14"/>
  <c r="D328" i="14"/>
  <c r="C328" i="14"/>
  <c r="AB328" i="14" s="1"/>
  <c r="AM327" i="14"/>
  <c r="AA327" i="14"/>
  <c r="X327" i="14"/>
  <c r="W327" i="14"/>
  <c r="V327" i="14"/>
  <c r="U327" i="14"/>
  <c r="T327" i="14"/>
  <c r="S327" i="14"/>
  <c r="R327" i="14"/>
  <c r="Q327" i="14"/>
  <c r="P327" i="14"/>
  <c r="O327" i="14"/>
  <c r="AH327" i="14" s="1"/>
  <c r="N327" i="14"/>
  <c r="M327" i="14"/>
  <c r="L327" i="14"/>
  <c r="K327" i="14"/>
  <c r="J327" i="14"/>
  <c r="I327" i="14"/>
  <c r="H327" i="14"/>
  <c r="G327" i="14"/>
  <c r="F327" i="14"/>
  <c r="E327" i="14"/>
  <c r="D327" i="14"/>
  <c r="C327" i="14"/>
  <c r="AM326" i="14"/>
  <c r="AA326" i="14"/>
  <c r="X326" i="14"/>
  <c r="AK326" i="14" s="1"/>
  <c r="W326" i="14"/>
  <c r="V326" i="14"/>
  <c r="U326" i="14"/>
  <c r="T326" i="14"/>
  <c r="S326" i="14"/>
  <c r="AI326" i="14" s="1"/>
  <c r="R326" i="14"/>
  <c r="Q326" i="14"/>
  <c r="P326" i="14"/>
  <c r="O326" i="14"/>
  <c r="AH326" i="14" s="1"/>
  <c r="N326" i="14"/>
  <c r="M326" i="14"/>
  <c r="L326" i="14"/>
  <c r="K326" i="14"/>
  <c r="J326" i="14"/>
  <c r="I326" i="14"/>
  <c r="AE326" i="14" s="1"/>
  <c r="H326" i="14"/>
  <c r="G326" i="14"/>
  <c r="AD326" i="14"/>
  <c r="F326" i="14"/>
  <c r="E326" i="14"/>
  <c r="D326" i="14"/>
  <c r="C326" i="14"/>
  <c r="AB326" i="14" s="1"/>
  <c r="AM325" i="14"/>
  <c r="AA325" i="14"/>
  <c r="X325" i="14"/>
  <c r="W325" i="14"/>
  <c r="V325" i="14"/>
  <c r="U325" i="14"/>
  <c r="AJ325" i="14" s="1"/>
  <c r="T325" i="14"/>
  <c r="S325" i="14"/>
  <c r="R325" i="14"/>
  <c r="Q325" i="14"/>
  <c r="P325" i="14"/>
  <c r="O325" i="14"/>
  <c r="AH325" i="14" s="1"/>
  <c r="N325" i="14"/>
  <c r="M325" i="14"/>
  <c r="AG325" i="14" s="1"/>
  <c r="L325" i="14"/>
  <c r="K325" i="14"/>
  <c r="AF325" i="14" s="1"/>
  <c r="J325" i="14"/>
  <c r="I325" i="14"/>
  <c r="AE325" i="14" s="1"/>
  <c r="H325" i="14"/>
  <c r="G325" i="14"/>
  <c r="AD325" i="14" s="1"/>
  <c r="F325" i="14"/>
  <c r="E325" i="14"/>
  <c r="AC325" i="14"/>
  <c r="D325" i="14"/>
  <c r="C325" i="14"/>
  <c r="AM324" i="14"/>
  <c r="C324" i="14"/>
  <c r="AB324" i="14" s="1"/>
  <c r="D324" i="14"/>
  <c r="AA324" i="14"/>
  <c r="X324" i="14"/>
  <c r="W324" i="14"/>
  <c r="V324" i="14"/>
  <c r="U324" i="14"/>
  <c r="T324" i="14"/>
  <c r="S324" i="14"/>
  <c r="AI324" i="14" s="1"/>
  <c r="R324" i="14"/>
  <c r="Q324" i="14"/>
  <c r="P324" i="14"/>
  <c r="O324" i="14"/>
  <c r="N324" i="14"/>
  <c r="M324" i="14"/>
  <c r="L324" i="14"/>
  <c r="K324" i="14"/>
  <c r="AF324" i="14" s="1"/>
  <c r="J324" i="14"/>
  <c r="I324" i="14"/>
  <c r="H324" i="14"/>
  <c r="G324" i="14"/>
  <c r="F324" i="14"/>
  <c r="E324" i="14"/>
  <c r="AM323" i="14"/>
  <c r="AA323" i="14"/>
  <c r="X323" i="14"/>
  <c r="W323" i="14"/>
  <c r="V323" i="14"/>
  <c r="U323" i="14"/>
  <c r="AJ323" i="14"/>
  <c r="T323" i="14"/>
  <c r="S323" i="14"/>
  <c r="AI323" i="14" s="1"/>
  <c r="R323" i="14"/>
  <c r="Q323" i="14"/>
  <c r="P323" i="14"/>
  <c r="O323" i="14"/>
  <c r="AH323" i="14" s="1"/>
  <c r="N323" i="14"/>
  <c r="M323" i="14"/>
  <c r="AG323" i="14"/>
  <c r="L323" i="14"/>
  <c r="K323" i="14"/>
  <c r="J323" i="14"/>
  <c r="I323" i="14"/>
  <c r="H323" i="14"/>
  <c r="G323" i="14"/>
  <c r="F323" i="14"/>
  <c r="E323" i="14"/>
  <c r="AC323" i="14" s="1"/>
  <c r="D323" i="14"/>
  <c r="C323" i="14"/>
  <c r="AB323" i="14" s="1"/>
  <c r="AM320" i="14"/>
  <c r="AK320" i="14"/>
  <c r="AJ320" i="14"/>
  <c r="AI320" i="14"/>
  <c r="AH320" i="14"/>
  <c r="AG320" i="14"/>
  <c r="AF320" i="14"/>
  <c r="AE320" i="14"/>
  <c r="AD320" i="14"/>
  <c r="AC320" i="14"/>
  <c r="AB320" i="14"/>
  <c r="AA320" i="14"/>
  <c r="AM318" i="14"/>
  <c r="AK318" i="14"/>
  <c r="AJ318" i="14"/>
  <c r="AI318" i="14"/>
  <c r="AG318" i="14"/>
  <c r="AR318" i="14" s="1"/>
  <c r="AU318" i="14" s="1"/>
  <c r="AH318" i="14"/>
  <c r="AF318" i="14"/>
  <c r="AE318" i="14"/>
  <c r="AD318" i="14"/>
  <c r="AC318" i="14"/>
  <c r="AB318" i="14"/>
  <c r="AA318" i="14"/>
  <c r="AM317" i="14"/>
  <c r="AK317" i="14"/>
  <c r="AJ317" i="14"/>
  <c r="AI317" i="14"/>
  <c r="AH317" i="14"/>
  <c r="AG317" i="14"/>
  <c r="AF317" i="14"/>
  <c r="AE317" i="14"/>
  <c r="AD317" i="14"/>
  <c r="AC317" i="14"/>
  <c r="AB317" i="14"/>
  <c r="AA317" i="14"/>
  <c r="AM316" i="14"/>
  <c r="AK316" i="14"/>
  <c r="AJ316" i="14"/>
  <c r="AI316" i="14"/>
  <c r="AH316" i="14"/>
  <c r="AG316" i="14"/>
  <c r="AF316" i="14"/>
  <c r="AE316" i="14"/>
  <c r="AD316" i="14"/>
  <c r="AC316" i="14"/>
  <c r="AB316" i="14"/>
  <c r="AA316" i="14"/>
  <c r="AM315" i="14"/>
  <c r="AK315" i="14"/>
  <c r="AJ315" i="14"/>
  <c r="AI315" i="14"/>
  <c r="AH315" i="14"/>
  <c r="AG315" i="14"/>
  <c r="AF315" i="14"/>
  <c r="AE315" i="14"/>
  <c r="AD315" i="14"/>
  <c r="AC315" i="14"/>
  <c r="AB315" i="14"/>
  <c r="AA315" i="14"/>
  <c r="AM314" i="14"/>
  <c r="AK314" i="14"/>
  <c r="AJ314" i="14"/>
  <c r="AI314" i="14"/>
  <c r="AR314" i="14" s="1"/>
  <c r="AU314" i="14" s="1"/>
  <c r="AG314" i="14"/>
  <c r="AH314" i="14"/>
  <c r="AF314" i="14"/>
  <c r="AE314" i="14"/>
  <c r="AD314" i="14"/>
  <c r="AC314" i="14"/>
  <c r="AB314" i="14"/>
  <c r="AA314" i="14"/>
  <c r="AM313" i="14"/>
  <c r="AK313" i="14"/>
  <c r="AJ313" i="14"/>
  <c r="AI313" i="14"/>
  <c r="AG313" i="14"/>
  <c r="AH313" i="14"/>
  <c r="AF313" i="14"/>
  <c r="AE313" i="14"/>
  <c r="AD313" i="14"/>
  <c r="AC313" i="14"/>
  <c r="AB313" i="14"/>
  <c r="AQ313" i="14" s="1"/>
  <c r="AT313" i="14" s="1"/>
  <c r="AA313" i="14"/>
  <c r="AM312" i="14"/>
  <c r="AK312" i="14"/>
  <c r="AJ312" i="14"/>
  <c r="AI312" i="14"/>
  <c r="AH312" i="14"/>
  <c r="AG312" i="14"/>
  <c r="AF312" i="14"/>
  <c r="AE312" i="14"/>
  <c r="AD312" i="14"/>
  <c r="AC312" i="14"/>
  <c r="AB312" i="14"/>
  <c r="AA312" i="14"/>
  <c r="AM311" i="14"/>
  <c r="AK311" i="14"/>
  <c r="AJ311" i="14"/>
  <c r="AI311" i="14"/>
  <c r="AH311" i="14"/>
  <c r="AG311" i="14"/>
  <c r="AF311" i="14"/>
  <c r="AE311" i="14"/>
  <c r="AD311" i="14"/>
  <c r="AC311" i="14"/>
  <c r="AB311" i="14"/>
  <c r="AA311" i="14"/>
  <c r="AM310" i="14"/>
  <c r="AK310" i="14"/>
  <c r="AJ310" i="14"/>
  <c r="AR310" i="14" s="1"/>
  <c r="AU310" i="14" s="1"/>
  <c r="AI310" i="14"/>
  <c r="AG310" i="14"/>
  <c r="AH310" i="14"/>
  <c r="AF310" i="14"/>
  <c r="AE310" i="14"/>
  <c r="AD310" i="14"/>
  <c r="AC310" i="14"/>
  <c r="AB310" i="14"/>
  <c r="AA310" i="14"/>
  <c r="AM309" i="14"/>
  <c r="AK309" i="14"/>
  <c r="AJ309" i="14"/>
  <c r="AI309" i="14"/>
  <c r="AH309" i="14"/>
  <c r="AG309" i="14"/>
  <c r="AF309" i="14"/>
  <c r="AE309" i="14"/>
  <c r="AD309" i="14"/>
  <c r="AC309" i="14"/>
  <c r="AB309" i="14"/>
  <c r="AA309" i="14"/>
  <c r="AM308" i="14"/>
  <c r="AK308" i="14"/>
  <c r="AJ308" i="14"/>
  <c r="AI308" i="14"/>
  <c r="AH308" i="14"/>
  <c r="AG308" i="14"/>
  <c r="AF308" i="14"/>
  <c r="AE308" i="14"/>
  <c r="AD308" i="14"/>
  <c r="AC308" i="14"/>
  <c r="AB308" i="14"/>
  <c r="AA308" i="14"/>
  <c r="AM307" i="14"/>
  <c r="AK307" i="14"/>
  <c r="AJ307" i="14"/>
  <c r="AI307" i="14"/>
  <c r="AH307" i="14"/>
  <c r="AG307" i="14"/>
  <c r="AF307" i="14"/>
  <c r="AE307" i="14"/>
  <c r="AD307" i="14"/>
  <c r="AC307" i="14"/>
  <c r="AB307" i="14"/>
  <c r="AA307" i="14"/>
  <c r="AM306" i="14"/>
  <c r="AK306" i="14"/>
  <c r="AJ306" i="14"/>
  <c r="AI306" i="14"/>
  <c r="AG306" i="14"/>
  <c r="AR306" i="14" s="1"/>
  <c r="AU306" i="14" s="1"/>
  <c r="AH306" i="14"/>
  <c r="AF306" i="14"/>
  <c r="AE306" i="14"/>
  <c r="AD306" i="14"/>
  <c r="AC306" i="14"/>
  <c r="AB306" i="14"/>
  <c r="AA306" i="14"/>
  <c r="AM305" i="14"/>
  <c r="AK305" i="14"/>
  <c r="AJ305" i="14"/>
  <c r="AI305" i="14"/>
  <c r="AG305" i="14"/>
  <c r="AR305" i="14" s="1"/>
  <c r="AU305" i="14" s="1"/>
  <c r="AH305" i="14"/>
  <c r="AF305" i="14"/>
  <c r="AE305" i="14"/>
  <c r="AD305" i="14"/>
  <c r="AC305" i="14"/>
  <c r="AB305" i="14"/>
  <c r="AQ305" i="14" s="1"/>
  <c r="AT305" i="14" s="1"/>
  <c r="AA305" i="14"/>
  <c r="AM304" i="14"/>
  <c r="AK304" i="14"/>
  <c r="AJ304" i="14"/>
  <c r="AI304" i="14"/>
  <c r="AH304" i="14"/>
  <c r="AG304" i="14"/>
  <c r="AF304" i="14"/>
  <c r="AE304" i="14"/>
  <c r="AD304" i="14"/>
  <c r="AC304" i="14"/>
  <c r="AB304" i="14"/>
  <c r="AA304" i="14"/>
  <c r="AM303" i="14"/>
  <c r="AK303" i="14"/>
  <c r="AJ303" i="14"/>
  <c r="AI303" i="14"/>
  <c r="AH303" i="14"/>
  <c r="AG303" i="14"/>
  <c r="AF303" i="14"/>
  <c r="AE303" i="14"/>
  <c r="AD303" i="14"/>
  <c r="AC303" i="14"/>
  <c r="AB303" i="14"/>
  <c r="AA303" i="14"/>
  <c r="AM302" i="14"/>
  <c r="AK302" i="14"/>
  <c r="AJ302" i="14"/>
  <c r="AI302" i="14"/>
  <c r="AG302" i="14"/>
  <c r="AH302" i="14"/>
  <c r="AF302" i="14"/>
  <c r="AE302" i="14"/>
  <c r="AD302" i="14"/>
  <c r="AC302" i="14"/>
  <c r="AB302" i="14"/>
  <c r="AA302" i="14"/>
  <c r="AM301" i="14"/>
  <c r="AK301" i="14"/>
  <c r="AJ301" i="14"/>
  <c r="AI301" i="14"/>
  <c r="AG301" i="14"/>
  <c r="AR301" i="14" s="1"/>
  <c r="AU301" i="14" s="1"/>
  <c r="AH301" i="14"/>
  <c r="AF301" i="14"/>
  <c r="AE301" i="14"/>
  <c r="AD301" i="14"/>
  <c r="AC301" i="14"/>
  <c r="AB301" i="14"/>
  <c r="AA301" i="14"/>
  <c r="AM300" i="14"/>
  <c r="AK300" i="14"/>
  <c r="AJ300" i="14"/>
  <c r="AI300" i="14"/>
  <c r="AH300" i="14"/>
  <c r="AG300" i="14"/>
  <c r="AF300" i="14"/>
  <c r="AE300" i="14"/>
  <c r="AD300" i="14"/>
  <c r="AC300" i="14"/>
  <c r="AB300" i="14"/>
  <c r="AA300" i="14"/>
  <c r="AM299" i="14"/>
  <c r="AK299" i="14"/>
  <c r="AJ299" i="14"/>
  <c r="AI299" i="14"/>
  <c r="AH299" i="14"/>
  <c r="AG299" i="14"/>
  <c r="AF299" i="14"/>
  <c r="AE299" i="14"/>
  <c r="AD299" i="14"/>
  <c r="AC299" i="14"/>
  <c r="AB299" i="14"/>
  <c r="AA299" i="14"/>
  <c r="AM298" i="14"/>
  <c r="AK298" i="14"/>
  <c r="AJ298" i="14"/>
  <c r="AI298" i="14"/>
  <c r="AG298" i="14"/>
  <c r="AH298" i="14"/>
  <c r="AF298" i="14"/>
  <c r="AE298" i="14"/>
  <c r="AD298" i="14"/>
  <c r="AC298" i="14"/>
  <c r="AB298" i="14"/>
  <c r="AA298" i="14"/>
  <c r="AM297" i="14"/>
  <c r="AK297" i="14"/>
  <c r="AJ297" i="14"/>
  <c r="AI297" i="14"/>
  <c r="AG297" i="14"/>
  <c r="AH297" i="14"/>
  <c r="AF297" i="14"/>
  <c r="AE297" i="14"/>
  <c r="AD297" i="14"/>
  <c r="AC297" i="14"/>
  <c r="AB297" i="14"/>
  <c r="AQ297" i="14" s="1"/>
  <c r="AT297" i="14" s="1"/>
  <c r="AA297" i="14"/>
  <c r="AM296" i="14"/>
  <c r="AK296" i="14"/>
  <c r="AJ296" i="14"/>
  <c r="AI296" i="14"/>
  <c r="AH296" i="14"/>
  <c r="AG296" i="14"/>
  <c r="AF296" i="14"/>
  <c r="AE296" i="14"/>
  <c r="AD296" i="14"/>
  <c r="AC296" i="14"/>
  <c r="AB296" i="14"/>
  <c r="AA296" i="14"/>
  <c r="AM295" i="14"/>
  <c r="AK295" i="14"/>
  <c r="AJ295" i="14"/>
  <c r="AI295" i="14"/>
  <c r="AH295" i="14"/>
  <c r="AG295" i="14"/>
  <c r="AF295" i="14"/>
  <c r="AE295" i="14"/>
  <c r="AD295" i="14"/>
  <c r="AC295" i="14"/>
  <c r="AB295" i="14"/>
  <c r="AA295" i="14"/>
  <c r="AM294" i="14"/>
  <c r="AK294" i="14"/>
  <c r="AJ294" i="14"/>
  <c r="AI294" i="14"/>
  <c r="AG294" i="14"/>
  <c r="AH294" i="14"/>
  <c r="AF294" i="14"/>
  <c r="AE294" i="14"/>
  <c r="AD294" i="14"/>
  <c r="AC294" i="14"/>
  <c r="AB294" i="14"/>
  <c r="AA294" i="14"/>
  <c r="AM293" i="14"/>
  <c r="AK293" i="14"/>
  <c r="AJ293" i="14"/>
  <c r="AI293" i="14"/>
  <c r="AG293" i="14"/>
  <c r="AH293" i="14"/>
  <c r="AF293" i="14"/>
  <c r="AE293" i="14"/>
  <c r="AD293" i="14"/>
  <c r="AC293" i="14"/>
  <c r="AB293" i="14"/>
  <c r="AA293" i="14"/>
  <c r="AM292" i="14"/>
  <c r="AK292" i="14"/>
  <c r="AJ292" i="14"/>
  <c r="AI292" i="14"/>
  <c r="AH292" i="14"/>
  <c r="AG292" i="14"/>
  <c r="AF292" i="14"/>
  <c r="AE292" i="14"/>
  <c r="AD292" i="14"/>
  <c r="AC292" i="14"/>
  <c r="AB292" i="14"/>
  <c r="AA292" i="14"/>
  <c r="AM291" i="14"/>
  <c r="AK291" i="14"/>
  <c r="AJ291" i="14"/>
  <c r="AI291" i="14"/>
  <c r="AH291" i="14"/>
  <c r="AG291" i="14"/>
  <c r="AF291" i="14"/>
  <c r="AE291" i="14"/>
  <c r="AD291" i="14"/>
  <c r="AC291" i="14"/>
  <c r="AB291" i="14"/>
  <c r="AA291" i="14"/>
  <c r="AM290" i="14"/>
  <c r="AK290" i="14"/>
  <c r="AJ290" i="14"/>
  <c r="AI290" i="14"/>
  <c r="AG290" i="14"/>
  <c r="AH290" i="14"/>
  <c r="AF290" i="14"/>
  <c r="AE290" i="14"/>
  <c r="AD290" i="14"/>
  <c r="AC290" i="14"/>
  <c r="AB290" i="14"/>
  <c r="AA290" i="14"/>
  <c r="AM289" i="14"/>
  <c r="AK289" i="14"/>
  <c r="AJ289" i="14"/>
  <c r="AI289" i="14"/>
  <c r="AG289" i="14"/>
  <c r="AH289" i="14"/>
  <c r="AF289" i="14"/>
  <c r="AE289" i="14"/>
  <c r="AD289" i="14"/>
  <c r="AC289" i="14"/>
  <c r="AB289" i="14"/>
  <c r="AA289" i="14"/>
  <c r="AM288" i="14"/>
  <c r="AK288" i="14"/>
  <c r="AJ288" i="14"/>
  <c r="AI288" i="14"/>
  <c r="AH288" i="14"/>
  <c r="AG288" i="14"/>
  <c r="AO288" i="14"/>
  <c r="AF288" i="14"/>
  <c r="AE288" i="14"/>
  <c r="AD288" i="14"/>
  <c r="AC288" i="14"/>
  <c r="AB288" i="14"/>
  <c r="AA288" i="14"/>
  <c r="AM287" i="14"/>
  <c r="AK287" i="14"/>
  <c r="AJ287" i="14"/>
  <c r="AI287" i="14"/>
  <c r="AH287" i="14"/>
  <c r="AG287" i="14"/>
  <c r="AF287" i="14"/>
  <c r="AE287" i="14"/>
  <c r="AD287" i="14"/>
  <c r="AC287" i="14"/>
  <c r="AB287" i="14"/>
  <c r="AA287" i="14"/>
  <c r="AM286" i="14"/>
  <c r="AK286" i="14"/>
  <c r="AJ286" i="14"/>
  <c r="AI286" i="14"/>
  <c r="AG286" i="14"/>
  <c r="AH286" i="14"/>
  <c r="AF286" i="14"/>
  <c r="AE286" i="14"/>
  <c r="AD286" i="14"/>
  <c r="AC286" i="14"/>
  <c r="AB286" i="14"/>
  <c r="AA286" i="14"/>
  <c r="AM285" i="14"/>
  <c r="AK285" i="14"/>
  <c r="AJ285" i="14"/>
  <c r="AI285" i="14"/>
  <c r="AG285" i="14"/>
  <c r="AH285" i="14"/>
  <c r="AF285" i="14"/>
  <c r="AE285" i="14"/>
  <c r="AD285" i="14"/>
  <c r="AC285" i="14"/>
  <c r="AB285" i="14"/>
  <c r="AA285" i="14"/>
  <c r="AM284" i="14"/>
  <c r="AK284" i="14"/>
  <c r="AJ284" i="14"/>
  <c r="AI284" i="14"/>
  <c r="AH284" i="14"/>
  <c r="AG284" i="14"/>
  <c r="AF284" i="14"/>
  <c r="AE284" i="14"/>
  <c r="AD284" i="14"/>
  <c r="AC284" i="14"/>
  <c r="AB284" i="14"/>
  <c r="AA284" i="14"/>
  <c r="AM283" i="14"/>
  <c r="AK283" i="14"/>
  <c r="AJ283" i="14"/>
  <c r="AI283" i="14"/>
  <c r="AH283" i="14"/>
  <c r="AG283" i="14"/>
  <c r="AF283" i="14"/>
  <c r="AE283" i="14"/>
  <c r="AD283" i="14"/>
  <c r="AC283" i="14"/>
  <c r="AB283" i="14"/>
  <c r="AA283" i="14"/>
  <c r="AM282" i="14"/>
  <c r="AK282" i="14"/>
  <c r="AJ282" i="14"/>
  <c r="AI282" i="14"/>
  <c r="AG282" i="14"/>
  <c r="AH282" i="14"/>
  <c r="AF282" i="14"/>
  <c r="AE282" i="14"/>
  <c r="AD282" i="14"/>
  <c r="AC282" i="14"/>
  <c r="AB282" i="14"/>
  <c r="AA282" i="14"/>
  <c r="AM281" i="14"/>
  <c r="AK281" i="14"/>
  <c r="AJ281" i="14"/>
  <c r="AI281" i="14"/>
  <c r="AG281" i="14"/>
  <c r="AH281" i="14"/>
  <c r="AF281" i="14"/>
  <c r="AE281" i="14"/>
  <c r="AD281" i="14"/>
  <c r="AC281" i="14"/>
  <c r="AB281" i="14"/>
  <c r="AQ281" i="14" s="1"/>
  <c r="AT281" i="14" s="1"/>
  <c r="AA281" i="14"/>
  <c r="AM280" i="14"/>
  <c r="AK280" i="14"/>
  <c r="AJ280" i="14"/>
  <c r="AI280" i="14"/>
  <c r="AH280" i="14"/>
  <c r="AG280" i="14"/>
  <c r="AF280" i="14"/>
  <c r="AE280" i="14"/>
  <c r="AD280" i="14"/>
  <c r="AC280" i="14"/>
  <c r="AB280" i="14"/>
  <c r="AA280" i="14"/>
  <c r="AM279" i="14"/>
  <c r="AK279" i="14"/>
  <c r="AJ279" i="14"/>
  <c r="AI279" i="14"/>
  <c r="AH279" i="14"/>
  <c r="AG279" i="14"/>
  <c r="AF279" i="14"/>
  <c r="AE279" i="14"/>
  <c r="AD279" i="14"/>
  <c r="AC279" i="14"/>
  <c r="AB279" i="14"/>
  <c r="AA279" i="14"/>
  <c r="AM278" i="14"/>
  <c r="AK278" i="14"/>
  <c r="AJ278" i="14"/>
  <c r="AI278" i="14"/>
  <c r="AG278" i="14"/>
  <c r="AH278" i="14"/>
  <c r="AR278" i="14"/>
  <c r="AU278" i="14" s="1"/>
  <c r="AF278" i="14"/>
  <c r="AE278" i="14"/>
  <c r="AD278" i="14"/>
  <c r="AC278" i="14"/>
  <c r="AB278" i="14"/>
  <c r="AA278" i="14"/>
  <c r="AM277" i="14"/>
  <c r="AK277" i="14"/>
  <c r="AJ277" i="14"/>
  <c r="AI277" i="14"/>
  <c r="AH277" i="14"/>
  <c r="AG277" i="14"/>
  <c r="AF277" i="14"/>
  <c r="AE277" i="14"/>
  <c r="AD277" i="14"/>
  <c r="AC277" i="14"/>
  <c r="AB277" i="14"/>
  <c r="AA277" i="14"/>
  <c r="AM276" i="14"/>
  <c r="AK276" i="14"/>
  <c r="AJ276" i="14"/>
  <c r="AI276" i="14"/>
  <c r="AG276" i="14"/>
  <c r="AH276" i="14"/>
  <c r="AF276" i="14"/>
  <c r="AE276" i="14"/>
  <c r="AD276" i="14"/>
  <c r="AC276" i="14"/>
  <c r="AB276" i="14"/>
  <c r="AQ276" i="14" s="1"/>
  <c r="AT276" i="14" s="1"/>
  <c r="AA276" i="14"/>
  <c r="AM275" i="14"/>
  <c r="AK275" i="14"/>
  <c r="AJ275" i="14"/>
  <c r="AI275" i="14"/>
  <c r="AH275" i="14"/>
  <c r="AG275" i="14"/>
  <c r="AF275" i="14"/>
  <c r="AE275" i="14"/>
  <c r="AD275" i="14"/>
  <c r="AC275" i="14"/>
  <c r="AB275" i="14"/>
  <c r="AA275" i="14"/>
  <c r="AM274" i="14"/>
  <c r="AK274" i="14"/>
  <c r="AJ274" i="14"/>
  <c r="AI274" i="14"/>
  <c r="AH274" i="14"/>
  <c r="AG274" i="14"/>
  <c r="AF274" i="14"/>
  <c r="AE274" i="14"/>
  <c r="AD274" i="14"/>
  <c r="AC274" i="14"/>
  <c r="AB274" i="14"/>
  <c r="AA274" i="14"/>
  <c r="AM273" i="14"/>
  <c r="AK273" i="14"/>
  <c r="AJ273" i="14"/>
  <c r="AI273" i="14"/>
  <c r="AH273" i="14"/>
  <c r="AG273" i="14"/>
  <c r="AF273" i="14"/>
  <c r="AE273" i="14"/>
  <c r="AD273" i="14"/>
  <c r="AC273" i="14"/>
  <c r="AB273" i="14"/>
  <c r="AA273" i="14"/>
  <c r="AM272" i="14"/>
  <c r="AK272" i="14"/>
  <c r="AJ272" i="14"/>
  <c r="AI272" i="14"/>
  <c r="AH272" i="14"/>
  <c r="AG272" i="14"/>
  <c r="AF272" i="14"/>
  <c r="AE272" i="14"/>
  <c r="AD272" i="14"/>
  <c r="AB272" i="14"/>
  <c r="AW272" i="14" s="1"/>
  <c r="AC272" i="14"/>
  <c r="AA272" i="14"/>
  <c r="AM271" i="14"/>
  <c r="AK271" i="14"/>
  <c r="AJ271" i="14"/>
  <c r="AI271" i="14"/>
  <c r="AH271" i="14"/>
  <c r="AG271" i="14"/>
  <c r="AR271" i="14" s="1"/>
  <c r="AU271" i="14" s="1"/>
  <c r="AF271" i="14"/>
  <c r="AE271" i="14"/>
  <c r="AD271" i="14"/>
  <c r="AC271" i="14"/>
  <c r="AB271" i="14"/>
  <c r="AA271" i="14"/>
  <c r="AM270" i="14"/>
  <c r="AK270" i="14"/>
  <c r="AJ270" i="14"/>
  <c r="AI270" i="14"/>
  <c r="AG270" i="14"/>
  <c r="AH270" i="14"/>
  <c r="AF270" i="14"/>
  <c r="AE270" i="14"/>
  <c r="AD270" i="14"/>
  <c r="AC270" i="14"/>
  <c r="AB270" i="14"/>
  <c r="AA270" i="14"/>
  <c r="AM269" i="14"/>
  <c r="AK269" i="14"/>
  <c r="AJ269" i="14"/>
  <c r="AI269" i="14"/>
  <c r="AH269" i="14"/>
  <c r="AG269" i="14"/>
  <c r="AF269" i="14"/>
  <c r="AE269" i="14"/>
  <c r="AD269" i="14"/>
  <c r="AC269" i="14"/>
  <c r="AB269" i="14"/>
  <c r="AA269" i="14"/>
  <c r="AM268" i="14"/>
  <c r="AK268" i="14"/>
  <c r="AJ268" i="14"/>
  <c r="AI268" i="14"/>
  <c r="AH268" i="14"/>
  <c r="AG268" i="14"/>
  <c r="AR268" i="14"/>
  <c r="AU268" i="14" s="1"/>
  <c r="AF268" i="14"/>
  <c r="AB268" i="14"/>
  <c r="AC268" i="14"/>
  <c r="AN268" i="14" s="1"/>
  <c r="AD268" i="14"/>
  <c r="AE268" i="14"/>
  <c r="AA268" i="14"/>
  <c r="AM267" i="14"/>
  <c r="AK267" i="14"/>
  <c r="AJ267" i="14"/>
  <c r="AI267" i="14"/>
  <c r="AH267" i="14"/>
  <c r="AG267" i="14"/>
  <c r="AF267" i="14"/>
  <c r="AE267" i="14"/>
  <c r="AD267" i="14"/>
  <c r="AC267" i="14"/>
  <c r="AB267" i="14"/>
  <c r="AQ267" i="14" s="1"/>
  <c r="AT267" i="14" s="1"/>
  <c r="AA267" i="14"/>
  <c r="AM266" i="14"/>
  <c r="AK266" i="14"/>
  <c r="AJ266" i="14"/>
  <c r="AI266" i="14"/>
  <c r="AH266" i="14"/>
  <c r="AG266" i="14"/>
  <c r="AO266" i="14" s="1"/>
  <c r="AF266" i="14"/>
  <c r="AE266" i="14"/>
  <c r="AD266" i="14"/>
  <c r="AC266" i="14"/>
  <c r="AB266" i="14"/>
  <c r="AA266" i="14"/>
  <c r="AM265" i="14"/>
  <c r="AK265" i="14"/>
  <c r="AJ265" i="14"/>
  <c r="AI265" i="14"/>
  <c r="AH265" i="14"/>
  <c r="AG265" i="14"/>
  <c r="AF265" i="14"/>
  <c r="AE265" i="14"/>
  <c r="AD265" i="14"/>
  <c r="AC265" i="14"/>
  <c r="AB265" i="14"/>
  <c r="AA265" i="14"/>
  <c r="AM264" i="14"/>
  <c r="AK264" i="14"/>
  <c r="AJ264" i="14"/>
  <c r="AI264" i="14"/>
  <c r="AH264" i="14"/>
  <c r="AG264" i="14"/>
  <c r="AF264" i="14"/>
  <c r="AE264" i="14"/>
  <c r="AD264" i="14"/>
  <c r="AC264" i="14"/>
  <c r="AB264" i="14"/>
  <c r="AA264" i="14"/>
  <c r="AM263" i="14"/>
  <c r="AK263" i="14"/>
  <c r="AJ263" i="14"/>
  <c r="AI263" i="14"/>
  <c r="AH263" i="14"/>
  <c r="AG263" i="14"/>
  <c r="AF263" i="14"/>
  <c r="AE263" i="14"/>
  <c r="AD263" i="14"/>
  <c r="AC263" i="14"/>
  <c r="AB263" i="14"/>
  <c r="AA263" i="14"/>
  <c r="AM262" i="14"/>
  <c r="AK262" i="14"/>
  <c r="AJ262" i="14"/>
  <c r="AI262" i="14"/>
  <c r="AG262" i="14"/>
  <c r="AH262" i="14"/>
  <c r="AR262" i="14" s="1"/>
  <c r="AU262" i="14" s="1"/>
  <c r="AF262" i="14"/>
  <c r="AE262" i="14"/>
  <c r="AD262" i="14"/>
  <c r="AC262" i="14"/>
  <c r="AB262" i="14"/>
  <c r="AA262" i="14"/>
  <c r="AM261" i="14"/>
  <c r="AK261" i="14"/>
  <c r="AJ261" i="14"/>
  <c r="AI261" i="14"/>
  <c r="AH261" i="14"/>
  <c r="AG261" i="14"/>
  <c r="AF261" i="14"/>
  <c r="AE261" i="14"/>
  <c r="AD261" i="14"/>
  <c r="AC261" i="14"/>
  <c r="AB261" i="14"/>
  <c r="AA261" i="14"/>
  <c r="AM260" i="14"/>
  <c r="AK260" i="14"/>
  <c r="AJ260" i="14"/>
  <c r="AI260" i="14"/>
  <c r="AG260" i="14"/>
  <c r="AH260" i="14"/>
  <c r="AF260" i="14"/>
  <c r="AE260" i="14"/>
  <c r="AD260" i="14"/>
  <c r="AC260" i="14"/>
  <c r="AB260" i="14"/>
  <c r="AA260" i="14"/>
  <c r="AM259" i="14"/>
  <c r="AK259" i="14"/>
  <c r="AJ259" i="14"/>
  <c r="AI259" i="14"/>
  <c r="AH259" i="14"/>
  <c r="AG259" i="14"/>
  <c r="AF259" i="14"/>
  <c r="AE259" i="14"/>
  <c r="AD259" i="14"/>
  <c r="AC259" i="14"/>
  <c r="AB259" i="14"/>
  <c r="AA259" i="14"/>
  <c r="AM258" i="14"/>
  <c r="AK258" i="14"/>
  <c r="AJ258" i="14"/>
  <c r="AI258" i="14"/>
  <c r="AH258" i="14"/>
  <c r="AG258" i="14"/>
  <c r="AF258" i="14"/>
  <c r="AE258" i="14"/>
  <c r="AD258" i="14"/>
  <c r="AB258" i="14"/>
  <c r="AN258" i="14" s="1"/>
  <c r="AC258" i="14"/>
  <c r="AA258" i="14"/>
  <c r="AM257" i="14"/>
  <c r="AK257" i="14"/>
  <c r="AJ257" i="14"/>
  <c r="AI257" i="14"/>
  <c r="AH257" i="14"/>
  <c r="AG257" i="14"/>
  <c r="AF257" i="14"/>
  <c r="AE257" i="14"/>
  <c r="AB257" i="14"/>
  <c r="AC257" i="14"/>
  <c r="AD257" i="14"/>
  <c r="AA257" i="14"/>
  <c r="AM256" i="14"/>
  <c r="AK256" i="14"/>
  <c r="AJ256" i="14"/>
  <c r="AI256" i="14"/>
  <c r="AH256" i="14"/>
  <c r="AG256" i="14"/>
  <c r="AF256" i="14"/>
  <c r="AE256" i="14"/>
  <c r="AD256" i="14"/>
  <c r="AC256" i="14"/>
  <c r="AB256" i="14"/>
  <c r="AA256" i="14"/>
  <c r="AM255" i="14"/>
  <c r="AK255" i="14"/>
  <c r="AJ255" i="14"/>
  <c r="AI255" i="14"/>
  <c r="AH255" i="14"/>
  <c r="AG255" i="14"/>
  <c r="AF255" i="14"/>
  <c r="AE255" i="14"/>
  <c r="AD255" i="14"/>
  <c r="AC255" i="14"/>
  <c r="AB255" i="14"/>
  <c r="AA255" i="14"/>
  <c r="AM254" i="14"/>
  <c r="AK254" i="14"/>
  <c r="AJ254" i="14"/>
  <c r="AI254" i="14"/>
  <c r="AH254" i="14"/>
  <c r="AG254" i="14"/>
  <c r="AF254" i="14"/>
  <c r="AE254" i="14"/>
  <c r="AD254" i="14"/>
  <c r="AC254" i="14"/>
  <c r="AB254" i="14"/>
  <c r="AA254" i="14"/>
  <c r="AM253" i="14"/>
  <c r="AK253" i="14"/>
  <c r="AJ253" i="14"/>
  <c r="AI253" i="14"/>
  <c r="AH253" i="14"/>
  <c r="AG253" i="14"/>
  <c r="AR253" i="14" s="1"/>
  <c r="AU253" i="14" s="1"/>
  <c r="AF253" i="14"/>
  <c r="AE253" i="14"/>
  <c r="AD253" i="14"/>
  <c r="AC253" i="14"/>
  <c r="AB253" i="14"/>
  <c r="AA253" i="14"/>
  <c r="AM252" i="14"/>
  <c r="AK252" i="14"/>
  <c r="AJ252" i="14"/>
  <c r="AI252" i="14"/>
  <c r="AH252" i="14"/>
  <c r="AG252" i="14"/>
  <c r="AF252" i="14"/>
  <c r="AE252" i="14"/>
  <c r="AB252" i="14"/>
  <c r="AC252" i="14"/>
  <c r="AD252" i="14"/>
  <c r="AA252" i="14"/>
  <c r="AM251" i="14"/>
  <c r="AK251" i="14"/>
  <c r="AJ251" i="14"/>
  <c r="AI251" i="14"/>
  <c r="AH251" i="14"/>
  <c r="AG251" i="14"/>
  <c r="AF251" i="14"/>
  <c r="AE251" i="14"/>
  <c r="AD251" i="14"/>
  <c r="AC251" i="14"/>
  <c r="AB251" i="14"/>
  <c r="AA251" i="14"/>
  <c r="AM250" i="14"/>
  <c r="AK250" i="14"/>
  <c r="AJ250" i="14"/>
  <c r="AI250" i="14"/>
  <c r="AH250" i="14"/>
  <c r="AG250" i="14"/>
  <c r="AF250" i="14"/>
  <c r="AE250" i="14"/>
  <c r="AD250" i="14"/>
  <c r="AC250" i="14"/>
  <c r="AB250" i="14"/>
  <c r="AA250" i="14"/>
  <c r="AM249" i="14"/>
  <c r="AK249" i="14"/>
  <c r="AJ249" i="14"/>
  <c r="AI249" i="14"/>
  <c r="AH249" i="14"/>
  <c r="AG249" i="14"/>
  <c r="AF249" i="14"/>
  <c r="AE249" i="14"/>
  <c r="AD249" i="14"/>
  <c r="AC249" i="14"/>
  <c r="AB249" i="14"/>
  <c r="AA249" i="14"/>
  <c r="AM248" i="14"/>
  <c r="AK248" i="14"/>
  <c r="AJ248" i="14"/>
  <c r="AI248" i="14"/>
  <c r="AH248" i="14"/>
  <c r="AG248" i="14"/>
  <c r="AF248" i="14"/>
  <c r="AE248" i="14"/>
  <c r="AD248" i="14"/>
  <c r="AC248" i="14"/>
  <c r="AB248" i="14"/>
  <c r="AA248" i="14"/>
  <c r="AM247" i="14"/>
  <c r="AK247" i="14"/>
  <c r="AJ247" i="14"/>
  <c r="AI247" i="14"/>
  <c r="AH247" i="14"/>
  <c r="AG247" i="14"/>
  <c r="AF247" i="14"/>
  <c r="AE247" i="14"/>
  <c r="AB247" i="14"/>
  <c r="AC247" i="14"/>
  <c r="AD247" i="14"/>
  <c r="AA247" i="14"/>
  <c r="AM246" i="14"/>
  <c r="AK246" i="14"/>
  <c r="AJ246" i="14"/>
  <c r="AI246" i="14"/>
  <c r="AH246" i="14"/>
  <c r="AG246" i="14"/>
  <c r="AF246" i="14"/>
  <c r="AE246" i="14"/>
  <c r="AD246" i="14"/>
  <c r="AC246" i="14"/>
  <c r="AB246" i="14"/>
  <c r="AA246" i="14"/>
  <c r="AM245" i="14"/>
  <c r="AK245" i="14"/>
  <c r="AJ245" i="14"/>
  <c r="AI245" i="14"/>
  <c r="AH245" i="14"/>
  <c r="AG245" i="14"/>
  <c r="AF245" i="14"/>
  <c r="AE245" i="14"/>
  <c r="AD245" i="14"/>
  <c r="AC245" i="14"/>
  <c r="AB245" i="14"/>
  <c r="AA245" i="14"/>
  <c r="AM244" i="14"/>
  <c r="AK244" i="14"/>
  <c r="AJ244" i="14"/>
  <c r="AI244" i="14"/>
  <c r="AH244" i="14"/>
  <c r="AG244" i="14"/>
  <c r="AF244" i="14"/>
  <c r="AE244" i="14"/>
  <c r="AD244" i="14"/>
  <c r="AC244" i="14"/>
  <c r="AB244" i="14"/>
  <c r="AA244" i="14"/>
  <c r="AM243" i="14"/>
  <c r="AK243" i="14"/>
  <c r="AJ243" i="14"/>
  <c r="AI243" i="14"/>
  <c r="AH243" i="14"/>
  <c r="AG243" i="14"/>
  <c r="AF243" i="14"/>
  <c r="AE243" i="14"/>
  <c r="AD243" i="14"/>
  <c r="AC243" i="14"/>
  <c r="AB243" i="14"/>
  <c r="AA243" i="14"/>
  <c r="AM242" i="14"/>
  <c r="AK242" i="14"/>
  <c r="AJ242" i="14"/>
  <c r="AI242" i="14"/>
  <c r="AH242" i="14"/>
  <c r="AG242" i="14"/>
  <c r="AF242" i="14"/>
  <c r="AE242" i="14"/>
  <c r="AD242" i="14"/>
  <c r="AC242" i="14"/>
  <c r="AB242" i="14"/>
  <c r="AA242" i="14"/>
  <c r="AM241" i="14"/>
  <c r="AK241" i="14"/>
  <c r="AJ241" i="14"/>
  <c r="AI241" i="14"/>
  <c r="AH241" i="14"/>
  <c r="AG241" i="14"/>
  <c r="AF241" i="14"/>
  <c r="AE241" i="14"/>
  <c r="AB241" i="14"/>
  <c r="AC241" i="14"/>
  <c r="AD241" i="14"/>
  <c r="AA241" i="14"/>
  <c r="AM240" i="14"/>
  <c r="AK240" i="14"/>
  <c r="AJ240" i="14"/>
  <c r="AI240" i="14"/>
  <c r="AH240" i="14"/>
  <c r="AG240" i="14"/>
  <c r="AF240" i="14"/>
  <c r="AE240" i="14"/>
  <c r="AD240" i="14"/>
  <c r="AC240" i="14"/>
  <c r="AB240" i="14"/>
  <c r="AA240" i="14"/>
  <c r="AM239" i="14"/>
  <c r="AK239" i="14"/>
  <c r="AJ239" i="14"/>
  <c r="AI239" i="14"/>
  <c r="AH239" i="14"/>
  <c r="AG239" i="14"/>
  <c r="AO239" i="14" s="1"/>
  <c r="AF239" i="14"/>
  <c r="AE239" i="14"/>
  <c r="AD239" i="14"/>
  <c r="AQ239" i="14" s="1"/>
  <c r="AT239" i="14" s="1"/>
  <c r="AC239" i="14"/>
  <c r="AB239" i="14"/>
  <c r="AA239" i="14"/>
  <c r="AM238" i="14"/>
  <c r="AK238" i="14"/>
  <c r="AJ238" i="14"/>
  <c r="AI238" i="14"/>
  <c r="AH238" i="14"/>
  <c r="AG238" i="14"/>
  <c r="AF238" i="14"/>
  <c r="AE238" i="14"/>
  <c r="AD238" i="14"/>
  <c r="AC238" i="14"/>
  <c r="AB238" i="14"/>
  <c r="AA238" i="14"/>
  <c r="AM237" i="14"/>
  <c r="AK237" i="14"/>
  <c r="AJ237" i="14"/>
  <c r="AI237" i="14"/>
  <c r="AH237" i="14"/>
  <c r="AG237" i="14"/>
  <c r="AR237" i="14" s="1"/>
  <c r="AU237" i="14" s="1"/>
  <c r="AF237" i="14"/>
  <c r="AE237" i="14"/>
  <c r="AD237" i="14"/>
  <c r="AC237" i="14"/>
  <c r="AB237" i="14"/>
  <c r="AA237" i="14"/>
  <c r="AM236" i="14"/>
  <c r="AK236" i="14"/>
  <c r="AJ236" i="14"/>
  <c r="AI236" i="14"/>
  <c r="AH236" i="14"/>
  <c r="AG236" i="14"/>
  <c r="AF236" i="14"/>
  <c r="AE236" i="14"/>
  <c r="AD236" i="14"/>
  <c r="AB236" i="14"/>
  <c r="AC236" i="14"/>
  <c r="AA236" i="14"/>
  <c r="AM235" i="14"/>
  <c r="AK235" i="14"/>
  <c r="AJ235" i="14"/>
  <c r="AI235" i="14"/>
  <c r="AH235" i="14"/>
  <c r="AG235" i="14"/>
  <c r="AF235" i="14"/>
  <c r="AE235" i="14"/>
  <c r="AB235" i="14"/>
  <c r="AC235" i="14"/>
  <c r="AD235" i="14"/>
  <c r="AA235" i="14"/>
  <c r="AM234" i="14"/>
  <c r="AK234" i="14"/>
  <c r="AJ234" i="14"/>
  <c r="AI234" i="14"/>
  <c r="AH234" i="14"/>
  <c r="AG234" i="14"/>
  <c r="AF234" i="14"/>
  <c r="AE234" i="14"/>
  <c r="AD234" i="14"/>
  <c r="AC234" i="14"/>
  <c r="AB234" i="14"/>
  <c r="AA234" i="14"/>
  <c r="AM233" i="14"/>
  <c r="AK233" i="14"/>
  <c r="AJ233" i="14"/>
  <c r="AI233" i="14"/>
  <c r="AH233" i="14"/>
  <c r="AG233" i="14"/>
  <c r="AF233" i="14"/>
  <c r="AE233" i="14"/>
  <c r="AD233" i="14"/>
  <c r="AC233" i="14"/>
  <c r="AB233" i="14"/>
  <c r="AA233" i="14"/>
  <c r="AM232" i="14"/>
  <c r="AK232" i="14"/>
  <c r="AJ232" i="14"/>
  <c r="AI232" i="14"/>
  <c r="AH232" i="14"/>
  <c r="AG232" i="14"/>
  <c r="AF232" i="14"/>
  <c r="AE232" i="14"/>
  <c r="AD232" i="14"/>
  <c r="AC232" i="14"/>
  <c r="AB232" i="14"/>
  <c r="AA232" i="14"/>
  <c r="AM231" i="14"/>
  <c r="AK231" i="14"/>
  <c r="AJ231" i="14"/>
  <c r="AI231" i="14"/>
  <c r="AH231" i="14"/>
  <c r="AG231" i="14"/>
  <c r="AF231" i="14"/>
  <c r="AE231" i="14"/>
  <c r="AD231" i="14"/>
  <c r="AC231" i="14"/>
  <c r="AB231" i="14"/>
  <c r="AA231" i="14"/>
  <c r="AM230" i="14"/>
  <c r="AK230" i="14"/>
  <c r="AJ230" i="14"/>
  <c r="AI230" i="14"/>
  <c r="AH230" i="14"/>
  <c r="AG230" i="14"/>
  <c r="AF230" i="14"/>
  <c r="AE230" i="14"/>
  <c r="AD230" i="14"/>
  <c r="AC230" i="14"/>
  <c r="AB230" i="14"/>
  <c r="AA230" i="14"/>
  <c r="AM229" i="14"/>
  <c r="AK229" i="14"/>
  <c r="AJ229" i="14"/>
  <c r="AI229" i="14"/>
  <c r="AH229" i="14"/>
  <c r="AG229" i="14"/>
  <c r="AR229" i="14" s="1"/>
  <c r="AU229" i="14" s="1"/>
  <c r="AF229" i="14"/>
  <c r="AE229" i="14"/>
  <c r="AD229" i="14"/>
  <c r="AC229" i="14"/>
  <c r="AB229" i="14"/>
  <c r="AA229" i="14"/>
  <c r="AM228" i="14"/>
  <c r="AK228" i="14"/>
  <c r="AJ228" i="14"/>
  <c r="AI228" i="14"/>
  <c r="AH228" i="14"/>
  <c r="AG228" i="14"/>
  <c r="AF228" i="14"/>
  <c r="AE228" i="14"/>
  <c r="AD228" i="14"/>
  <c r="AC228" i="14"/>
  <c r="AB228" i="14"/>
  <c r="AA228" i="14"/>
  <c r="AM227" i="14"/>
  <c r="AK227" i="14"/>
  <c r="AJ227" i="14"/>
  <c r="AI227" i="14"/>
  <c r="AH227" i="14"/>
  <c r="AG227" i="14"/>
  <c r="AF227" i="14"/>
  <c r="AE227" i="14"/>
  <c r="AB227" i="14"/>
  <c r="AC227" i="14"/>
  <c r="AD227" i="14"/>
  <c r="AA227" i="14"/>
  <c r="AM226" i="14"/>
  <c r="AK226" i="14"/>
  <c r="AJ226" i="14"/>
  <c r="AI226" i="14"/>
  <c r="AR226" i="14" s="1"/>
  <c r="AU226" i="14" s="1"/>
  <c r="AH226" i="14"/>
  <c r="AG226" i="14"/>
  <c r="AF226" i="14"/>
  <c r="AE226" i="14"/>
  <c r="AD226" i="14"/>
  <c r="AC226" i="14"/>
  <c r="AB226" i="14"/>
  <c r="AA226" i="14"/>
  <c r="AM225" i="14"/>
  <c r="AK225" i="14"/>
  <c r="AJ225" i="14"/>
  <c r="AI225" i="14"/>
  <c r="AH225" i="14"/>
  <c r="AG225" i="14"/>
  <c r="AF225" i="14"/>
  <c r="AE225" i="14"/>
  <c r="AD225" i="14"/>
  <c r="AB225" i="14"/>
  <c r="AC225" i="14"/>
  <c r="AQ225" i="14" s="1"/>
  <c r="AT225" i="14" s="1"/>
  <c r="AA225" i="14"/>
  <c r="AM224" i="14"/>
  <c r="AK224" i="14"/>
  <c r="AJ224" i="14"/>
  <c r="AI224" i="14"/>
  <c r="AG224" i="14"/>
  <c r="AH224" i="14"/>
  <c r="AF224" i="14"/>
  <c r="AE224" i="14"/>
  <c r="AD224" i="14"/>
  <c r="AC224" i="14"/>
  <c r="AB224" i="14"/>
  <c r="AA224" i="14"/>
  <c r="AM223" i="14"/>
  <c r="AK223" i="14"/>
  <c r="AJ223" i="14"/>
  <c r="AI223" i="14"/>
  <c r="AH223" i="14"/>
  <c r="AG223" i="14"/>
  <c r="AF223" i="14"/>
  <c r="AE223" i="14"/>
  <c r="AD223" i="14"/>
  <c r="AC223" i="14"/>
  <c r="AB223" i="14"/>
  <c r="AA223" i="14"/>
  <c r="AM222" i="14"/>
  <c r="AK222" i="14"/>
  <c r="AJ222" i="14"/>
  <c r="AI222" i="14"/>
  <c r="AG222" i="14"/>
  <c r="AH222" i="14"/>
  <c r="AF222" i="14"/>
  <c r="AE222" i="14"/>
  <c r="AB222" i="14"/>
  <c r="AC222" i="14"/>
  <c r="AD222" i="14"/>
  <c r="AA222" i="14"/>
  <c r="AM221" i="14"/>
  <c r="AK221" i="14"/>
  <c r="AJ221" i="14"/>
  <c r="AI221" i="14"/>
  <c r="AH221" i="14"/>
  <c r="AG221" i="14"/>
  <c r="AF221" i="14"/>
  <c r="AE221" i="14"/>
  <c r="AD221" i="14"/>
  <c r="AC221" i="14"/>
  <c r="AB221" i="14"/>
  <c r="AQ221" i="14" s="1"/>
  <c r="AT221" i="14" s="1"/>
  <c r="AA221" i="14"/>
  <c r="AM220" i="14"/>
  <c r="AK220" i="14"/>
  <c r="AJ220" i="14"/>
  <c r="AI220" i="14"/>
  <c r="AG220" i="14"/>
  <c r="AH220" i="14"/>
  <c r="AF220" i="14"/>
  <c r="AE220" i="14"/>
  <c r="AD220" i="14"/>
  <c r="AC220" i="14"/>
  <c r="AB220" i="14"/>
  <c r="AA220" i="14"/>
  <c r="AM219" i="14"/>
  <c r="AK219" i="14"/>
  <c r="AJ219" i="14"/>
  <c r="AI219" i="14"/>
  <c r="AH219" i="14"/>
  <c r="AG219" i="14"/>
  <c r="AF219" i="14"/>
  <c r="AE219" i="14"/>
  <c r="AD219" i="14"/>
  <c r="AC219" i="14"/>
  <c r="AB219" i="14"/>
  <c r="AQ219" i="14"/>
  <c r="AT219" i="14" s="1"/>
  <c r="AA219" i="14"/>
  <c r="AM218" i="14"/>
  <c r="AK218" i="14"/>
  <c r="AJ218" i="14"/>
  <c r="AI218" i="14"/>
  <c r="AG218" i="14"/>
  <c r="AH218" i="14"/>
  <c r="AF218" i="14"/>
  <c r="AE218" i="14"/>
  <c r="AB218" i="14"/>
  <c r="AC218" i="14"/>
  <c r="AD218" i="14"/>
  <c r="AA218" i="14"/>
  <c r="AM217" i="14"/>
  <c r="AK217" i="14"/>
  <c r="AJ217" i="14"/>
  <c r="AI217" i="14"/>
  <c r="AH217" i="14"/>
  <c r="AG217" i="14"/>
  <c r="AF217" i="14"/>
  <c r="AE217" i="14"/>
  <c r="AD217" i="14"/>
  <c r="AC217" i="14"/>
  <c r="AB217" i="14"/>
  <c r="AQ217" i="14" s="1"/>
  <c r="AT217" i="14" s="1"/>
  <c r="AA217" i="14"/>
  <c r="AM216" i="14"/>
  <c r="AK216" i="14"/>
  <c r="AJ216" i="14"/>
  <c r="AI216" i="14"/>
  <c r="AG216" i="14"/>
  <c r="AH216" i="14"/>
  <c r="AF216" i="14"/>
  <c r="AE216" i="14"/>
  <c r="AD216" i="14"/>
  <c r="AC216" i="14"/>
  <c r="AB216" i="14"/>
  <c r="AA216" i="14"/>
  <c r="AM215" i="14"/>
  <c r="AK215" i="14"/>
  <c r="AJ215" i="14"/>
  <c r="AI215" i="14"/>
  <c r="AH215" i="14"/>
  <c r="AG215" i="14"/>
  <c r="AF215" i="14"/>
  <c r="AE215" i="14"/>
  <c r="AD215" i="14"/>
  <c r="AC215" i="14"/>
  <c r="AB215" i="14"/>
  <c r="AA215" i="14"/>
  <c r="AM214" i="14"/>
  <c r="AK214" i="14"/>
  <c r="AJ214" i="14"/>
  <c r="AI214" i="14"/>
  <c r="AH214" i="14"/>
  <c r="AG214" i="14"/>
  <c r="AF214" i="14"/>
  <c r="AE214" i="14"/>
  <c r="AD214" i="14"/>
  <c r="AC214" i="14"/>
  <c r="AB214" i="14"/>
  <c r="AA214" i="14"/>
  <c r="AM213" i="14"/>
  <c r="AK213" i="14"/>
  <c r="AJ213" i="14"/>
  <c r="AI213" i="14"/>
  <c r="AH213" i="14"/>
  <c r="AG213" i="14"/>
  <c r="AF213" i="14"/>
  <c r="AE213" i="14"/>
  <c r="AD213" i="14"/>
  <c r="AC213" i="14"/>
  <c r="AB213" i="14"/>
  <c r="AA213" i="14"/>
  <c r="AM212" i="14"/>
  <c r="AK212" i="14"/>
  <c r="AJ212" i="14"/>
  <c r="AI212" i="14"/>
  <c r="AH212" i="14"/>
  <c r="AG212" i="14"/>
  <c r="AF212" i="14"/>
  <c r="AE212" i="14"/>
  <c r="AD212" i="14"/>
  <c r="AC212" i="14"/>
  <c r="AB212" i="14"/>
  <c r="AA212" i="14"/>
  <c r="AM211" i="14"/>
  <c r="AK211" i="14"/>
  <c r="AJ211" i="14"/>
  <c r="AI211" i="14"/>
  <c r="AH211" i="14"/>
  <c r="AG211" i="14"/>
  <c r="AF211" i="14"/>
  <c r="AE211" i="14"/>
  <c r="AD211" i="14"/>
  <c r="AC211" i="14"/>
  <c r="AB211" i="14"/>
  <c r="AA211" i="14"/>
  <c r="AM210" i="14"/>
  <c r="AK210" i="14"/>
  <c r="AJ210" i="14"/>
  <c r="AI210" i="14"/>
  <c r="AH210" i="14"/>
  <c r="AG210" i="14"/>
  <c r="AF210" i="14"/>
  <c r="AE210" i="14"/>
  <c r="AD210" i="14"/>
  <c r="AC210" i="14"/>
  <c r="AB210" i="14"/>
  <c r="AA210" i="14"/>
  <c r="AM209" i="14"/>
  <c r="AK209" i="14"/>
  <c r="AJ209" i="14"/>
  <c r="AI209" i="14"/>
  <c r="AH209" i="14"/>
  <c r="AG209" i="14"/>
  <c r="AF209" i="14"/>
  <c r="AB209" i="14"/>
  <c r="AC209" i="14"/>
  <c r="AD209" i="14"/>
  <c r="AE209" i="14"/>
  <c r="AA209" i="14"/>
  <c r="AM208" i="14"/>
  <c r="AK208" i="14"/>
  <c r="AJ208" i="14"/>
  <c r="AI208" i="14"/>
  <c r="AH208" i="14"/>
  <c r="AG208" i="14"/>
  <c r="AF208" i="14"/>
  <c r="AE208" i="14"/>
  <c r="AD208" i="14"/>
  <c r="AC208" i="14"/>
  <c r="AB208" i="14"/>
  <c r="AA208" i="14"/>
  <c r="AM207" i="14"/>
  <c r="AK207" i="14"/>
  <c r="AJ207" i="14"/>
  <c r="AI207" i="14"/>
  <c r="AH207" i="14"/>
  <c r="AG207" i="14"/>
  <c r="AF207" i="14"/>
  <c r="AE207" i="14"/>
  <c r="AD207" i="14"/>
  <c r="AC207" i="14"/>
  <c r="AB207" i="14"/>
  <c r="AA207" i="14"/>
  <c r="AM206" i="14"/>
  <c r="AK206" i="14"/>
  <c r="AJ206" i="14"/>
  <c r="AI206" i="14"/>
  <c r="AH206" i="14"/>
  <c r="AG206" i="14"/>
  <c r="AF206" i="14"/>
  <c r="AE206" i="14"/>
  <c r="AD206" i="14"/>
  <c r="AC206" i="14"/>
  <c r="AB206" i="14"/>
  <c r="AA206" i="14"/>
  <c r="AM205" i="14"/>
  <c r="AK205" i="14"/>
  <c r="AJ205" i="14"/>
  <c r="AI205" i="14"/>
  <c r="AH205" i="14"/>
  <c r="AG205" i="14"/>
  <c r="AF205" i="14"/>
  <c r="AE205" i="14"/>
  <c r="AD205" i="14"/>
  <c r="AC205" i="14"/>
  <c r="AB205" i="14"/>
  <c r="AA205" i="14"/>
  <c r="AM204" i="14"/>
  <c r="AK204" i="14"/>
  <c r="AJ204" i="14"/>
  <c r="AI204" i="14"/>
  <c r="AH204" i="14"/>
  <c r="AG204" i="14"/>
  <c r="AF204" i="14"/>
  <c r="AE204" i="14"/>
  <c r="AB204" i="14"/>
  <c r="AC204" i="14"/>
  <c r="AD204" i="14"/>
  <c r="AA204" i="14"/>
  <c r="AM203" i="14"/>
  <c r="AK203" i="14"/>
  <c r="AJ203" i="14"/>
  <c r="AI203" i="14"/>
  <c r="AH203" i="14"/>
  <c r="AG203" i="14"/>
  <c r="AF203" i="14"/>
  <c r="AE203" i="14"/>
  <c r="AD203" i="14"/>
  <c r="AC203" i="14"/>
  <c r="AB203" i="14"/>
  <c r="AA203" i="14"/>
  <c r="AM202" i="14"/>
  <c r="AK202" i="14"/>
  <c r="AJ202" i="14"/>
  <c r="AI202" i="14"/>
  <c r="AH202" i="14"/>
  <c r="AG202" i="14"/>
  <c r="AF202" i="14"/>
  <c r="AE202" i="14"/>
  <c r="AD202" i="14"/>
  <c r="AC202" i="14"/>
  <c r="AB202" i="14"/>
  <c r="AA202" i="14"/>
  <c r="AM201" i="14"/>
  <c r="AK201" i="14"/>
  <c r="AJ201" i="14"/>
  <c r="AI201" i="14"/>
  <c r="AH201" i="14"/>
  <c r="AG201" i="14"/>
  <c r="AF201" i="14"/>
  <c r="AE201" i="14"/>
  <c r="AD201" i="14"/>
  <c r="AC201" i="14"/>
  <c r="AB201" i="14"/>
  <c r="AA201" i="14"/>
  <c r="AM200" i="14"/>
  <c r="AK200" i="14"/>
  <c r="AJ200" i="14"/>
  <c r="AI200" i="14"/>
  <c r="AH200" i="14"/>
  <c r="AG200" i="14"/>
  <c r="AF200" i="14"/>
  <c r="AE200" i="14"/>
  <c r="AD200" i="14"/>
  <c r="AC200" i="14"/>
  <c r="AB200" i="14"/>
  <c r="AA200" i="14"/>
  <c r="AM199" i="14"/>
  <c r="AK199" i="14"/>
  <c r="AJ199" i="14"/>
  <c r="AI199" i="14"/>
  <c r="AH199" i="14"/>
  <c r="AG199" i="14"/>
  <c r="AF199" i="14"/>
  <c r="AE199" i="14"/>
  <c r="AD199" i="14"/>
  <c r="AC199" i="14"/>
  <c r="AB199" i="14"/>
  <c r="AA199" i="14"/>
  <c r="AM198" i="14"/>
  <c r="AK198" i="14"/>
  <c r="AJ198" i="14"/>
  <c r="AI198" i="14"/>
  <c r="AH198" i="14"/>
  <c r="AG198" i="14"/>
  <c r="AO198" i="14" s="1"/>
  <c r="AF198" i="14"/>
  <c r="AE198" i="14"/>
  <c r="AD198" i="14"/>
  <c r="AC198" i="14"/>
  <c r="AB198" i="14"/>
  <c r="AA198" i="14"/>
  <c r="AM197" i="14"/>
  <c r="AK197" i="14"/>
  <c r="AJ197" i="14"/>
  <c r="AI197" i="14"/>
  <c r="AH197" i="14"/>
  <c r="AG197" i="14"/>
  <c r="AF197" i="14"/>
  <c r="AE197" i="14"/>
  <c r="AD197" i="14"/>
  <c r="AC197" i="14"/>
  <c r="AB197" i="14"/>
  <c r="AA197" i="14"/>
  <c r="AM196" i="14"/>
  <c r="AK196" i="14"/>
  <c r="AJ196" i="14"/>
  <c r="AI196" i="14"/>
  <c r="AH196" i="14"/>
  <c r="AG196" i="14"/>
  <c r="AF196" i="14"/>
  <c r="AE196" i="14"/>
  <c r="AD196" i="14"/>
  <c r="AB196" i="14"/>
  <c r="AC196" i="14"/>
  <c r="AA196" i="14"/>
  <c r="AM195" i="14"/>
  <c r="AK195" i="14"/>
  <c r="AJ195" i="14"/>
  <c r="AI195" i="14"/>
  <c r="AH195" i="14"/>
  <c r="AG195" i="14"/>
  <c r="AR195" i="14" s="1"/>
  <c r="AU195" i="14" s="1"/>
  <c r="AF195" i="14"/>
  <c r="AE195" i="14"/>
  <c r="AD195" i="14"/>
  <c r="AC195" i="14"/>
  <c r="AB195" i="14"/>
  <c r="AA195" i="14"/>
  <c r="AM194" i="14"/>
  <c r="AK194" i="14"/>
  <c r="AJ194" i="14"/>
  <c r="AI194" i="14"/>
  <c r="AH194" i="14"/>
  <c r="AG194" i="14"/>
  <c r="AF194" i="14"/>
  <c r="AE194" i="14"/>
  <c r="AD194" i="14"/>
  <c r="AC194" i="14"/>
  <c r="AB194" i="14"/>
  <c r="AA194" i="14"/>
  <c r="AM193" i="14"/>
  <c r="AK193" i="14"/>
  <c r="AJ193" i="14"/>
  <c r="AI193" i="14"/>
  <c r="AH193" i="14"/>
  <c r="AG193" i="14"/>
  <c r="AF193" i="14"/>
  <c r="AE193" i="14"/>
  <c r="AD193" i="14"/>
  <c r="AC193" i="14"/>
  <c r="AB193" i="14"/>
  <c r="AA193" i="14"/>
  <c r="AM192" i="14"/>
  <c r="AK192" i="14"/>
  <c r="AJ192" i="14"/>
  <c r="AI192" i="14"/>
  <c r="AH192" i="14"/>
  <c r="AG192" i="14"/>
  <c r="AF192" i="14"/>
  <c r="AE192" i="14"/>
  <c r="AD192" i="14"/>
  <c r="AC192" i="14"/>
  <c r="AB192" i="14"/>
  <c r="AA192" i="14"/>
  <c r="AM191" i="14"/>
  <c r="AK191" i="14"/>
  <c r="AJ191" i="14"/>
  <c r="AI191" i="14"/>
  <c r="AH191" i="14"/>
  <c r="AO191" i="14" s="1"/>
  <c r="AG191" i="14"/>
  <c r="AF191" i="14"/>
  <c r="AE191" i="14"/>
  <c r="AD191" i="14"/>
  <c r="AC191" i="14"/>
  <c r="AB191" i="14"/>
  <c r="AN191" i="14"/>
  <c r="AA191" i="14"/>
  <c r="AM190" i="14"/>
  <c r="AK190" i="14"/>
  <c r="AJ190" i="14"/>
  <c r="AI190" i="14"/>
  <c r="AH190" i="14"/>
  <c r="AG190" i="14"/>
  <c r="AF190" i="14"/>
  <c r="AE190" i="14"/>
  <c r="AD190" i="14"/>
  <c r="AC190" i="14"/>
  <c r="AB190" i="14"/>
  <c r="AA190" i="14"/>
  <c r="AM189" i="14"/>
  <c r="AK189" i="14"/>
  <c r="AJ189" i="14"/>
  <c r="AI189" i="14"/>
  <c r="AH189" i="14"/>
  <c r="AG189" i="14"/>
  <c r="AF189" i="14"/>
  <c r="AE189" i="14"/>
  <c r="AD189" i="14"/>
  <c r="AC189" i="14"/>
  <c r="AB189" i="14"/>
  <c r="AW189" i="14" s="1"/>
  <c r="AA189" i="14"/>
  <c r="AM188" i="14"/>
  <c r="AK188" i="14"/>
  <c r="AJ188" i="14"/>
  <c r="AI188" i="14"/>
  <c r="AH188" i="14"/>
  <c r="AG188" i="14"/>
  <c r="AR188" i="14" s="1"/>
  <c r="AU188" i="14" s="1"/>
  <c r="AF188" i="14"/>
  <c r="AE188" i="14"/>
  <c r="AD188" i="14"/>
  <c r="AB188" i="14"/>
  <c r="AC188" i="14"/>
  <c r="AQ188" i="14" s="1"/>
  <c r="AT188" i="14" s="1"/>
  <c r="AA188" i="14"/>
  <c r="AM187" i="14"/>
  <c r="AK187" i="14"/>
  <c r="AJ187" i="14"/>
  <c r="AI187" i="14"/>
  <c r="AH187" i="14"/>
  <c r="AG187" i="14"/>
  <c r="AR187" i="14" s="1"/>
  <c r="AU187" i="14" s="1"/>
  <c r="AF187" i="14"/>
  <c r="AE187" i="14"/>
  <c r="AD187" i="14"/>
  <c r="AC187" i="14"/>
  <c r="AB187" i="14"/>
  <c r="AA187" i="14"/>
  <c r="AM186" i="14"/>
  <c r="AK186" i="14"/>
  <c r="AJ186" i="14"/>
  <c r="AI186" i="14"/>
  <c r="AH186" i="14"/>
  <c r="AG186" i="14"/>
  <c r="AF186" i="14"/>
  <c r="AE186" i="14"/>
  <c r="AD186" i="14"/>
  <c r="AC186" i="14"/>
  <c r="AB186" i="14"/>
  <c r="AA186" i="14"/>
  <c r="AM185" i="14"/>
  <c r="AK185" i="14"/>
  <c r="AJ185" i="14"/>
  <c r="AI185" i="14"/>
  <c r="AH185" i="14"/>
  <c r="AG185" i="14"/>
  <c r="AF185" i="14"/>
  <c r="AE185" i="14"/>
  <c r="AD185" i="14"/>
  <c r="AC185" i="14"/>
  <c r="AB185" i="14"/>
  <c r="AQ185" i="14" s="1"/>
  <c r="AT185" i="14" s="1"/>
  <c r="AA185" i="14"/>
  <c r="AM184" i="14"/>
  <c r="AK184" i="14"/>
  <c r="AJ184" i="14"/>
  <c r="AI184" i="14"/>
  <c r="AH184" i="14"/>
  <c r="AG184" i="14"/>
  <c r="AF184" i="14"/>
  <c r="AE184" i="14"/>
  <c r="AD184" i="14"/>
  <c r="AC184" i="14"/>
  <c r="AB184" i="14"/>
  <c r="AA184" i="14"/>
  <c r="AM183" i="14"/>
  <c r="AK183" i="14"/>
  <c r="AJ183" i="14"/>
  <c r="AI183" i="14"/>
  <c r="AH183" i="14"/>
  <c r="AG183" i="14"/>
  <c r="AF183" i="14"/>
  <c r="AE183" i="14"/>
  <c r="AD183" i="14"/>
  <c r="AC183" i="14"/>
  <c r="AB183" i="14"/>
  <c r="AA183" i="14"/>
  <c r="AM182" i="14"/>
  <c r="AK182" i="14"/>
  <c r="AJ182" i="14"/>
  <c r="AI182" i="14"/>
  <c r="AH182" i="14"/>
  <c r="AG182" i="14"/>
  <c r="AF182" i="14"/>
  <c r="AE182" i="14"/>
  <c r="AD182" i="14"/>
  <c r="AC182" i="14"/>
  <c r="AB182" i="14"/>
  <c r="AA182" i="14"/>
  <c r="AM181" i="14"/>
  <c r="AK181" i="14"/>
  <c r="AJ181" i="14"/>
  <c r="AI181" i="14"/>
  <c r="AH181" i="14"/>
  <c r="AG181" i="14"/>
  <c r="AF181" i="14"/>
  <c r="AE181" i="14"/>
  <c r="AD181" i="14"/>
  <c r="AC181" i="14"/>
  <c r="AB181" i="14"/>
  <c r="AA181" i="14"/>
  <c r="AM180" i="14"/>
  <c r="AK180" i="14"/>
  <c r="AJ180" i="14"/>
  <c r="AI180" i="14"/>
  <c r="AH180" i="14"/>
  <c r="AG180" i="14"/>
  <c r="AR180" i="14" s="1"/>
  <c r="AU180" i="14" s="1"/>
  <c r="AF180" i="14"/>
  <c r="AE180" i="14"/>
  <c r="AD180" i="14"/>
  <c r="AB180" i="14"/>
  <c r="AC180" i="14"/>
  <c r="AQ180" i="14" s="1"/>
  <c r="AT180" i="14" s="1"/>
  <c r="AA180" i="14"/>
  <c r="AM179" i="14"/>
  <c r="AK179" i="14"/>
  <c r="AJ179" i="14"/>
  <c r="AI179" i="14"/>
  <c r="AH179" i="14"/>
  <c r="AG179" i="14"/>
  <c r="AR179" i="14" s="1"/>
  <c r="AU179" i="14" s="1"/>
  <c r="AF179" i="14"/>
  <c r="AE179" i="14"/>
  <c r="AD179" i="14"/>
  <c r="AC179" i="14"/>
  <c r="AB179" i="14"/>
  <c r="AA179" i="14"/>
  <c r="AM178" i="14"/>
  <c r="AK178" i="14"/>
  <c r="AJ178" i="14"/>
  <c r="AI178" i="14"/>
  <c r="AH178" i="14"/>
  <c r="AG178" i="14"/>
  <c r="AF178" i="14"/>
  <c r="AE178" i="14"/>
  <c r="AD178" i="14"/>
  <c r="AC178" i="14"/>
  <c r="AB178" i="14"/>
  <c r="AA178" i="14"/>
  <c r="AM177" i="14"/>
  <c r="AK177" i="14"/>
  <c r="AJ177" i="14"/>
  <c r="AI177" i="14"/>
  <c r="AH177" i="14"/>
  <c r="AG177" i="14"/>
  <c r="AF177" i="14"/>
  <c r="AE177" i="14"/>
  <c r="AD177" i="14"/>
  <c r="AC177" i="14"/>
  <c r="AB177" i="14"/>
  <c r="AQ177" i="14" s="1"/>
  <c r="AT177" i="14" s="1"/>
  <c r="AA177" i="14"/>
  <c r="AM176" i="14"/>
  <c r="AK176" i="14"/>
  <c r="AJ176" i="14"/>
  <c r="AI176" i="14"/>
  <c r="AH176" i="14"/>
  <c r="AG176" i="14"/>
  <c r="AF176" i="14"/>
  <c r="AE176" i="14"/>
  <c r="AD176" i="14"/>
  <c r="AC176" i="14"/>
  <c r="AB176" i="14"/>
  <c r="AA176" i="14"/>
  <c r="AM175" i="14"/>
  <c r="AK175" i="14"/>
  <c r="AJ175" i="14"/>
  <c r="AI175" i="14"/>
  <c r="AH175" i="14"/>
  <c r="AG175" i="14"/>
  <c r="AF175" i="14"/>
  <c r="AE175" i="14"/>
  <c r="AD175" i="14"/>
  <c r="AC175" i="14"/>
  <c r="AB175" i="14"/>
  <c r="AA175" i="14"/>
  <c r="AM174" i="14"/>
  <c r="AK174" i="14"/>
  <c r="AJ174" i="14"/>
  <c r="AI174" i="14"/>
  <c r="AH174" i="14"/>
  <c r="AG174" i="14"/>
  <c r="AF174" i="14"/>
  <c r="AE174" i="14"/>
  <c r="AD174" i="14"/>
  <c r="AC174" i="14"/>
  <c r="AB174" i="14"/>
  <c r="AA174" i="14"/>
  <c r="AM173" i="14"/>
  <c r="AK173" i="14"/>
  <c r="AJ173" i="14"/>
  <c r="AI173" i="14"/>
  <c r="AH173" i="14"/>
  <c r="AG173" i="14"/>
  <c r="AF173" i="14"/>
  <c r="AE173" i="14"/>
  <c r="AD173" i="14"/>
  <c r="AC173" i="14"/>
  <c r="AB173" i="14"/>
  <c r="AW173" i="14" s="1"/>
  <c r="AA173" i="14"/>
  <c r="AM172" i="14"/>
  <c r="AK172" i="14"/>
  <c r="AJ172" i="14"/>
  <c r="AI172" i="14"/>
  <c r="AH172" i="14"/>
  <c r="AG172" i="14"/>
  <c r="AF172" i="14"/>
  <c r="AE172" i="14"/>
  <c r="AD172" i="14"/>
  <c r="AC172" i="14"/>
  <c r="AB172" i="14"/>
  <c r="AA172" i="14"/>
  <c r="AM171" i="14"/>
  <c r="AK171" i="14"/>
  <c r="AJ171" i="14"/>
  <c r="AI171" i="14"/>
  <c r="AH171" i="14"/>
  <c r="AG171" i="14"/>
  <c r="AR171" i="14"/>
  <c r="AU171" i="14" s="1"/>
  <c r="AF171" i="14"/>
  <c r="AE171" i="14"/>
  <c r="AD171" i="14"/>
  <c r="AC171" i="14"/>
  <c r="AB171" i="14"/>
  <c r="AA171" i="14"/>
  <c r="AM170" i="14"/>
  <c r="AK170" i="14"/>
  <c r="AJ170" i="14"/>
  <c r="AI170" i="14"/>
  <c r="AH170" i="14"/>
  <c r="AG170" i="14"/>
  <c r="AF170" i="14"/>
  <c r="AE170" i="14"/>
  <c r="AD170" i="14"/>
  <c r="AC170" i="14"/>
  <c r="AB170" i="14"/>
  <c r="AA170" i="14"/>
  <c r="AM169" i="14"/>
  <c r="AK169" i="14"/>
  <c r="AJ169" i="14"/>
  <c r="AI169" i="14"/>
  <c r="AH169" i="14"/>
  <c r="AG169" i="14"/>
  <c r="AF169" i="14"/>
  <c r="AE169" i="14"/>
  <c r="AD169" i="14"/>
  <c r="AC169" i="14"/>
  <c r="AB169" i="14"/>
  <c r="AA169" i="14"/>
  <c r="AM168" i="14"/>
  <c r="AK168" i="14"/>
  <c r="AJ168" i="14"/>
  <c r="AI168" i="14"/>
  <c r="AH168" i="14"/>
  <c r="AG168" i="14"/>
  <c r="AF168" i="14"/>
  <c r="AE168" i="14"/>
  <c r="AD168" i="14"/>
  <c r="AB168" i="14"/>
  <c r="AC168" i="14"/>
  <c r="AA168" i="14"/>
  <c r="AM167" i="14"/>
  <c r="AK167" i="14"/>
  <c r="AJ167" i="14"/>
  <c r="AI167" i="14"/>
  <c r="AH167" i="14"/>
  <c r="AG167" i="14"/>
  <c r="AF167" i="14"/>
  <c r="AE167" i="14"/>
  <c r="AD167" i="14"/>
  <c r="AC167" i="14"/>
  <c r="AB167" i="14"/>
  <c r="AA167" i="14"/>
  <c r="AM166" i="14"/>
  <c r="AK166" i="14"/>
  <c r="AJ166" i="14"/>
  <c r="AI166" i="14"/>
  <c r="AH166" i="14"/>
  <c r="AG166" i="14"/>
  <c r="AF166" i="14"/>
  <c r="AE166" i="14"/>
  <c r="AD166" i="14"/>
  <c r="AB166" i="14"/>
  <c r="AC166" i="14"/>
  <c r="AA166" i="14"/>
  <c r="AM165" i="14"/>
  <c r="AK165" i="14"/>
  <c r="AJ165" i="14"/>
  <c r="AI165" i="14"/>
  <c r="AH165" i="14"/>
  <c r="AG165" i="14"/>
  <c r="AF165" i="14"/>
  <c r="AE165" i="14"/>
  <c r="AD165" i="14"/>
  <c r="AC165" i="14"/>
  <c r="AB165" i="14"/>
  <c r="AA165" i="14"/>
  <c r="AM164" i="14"/>
  <c r="AK164" i="14"/>
  <c r="AJ164" i="14"/>
  <c r="AI164" i="14"/>
  <c r="AH164" i="14"/>
  <c r="AG164" i="14"/>
  <c r="AF164" i="14"/>
  <c r="AE164" i="14"/>
  <c r="AD164" i="14"/>
  <c r="AB164" i="14"/>
  <c r="AW164" i="14" s="1"/>
  <c r="AC164" i="14"/>
  <c r="AA164" i="14"/>
  <c r="AM163" i="14"/>
  <c r="AK163" i="14"/>
  <c r="AJ163" i="14"/>
  <c r="AI163" i="14"/>
  <c r="AH163" i="14"/>
  <c r="AG163" i="14"/>
  <c r="AF163" i="14"/>
  <c r="AE163" i="14"/>
  <c r="AD163" i="14"/>
  <c r="AC163" i="14"/>
  <c r="AB163" i="14"/>
  <c r="AA163" i="14"/>
  <c r="AM162" i="14"/>
  <c r="AK162" i="14"/>
  <c r="AJ162" i="14"/>
  <c r="AI162" i="14"/>
  <c r="AH162" i="14"/>
  <c r="AG162" i="14"/>
  <c r="AF162" i="14"/>
  <c r="AE162" i="14"/>
  <c r="AD162" i="14"/>
  <c r="AB162" i="14"/>
  <c r="AC162" i="14"/>
  <c r="AA162" i="14"/>
  <c r="AM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AM160" i="14"/>
  <c r="AK160" i="14"/>
  <c r="AJ160" i="14"/>
  <c r="AI160" i="14"/>
  <c r="AH160" i="14"/>
  <c r="AG160" i="14"/>
  <c r="AF160" i="14"/>
  <c r="AE160" i="14"/>
  <c r="AD160" i="14"/>
  <c r="AB160" i="14"/>
  <c r="AC160" i="14"/>
  <c r="AA160" i="14"/>
  <c r="AM159" i="14"/>
  <c r="AK159" i="14"/>
  <c r="AJ159" i="14"/>
  <c r="AI159" i="14"/>
  <c r="AH159" i="14"/>
  <c r="AG159" i="14"/>
  <c r="AF159" i="14"/>
  <c r="AE159" i="14"/>
  <c r="AD159" i="14"/>
  <c r="AC159" i="14"/>
  <c r="AB159" i="14"/>
  <c r="AA159" i="14"/>
  <c r="AM158" i="14"/>
  <c r="AK158" i="14"/>
  <c r="AJ158" i="14"/>
  <c r="AI158" i="14"/>
  <c r="AH158" i="14"/>
  <c r="AG158" i="14"/>
  <c r="AF158" i="14"/>
  <c r="AE158" i="14"/>
  <c r="AD158" i="14"/>
  <c r="AB158" i="14"/>
  <c r="AC158" i="14"/>
  <c r="AA158" i="14"/>
  <c r="AM157" i="14"/>
  <c r="AK157" i="14"/>
  <c r="AJ157" i="14"/>
  <c r="AI157" i="14"/>
  <c r="AH157" i="14"/>
  <c r="AG157" i="14"/>
  <c r="AF157" i="14"/>
  <c r="AE157" i="14"/>
  <c r="AD157" i="14"/>
  <c r="AC157" i="14"/>
  <c r="AB157" i="14"/>
  <c r="AA157" i="14"/>
  <c r="AM156" i="14"/>
  <c r="AK156" i="14"/>
  <c r="AJ156" i="14"/>
  <c r="AI156" i="14"/>
  <c r="AH156" i="14"/>
  <c r="AG156" i="14"/>
  <c r="AF156" i="14"/>
  <c r="AE156" i="14"/>
  <c r="AD156" i="14"/>
  <c r="AB156" i="14"/>
  <c r="AC156" i="14"/>
  <c r="AA156" i="14"/>
  <c r="AM155" i="14"/>
  <c r="AK155" i="14"/>
  <c r="AJ155" i="14"/>
  <c r="AI155" i="14"/>
  <c r="AH155" i="14"/>
  <c r="AG155" i="14"/>
  <c r="AF155" i="14"/>
  <c r="AE155" i="14"/>
  <c r="AD155" i="14"/>
  <c r="AC155" i="14"/>
  <c r="AB155" i="14"/>
  <c r="AA155" i="14"/>
  <c r="AM154" i="14"/>
  <c r="AK154" i="14"/>
  <c r="AJ154" i="14"/>
  <c r="AI154" i="14"/>
  <c r="AH154" i="14"/>
  <c r="AG154" i="14"/>
  <c r="AF154" i="14"/>
  <c r="AE154" i="14"/>
  <c r="AD154" i="14"/>
  <c r="AB154" i="14"/>
  <c r="AC154" i="14"/>
  <c r="AA154" i="14"/>
  <c r="AM153" i="14"/>
  <c r="AK153" i="14"/>
  <c r="AJ153" i="14"/>
  <c r="AI153" i="14"/>
  <c r="AH153" i="14"/>
  <c r="AG153" i="14"/>
  <c r="AF153" i="14"/>
  <c r="AE153" i="14"/>
  <c r="AD153" i="14"/>
  <c r="AC153" i="14"/>
  <c r="AB153" i="14"/>
  <c r="AA153" i="14"/>
  <c r="AM152" i="14"/>
  <c r="AK152" i="14"/>
  <c r="AJ152" i="14"/>
  <c r="AI152" i="14"/>
  <c r="AH152" i="14"/>
  <c r="AG152" i="14"/>
  <c r="AF152" i="14"/>
  <c r="AE152" i="14"/>
  <c r="AD152" i="14"/>
  <c r="AC152" i="14"/>
  <c r="AB152" i="14"/>
  <c r="AA152" i="14"/>
  <c r="AM151" i="14"/>
  <c r="AK151" i="14"/>
  <c r="AJ151" i="14"/>
  <c r="AI151" i="14"/>
  <c r="AH151" i="14"/>
  <c r="AG151" i="14"/>
  <c r="AF151" i="14"/>
  <c r="AE151" i="14"/>
  <c r="AD151" i="14"/>
  <c r="AC151" i="14"/>
  <c r="AB151" i="14"/>
  <c r="AA151" i="14"/>
  <c r="AM150" i="14"/>
  <c r="AK150" i="14"/>
  <c r="AJ150" i="14"/>
  <c r="AI150" i="14"/>
  <c r="AH150" i="14"/>
  <c r="AG150" i="14"/>
  <c r="AF150" i="14"/>
  <c r="AE150" i="14"/>
  <c r="AD150" i="14"/>
  <c r="AC150" i="14"/>
  <c r="AB150" i="14"/>
  <c r="AA150" i="14"/>
  <c r="AM149" i="14"/>
  <c r="AK149" i="14"/>
  <c r="AJ149" i="14"/>
  <c r="AI149" i="14"/>
  <c r="AH149" i="14"/>
  <c r="AG149" i="14"/>
  <c r="AR149" i="14" s="1"/>
  <c r="AU149" i="14" s="1"/>
  <c r="AF149" i="14"/>
  <c r="AE149" i="14"/>
  <c r="AD149" i="14"/>
  <c r="AC149" i="14"/>
  <c r="AB149" i="14"/>
  <c r="AA149" i="14"/>
  <c r="AM148" i="14"/>
  <c r="AK148" i="14"/>
  <c r="AJ148" i="14"/>
  <c r="AI148" i="14"/>
  <c r="AH148" i="14"/>
  <c r="AG148" i="14"/>
  <c r="AF148" i="14"/>
  <c r="AE148" i="14"/>
  <c r="AD148" i="14"/>
  <c r="AC148" i="14"/>
  <c r="AB148" i="14"/>
  <c r="AA148" i="14"/>
  <c r="AM147" i="14"/>
  <c r="AK147" i="14"/>
  <c r="AJ147" i="14"/>
  <c r="AI147" i="14"/>
  <c r="AH147" i="14"/>
  <c r="AG147" i="14"/>
  <c r="AF147" i="14"/>
  <c r="AE147" i="14"/>
  <c r="AD147" i="14"/>
  <c r="AC147" i="14"/>
  <c r="AB147" i="14"/>
  <c r="AA147" i="14"/>
  <c r="AM146" i="14"/>
  <c r="AK146" i="14"/>
  <c r="AJ146" i="14"/>
  <c r="AI146" i="14"/>
  <c r="AH146" i="14"/>
  <c r="AG146" i="14"/>
  <c r="AO146" i="14"/>
  <c r="AF146" i="14"/>
  <c r="AE146" i="14"/>
  <c r="AD146" i="14"/>
  <c r="AC146" i="14"/>
  <c r="AB146" i="14"/>
  <c r="AA146" i="14"/>
  <c r="AM145" i="14"/>
  <c r="AK145" i="14"/>
  <c r="AJ145" i="14"/>
  <c r="AI145" i="14"/>
  <c r="AH145" i="14"/>
  <c r="AG145" i="14"/>
  <c r="AF145" i="14"/>
  <c r="AE145" i="14"/>
  <c r="AD145" i="14"/>
  <c r="AC145" i="14"/>
  <c r="AB145" i="14"/>
  <c r="AA145" i="14"/>
  <c r="AM144" i="14"/>
  <c r="AK144" i="14"/>
  <c r="AJ144" i="14"/>
  <c r="AI144" i="14"/>
  <c r="AH144" i="14"/>
  <c r="AG144" i="14"/>
  <c r="AO144" i="14" s="1"/>
  <c r="AF144" i="14"/>
  <c r="AE144" i="14"/>
  <c r="AD144" i="14"/>
  <c r="AC144" i="14"/>
  <c r="AB144" i="14"/>
  <c r="AA144" i="14"/>
  <c r="AM143" i="14"/>
  <c r="AK143" i="14"/>
  <c r="AJ143" i="14"/>
  <c r="AI143" i="14"/>
  <c r="AH143" i="14"/>
  <c r="AG143" i="14"/>
  <c r="AF143" i="14"/>
  <c r="AE143" i="14"/>
  <c r="AD143" i="14"/>
  <c r="AC143" i="14"/>
  <c r="AB143" i="14"/>
  <c r="AA143" i="14"/>
  <c r="AM142" i="14"/>
  <c r="AK142" i="14"/>
  <c r="AJ142" i="14"/>
  <c r="AI142" i="14"/>
  <c r="AH142" i="14"/>
  <c r="AG142" i="14"/>
  <c r="AF142" i="14"/>
  <c r="AE142" i="14"/>
  <c r="AD142" i="14"/>
  <c r="AC142" i="14"/>
  <c r="AB142" i="14"/>
  <c r="AA142" i="14"/>
  <c r="AM141" i="14"/>
  <c r="AK141" i="14"/>
  <c r="AJ141" i="14"/>
  <c r="AI141" i="14"/>
  <c r="AH141" i="14"/>
  <c r="AG141" i="14"/>
  <c r="AF141" i="14"/>
  <c r="AE141" i="14"/>
  <c r="AD141" i="14"/>
  <c r="AC141" i="14"/>
  <c r="AB141" i="14"/>
  <c r="AA141" i="14"/>
  <c r="AM140" i="14"/>
  <c r="AK140" i="14"/>
  <c r="AJ140" i="14"/>
  <c r="AI140" i="14"/>
  <c r="AH140" i="14"/>
  <c r="AG140" i="14"/>
  <c r="AF140" i="14"/>
  <c r="AE140" i="14"/>
  <c r="AB140" i="14"/>
  <c r="AC140" i="14"/>
  <c r="AD140" i="14"/>
  <c r="AA140" i="14"/>
  <c r="AM139" i="14"/>
  <c r="AK139" i="14"/>
  <c r="AJ139" i="14"/>
  <c r="AI139" i="14"/>
  <c r="AH139" i="14"/>
  <c r="AG139" i="14"/>
  <c r="AF139" i="14"/>
  <c r="AE139" i="14"/>
  <c r="AD139" i="14"/>
  <c r="AC139" i="14"/>
  <c r="AB139" i="14"/>
  <c r="AA139" i="14"/>
  <c r="AM138" i="14"/>
  <c r="AK138" i="14"/>
  <c r="AJ138" i="14"/>
  <c r="AI138" i="14"/>
  <c r="AH138" i="14"/>
  <c r="AG138" i="14"/>
  <c r="AF138" i="14"/>
  <c r="AB138" i="14"/>
  <c r="AC138" i="14"/>
  <c r="AD138" i="14"/>
  <c r="AE138" i="14"/>
  <c r="AA138" i="14"/>
  <c r="AM137" i="14"/>
  <c r="AK137" i="14"/>
  <c r="AJ137" i="14"/>
  <c r="AI137" i="14"/>
  <c r="AH137" i="14"/>
  <c r="AG137" i="14"/>
  <c r="AF137" i="14"/>
  <c r="AE137" i="14"/>
  <c r="AD137" i="14"/>
  <c r="AC137" i="14"/>
  <c r="AB137" i="14"/>
  <c r="AA137" i="14"/>
  <c r="AM136" i="14"/>
  <c r="AK136" i="14"/>
  <c r="AJ136" i="14"/>
  <c r="AI136" i="14"/>
  <c r="AH136" i="14"/>
  <c r="AG136" i="14"/>
  <c r="AF136" i="14"/>
  <c r="AE136" i="14"/>
  <c r="AD136" i="14"/>
  <c r="AC136" i="14"/>
  <c r="AB136" i="14"/>
  <c r="AA136" i="14"/>
  <c r="AM135" i="14"/>
  <c r="AK135" i="14"/>
  <c r="AJ135" i="14"/>
  <c r="AI135" i="14"/>
  <c r="AH135" i="14"/>
  <c r="AG135" i="14"/>
  <c r="AF135" i="14"/>
  <c r="AE135" i="14"/>
  <c r="AD135" i="14"/>
  <c r="AC135" i="14"/>
  <c r="AB135" i="14"/>
  <c r="AA135" i="14"/>
  <c r="AM134" i="14"/>
  <c r="AK134" i="14"/>
  <c r="AJ134" i="14"/>
  <c r="AI134" i="14"/>
  <c r="AH134" i="14"/>
  <c r="AG134" i="14"/>
  <c r="AF134" i="14"/>
  <c r="AE134" i="14"/>
  <c r="AD134" i="14"/>
  <c r="AC134" i="14"/>
  <c r="AB134" i="14"/>
  <c r="AA134" i="14"/>
  <c r="AM133" i="14"/>
  <c r="AK133" i="14"/>
  <c r="AJ133" i="14"/>
  <c r="AI133" i="14"/>
  <c r="AH133" i="14"/>
  <c r="AG133" i="14"/>
  <c r="AF133" i="14"/>
  <c r="AE133" i="14"/>
  <c r="AD133" i="14"/>
  <c r="AC133" i="14"/>
  <c r="AB133" i="14"/>
  <c r="AA133" i="14"/>
  <c r="AM132" i="14"/>
  <c r="AK132" i="14"/>
  <c r="AJ132" i="14"/>
  <c r="AI132" i="14"/>
  <c r="AH132" i="14"/>
  <c r="AG132" i="14"/>
  <c r="AF132" i="14"/>
  <c r="AE132" i="14"/>
  <c r="AD132" i="14"/>
  <c r="AC132" i="14"/>
  <c r="AB132" i="14"/>
  <c r="AA132" i="14"/>
  <c r="AM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AM130" i="14"/>
  <c r="AK130" i="14"/>
  <c r="AJ130" i="14"/>
  <c r="AI130" i="14"/>
  <c r="AH130" i="14"/>
  <c r="AG130" i="14"/>
  <c r="AF130" i="14"/>
  <c r="AE130" i="14"/>
  <c r="AD130" i="14"/>
  <c r="AC130" i="14"/>
  <c r="AB130" i="14"/>
  <c r="AA130" i="14"/>
  <c r="AM129" i="14"/>
  <c r="AK129" i="14"/>
  <c r="AJ129" i="14"/>
  <c r="AI129" i="14"/>
  <c r="AH129" i="14"/>
  <c r="AG129" i="14"/>
  <c r="AF129" i="14"/>
  <c r="AE129" i="14"/>
  <c r="AD129" i="14"/>
  <c r="AC129" i="14"/>
  <c r="AB129" i="14"/>
  <c r="AA129" i="14"/>
  <c r="AM128" i="14"/>
  <c r="AK128" i="14"/>
  <c r="AJ128" i="14"/>
  <c r="AI128" i="14"/>
  <c r="AH128" i="14"/>
  <c r="AG128" i="14"/>
  <c r="AF128" i="14"/>
  <c r="AE128" i="14"/>
  <c r="AD128" i="14"/>
  <c r="AC128" i="14"/>
  <c r="AB128" i="14"/>
  <c r="AA128" i="14"/>
  <c r="AM127" i="14"/>
  <c r="AK127" i="14"/>
  <c r="AJ127" i="14"/>
  <c r="AI127" i="14"/>
  <c r="AH127" i="14"/>
  <c r="AG127" i="14"/>
  <c r="AF127" i="14"/>
  <c r="AE127" i="14"/>
  <c r="AD127" i="14"/>
  <c r="AC127" i="14"/>
  <c r="AB127" i="14"/>
  <c r="AA127" i="14"/>
  <c r="AM126" i="14"/>
  <c r="AK126" i="14"/>
  <c r="AJ126" i="14"/>
  <c r="AI126" i="14"/>
  <c r="AH126" i="14"/>
  <c r="AG126" i="14"/>
  <c r="AF126" i="14"/>
  <c r="AE126" i="14"/>
  <c r="AD126" i="14"/>
  <c r="AC126" i="14"/>
  <c r="AB126" i="14"/>
  <c r="AA126" i="14"/>
  <c r="AM125" i="14"/>
  <c r="AK125" i="14"/>
  <c r="AJ125" i="14"/>
  <c r="AI125" i="14"/>
  <c r="AH125" i="14"/>
  <c r="AG125" i="14"/>
  <c r="AF125" i="14"/>
  <c r="AE125" i="14"/>
  <c r="AD125" i="14"/>
  <c r="AC125" i="14"/>
  <c r="AB125" i="14"/>
  <c r="AA125" i="14"/>
  <c r="AM124" i="14"/>
  <c r="AK124" i="14"/>
  <c r="AJ124" i="14"/>
  <c r="AI124" i="14"/>
  <c r="AH124" i="14"/>
  <c r="AG124" i="14"/>
  <c r="AF124" i="14"/>
  <c r="AE124" i="14"/>
  <c r="AD124" i="14"/>
  <c r="AC124" i="14"/>
  <c r="AB124" i="14"/>
  <c r="AA124" i="14"/>
  <c r="AM123" i="14"/>
  <c r="AK123" i="14"/>
  <c r="AJ123" i="14"/>
  <c r="AI123" i="14"/>
  <c r="AH123" i="14"/>
  <c r="AG123" i="14"/>
  <c r="AF123" i="14"/>
  <c r="AE123" i="14"/>
  <c r="AD123" i="14"/>
  <c r="AC123" i="14"/>
  <c r="AB123" i="14"/>
  <c r="AA123" i="14"/>
  <c r="AM122" i="14"/>
  <c r="AK122" i="14"/>
  <c r="AJ122" i="14"/>
  <c r="AI122" i="14"/>
  <c r="AH122" i="14"/>
  <c r="AG122" i="14"/>
  <c r="AF122" i="14"/>
  <c r="AE122" i="14"/>
  <c r="AD122" i="14"/>
  <c r="AC122" i="14"/>
  <c r="AB122" i="14"/>
  <c r="AA122" i="14"/>
  <c r="AM121" i="14"/>
  <c r="AK121" i="14"/>
  <c r="AJ121" i="14"/>
  <c r="AI121" i="14"/>
  <c r="AH121" i="14"/>
  <c r="AG121" i="14"/>
  <c r="AF121" i="14"/>
  <c r="AE121" i="14"/>
  <c r="AD121" i="14"/>
  <c r="AC121" i="14"/>
  <c r="AB121" i="14"/>
  <c r="AA121" i="14"/>
  <c r="AM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AM119" i="14"/>
  <c r="AK119" i="14"/>
  <c r="AJ119" i="14"/>
  <c r="AI119" i="14"/>
  <c r="AH119" i="14"/>
  <c r="AG119" i="14"/>
  <c r="AF119" i="14"/>
  <c r="AE119" i="14"/>
  <c r="AD119" i="14"/>
  <c r="AC119" i="14"/>
  <c r="AB119" i="14"/>
  <c r="AA119" i="14"/>
  <c r="AM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AM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AM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AM115" i="14"/>
  <c r="AK115" i="14"/>
  <c r="AJ115" i="14"/>
  <c r="AI115" i="14"/>
  <c r="AH115" i="14"/>
  <c r="AG115" i="14"/>
  <c r="AF115" i="14"/>
  <c r="AE115" i="14"/>
  <c r="AD115" i="14"/>
  <c r="AC115" i="14"/>
  <c r="AB115" i="14"/>
  <c r="AA115" i="14"/>
  <c r="AM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AM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AM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AM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AM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AM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AM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AM107" i="14"/>
  <c r="AK107" i="14"/>
  <c r="AJ107" i="14"/>
  <c r="AI107" i="14"/>
  <c r="AH107" i="14"/>
  <c r="AG107" i="14"/>
  <c r="AF107" i="14"/>
  <c r="AW107" i="14" s="1"/>
  <c r="AB107" i="14"/>
  <c r="AC107" i="14"/>
  <c r="AD107" i="14"/>
  <c r="AE107" i="14"/>
  <c r="AA107" i="14"/>
  <c r="AM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AM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AM104" i="14"/>
  <c r="AK104" i="14"/>
  <c r="AJ104" i="14"/>
  <c r="AI104" i="14"/>
  <c r="AH104" i="14"/>
  <c r="AG104" i="14"/>
  <c r="AF104" i="14"/>
  <c r="AE104" i="14"/>
  <c r="AD104" i="14"/>
  <c r="AC104" i="14"/>
  <c r="AB104" i="14"/>
  <c r="AA104" i="14"/>
  <c r="AM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AM102" i="14"/>
  <c r="AK102" i="14"/>
  <c r="AJ102" i="14"/>
  <c r="AI102" i="14"/>
  <c r="AH102" i="14"/>
  <c r="AG102" i="14"/>
  <c r="AF102" i="14"/>
  <c r="AB102" i="14"/>
  <c r="AC102" i="14"/>
  <c r="AD102" i="14"/>
  <c r="AE102" i="14"/>
  <c r="AA102" i="14"/>
  <c r="AM101" i="14"/>
  <c r="AK101" i="14"/>
  <c r="AJ101" i="14"/>
  <c r="AI101" i="14"/>
  <c r="AH101" i="14"/>
  <c r="AO101" i="14" s="1"/>
  <c r="AG101" i="14"/>
  <c r="AF101" i="14"/>
  <c r="AE101" i="14"/>
  <c r="AD101" i="14"/>
  <c r="AC101" i="14"/>
  <c r="AB101" i="14"/>
  <c r="AA101" i="14"/>
  <c r="AM100" i="14"/>
  <c r="AK100" i="14"/>
  <c r="AJ100" i="14"/>
  <c r="AI100" i="14"/>
  <c r="AH100" i="14"/>
  <c r="AG100" i="14"/>
  <c r="AF100" i="14"/>
  <c r="AE100" i="14"/>
  <c r="AD100" i="14"/>
  <c r="AC100" i="14"/>
  <c r="AB100" i="14"/>
  <c r="AA100" i="14"/>
  <c r="AM99" i="14"/>
  <c r="AK99" i="14"/>
  <c r="AJ99" i="14"/>
  <c r="AI99" i="14"/>
  <c r="AH99" i="14"/>
  <c r="AG99" i="14"/>
  <c r="AF99" i="14"/>
  <c r="AB99" i="14"/>
  <c r="AC99" i="14"/>
  <c r="AD99" i="14"/>
  <c r="AE99" i="14"/>
  <c r="AA99" i="14"/>
  <c r="AM98" i="14"/>
  <c r="AK98" i="14"/>
  <c r="AJ98" i="14"/>
  <c r="AI98" i="14"/>
  <c r="AH98" i="14"/>
  <c r="AG98" i="14"/>
  <c r="AF98" i="14"/>
  <c r="AE98" i="14"/>
  <c r="AD98" i="14"/>
  <c r="AC98" i="14"/>
  <c r="AW98" i="14" s="1"/>
  <c r="AB98" i="14"/>
  <c r="AA98" i="14"/>
  <c r="AM97" i="14"/>
  <c r="AK97" i="14"/>
  <c r="AJ97" i="14"/>
  <c r="AI97" i="14"/>
  <c r="AH97" i="14"/>
  <c r="AG97" i="14"/>
  <c r="AF97" i="14"/>
  <c r="AE97" i="14"/>
  <c r="AD97" i="14"/>
  <c r="AC97" i="14"/>
  <c r="AB97" i="14"/>
  <c r="AA97" i="14"/>
  <c r="AM96" i="14"/>
  <c r="AK96" i="14"/>
  <c r="AJ96" i="14"/>
  <c r="AI96" i="14"/>
  <c r="AH96" i="14"/>
  <c r="AG96" i="14"/>
  <c r="AF96" i="14"/>
  <c r="AE96" i="14"/>
  <c r="AD96" i="14"/>
  <c r="AC96" i="14"/>
  <c r="AB96" i="14"/>
  <c r="AA96" i="14"/>
  <c r="AM95" i="14"/>
  <c r="AK95" i="14"/>
  <c r="AJ95" i="14"/>
  <c r="AI95" i="14"/>
  <c r="AH95" i="14"/>
  <c r="AG95" i="14"/>
  <c r="AF95" i="14"/>
  <c r="AE95" i="14"/>
  <c r="AD95" i="14"/>
  <c r="AC95" i="14"/>
  <c r="AB95" i="14"/>
  <c r="AA95" i="14"/>
  <c r="AM94" i="14"/>
  <c r="AK94" i="14"/>
  <c r="AJ94" i="14"/>
  <c r="AI94" i="14"/>
  <c r="AH94" i="14"/>
  <c r="AG94" i="14"/>
  <c r="AF94" i="14"/>
  <c r="AB94" i="14"/>
  <c r="AC94" i="14"/>
  <c r="AD94" i="14"/>
  <c r="AE94" i="14"/>
  <c r="AN94" i="14"/>
  <c r="AA94" i="14"/>
  <c r="AM93" i="14"/>
  <c r="AK93" i="14"/>
  <c r="AO93" i="14" s="1"/>
  <c r="AJ93" i="14"/>
  <c r="AI93" i="14"/>
  <c r="AH93" i="14"/>
  <c r="AG93" i="14"/>
  <c r="AF93" i="14"/>
  <c r="AE93" i="14"/>
  <c r="AD93" i="14"/>
  <c r="AC93" i="14"/>
  <c r="AB93" i="14"/>
  <c r="AA93" i="14"/>
  <c r="AM92" i="14"/>
  <c r="AK92" i="14"/>
  <c r="AJ92" i="14"/>
  <c r="AI92" i="14"/>
  <c r="AH92" i="14"/>
  <c r="AG92" i="14"/>
  <c r="AF92" i="14"/>
  <c r="AE92" i="14"/>
  <c r="AD92" i="14"/>
  <c r="AC92" i="14"/>
  <c r="AB92" i="14"/>
  <c r="AA92" i="14"/>
  <c r="AM91" i="14"/>
  <c r="AK91" i="14"/>
  <c r="AJ91" i="14"/>
  <c r="AI91" i="14"/>
  <c r="AH91" i="14"/>
  <c r="AG91" i="14"/>
  <c r="AF91" i="14"/>
  <c r="AB91" i="14"/>
  <c r="AC91" i="14"/>
  <c r="AD91" i="14"/>
  <c r="AE91" i="14"/>
  <c r="AA91" i="14"/>
  <c r="AM90" i="14"/>
  <c r="AK90" i="14"/>
  <c r="AJ90" i="14"/>
  <c r="AI90" i="14"/>
  <c r="AH90" i="14"/>
  <c r="AG90" i="14"/>
  <c r="AF90" i="14"/>
  <c r="AE90" i="14"/>
  <c r="AD90" i="14"/>
  <c r="AC90" i="14"/>
  <c r="AB90" i="14"/>
  <c r="AW90" i="14" s="1"/>
  <c r="AA90" i="14"/>
  <c r="AM89" i="14"/>
  <c r="AK89" i="14"/>
  <c r="AJ89" i="14"/>
  <c r="AI89" i="14"/>
  <c r="AH89" i="14"/>
  <c r="AG89" i="14"/>
  <c r="AF89" i="14"/>
  <c r="AE89" i="14"/>
  <c r="AD89" i="14"/>
  <c r="AC89" i="14"/>
  <c r="AB89" i="14"/>
  <c r="AA89" i="14"/>
  <c r="AM88" i="14"/>
  <c r="AK88" i="14"/>
  <c r="AJ88" i="14"/>
  <c r="AI88" i="14"/>
  <c r="AH88" i="14"/>
  <c r="AG88" i="14"/>
  <c r="AF88" i="14"/>
  <c r="AE88" i="14"/>
  <c r="AD88" i="14"/>
  <c r="AC88" i="14"/>
  <c r="AB88" i="14"/>
  <c r="AA88" i="14"/>
  <c r="AM87" i="14"/>
  <c r="AK87" i="14"/>
  <c r="AJ87" i="14"/>
  <c r="AI87" i="14"/>
  <c r="AH87" i="14"/>
  <c r="AG87" i="14"/>
  <c r="AF87" i="14"/>
  <c r="AE87" i="14"/>
  <c r="AD87" i="14"/>
  <c r="AC87" i="14"/>
  <c r="AB87" i="14"/>
  <c r="AN87" i="14"/>
  <c r="AA87" i="14"/>
  <c r="AM86" i="14"/>
  <c r="AK86" i="14"/>
  <c r="AJ86" i="14"/>
  <c r="AI86" i="14"/>
  <c r="AH86" i="14"/>
  <c r="AG86" i="14"/>
  <c r="AF86" i="14"/>
  <c r="AB86" i="14"/>
  <c r="AC86" i="14"/>
  <c r="AD86" i="14"/>
  <c r="AE86" i="14"/>
  <c r="AN86" i="14" s="1"/>
  <c r="AA86" i="14"/>
  <c r="AM85" i="14"/>
  <c r="AK85" i="14"/>
  <c r="AJ85" i="14"/>
  <c r="AI85" i="14"/>
  <c r="AH85" i="14"/>
  <c r="AG85" i="14"/>
  <c r="AO85" i="14" s="1"/>
  <c r="AF85" i="14"/>
  <c r="AE85" i="14"/>
  <c r="AD85" i="14"/>
  <c r="AC85" i="14"/>
  <c r="AB85" i="14"/>
  <c r="AA85" i="14"/>
  <c r="AM84" i="14"/>
  <c r="AK84" i="14"/>
  <c r="AJ84" i="14"/>
  <c r="AI84" i="14"/>
  <c r="AH84" i="14"/>
  <c r="AG84" i="14"/>
  <c r="AR84" i="14" s="1"/>
  <c r="AU84" i="14" s="1"/>
  <c r="AF84" i="14"/>
  <c r="AE84" i="14"/>
  <c r="AD84" i="14"/>
  <c r="AC84" i="14"/>
  <c r="AB84" i="14"/>
  <c r="AA84" i="14"/>
  <c r="AM83" i="14"/>
  <c r="AK83" i="14"/>
  <c r="AJ83" i="14"/>
  <c r="AI83" i="14"/>
  <c r="AH83" i="14"/>
  <c r="AG83" i="14"/>
  <c r="AF83" i="14"/>
  <c r="AB83" i="14"/>
  <c r="AC83" i="14"/>
  <c r="AD83" i="14"/>
  <c r="AE83" i="14"/>
  <c r="AA83" i="14"/>
  <c r="AM82" i="14"/>
  <c r="AK82" i="14"/>
  <c r="AJ82" i="14"/>
  <c r="AI82" i="14"/>
  <c r="AH82" i="14"/>
  <c r="AG82" i="14"/>
  <c r="AF82" i="14"/>
  <c r="AE82" i="14"/>
  <c r="AD82" i="14"/>
  <c r="AC82" i="14"/>
  <c r="AB82" i="14"/>
  <c r="AA82" i="14"/>
  <c r="AM81" i="14"/>
  <c r="AK81" i="14"/>
  <c r="AJ81" i="14"/>
  <c r="AI81" i="14"/>
  <c r="AH81" i="14"/>
  <c r="AG81" i="14"/>
  <c r="AF81" i="14"/>
  <c r="AE81" i="14"/>
  <c r="AD81" i="14"/>
  <c r="AC81" i="14"/>
  <c r="AB81" i="14"/>
  <c r="AA81" i="14"/>
  <c r="AM80" i="14"/>
  <c r="AK80" i="14"/>
  <c r="AJ80" i="14"/>
  <c r="AI80" i="14"/>
  <c r="AH80" i="14"/>
  <c r="AG80" i="14"/>
  <c r="AF80" i="14"/>
  <c r="AE80" i="14"/>
  <c r="AD80" i="14"/>
  <c r="AC80" i="14"/>
  <c r="AB80" i="14"/>
  <c r="AA80" i="14"/>
  <c r="AM79" i="14"/>
  <c r="AK79" i="14"/>
  <c r="AJ79" i="14"/>
  <c r="AI79" i="14"/>
  <c r="AH79" i="14"/>
  <c r="AG79" i="14"/>
  <c r="AF79" i="14"/>
  <c r="AE79" i="14"/>
  <c r="AD79" i="14"/>
  <c r="AC79" i="14"/>
  <c r="AB79" i="14"/>
  <c r="AA79" i="14"/>
  <c r="AM78" i="14"/>
  <c r="AK78" i="14"/>
  <c r="AJ78" i="14"/>
  <c r="AI78" i="14"/>
  <c r="AH78" i="14"/>
  <c r="AG78" i="14"/>
  <c r="AF78" i="14"/>
  <c r="AB78" i="14"/>
  <c r="AC78" i="14"/>
  <c r="AD78" i="14"/>
  <c r="AE78" i="14"/>
  <c r="AA78" i="14"/>
  <c r="AM77" i="14"/>
  <c r="AK77" i="14"/>
  <c r="AJ77" i="14"/>
  <c r="AI77" i="14"/>
  <c r="AH77" i="14"/>
  <c r="AG77" i="14"/>
  <c r="AF77" i="14"/>
  <c r="AE77" i="14"/>
  <c r="AD77" i="14"/>
  <c r="AC77" i="14"/>
  <c r="AQ77" i="14" s="1"/>
  <c r="AT77" i="14" s="1"/>
  <c r="AB77" i="14"/>
  <c r="AA77" i="14"/>
  <c r="AM76" i="14"/>
  <c r="AK76" i="14"/>
  <c r="AJ76" i="14"/>
  <c r="AI76" i="14"/>
  <c r="AH76" i="14"/>
  <c r="AG76" i="14"/>
  <c r="AF76" i="14"/>
  <c r="AE76" i="14"/>
  <c r="AD76" i="14"/>
  <c r="AC76" i="14"/>
  <c r="AQ76" i="14" s="1"/>
  <c r="AT76" i="14" s="1"/>
  <c r="AB76" i="14"/>
  <c r="AA76" i="14"/>
  <c r="AM75" i="14"/>
  <c r="AK75" i="14"/>
  <c r="AJ75" i="14"/>
  <c r="AI75" i="14"/>
  <c r="AH75" i="14"/>
  <c r="AG75" i="14"/>
  <c r="AF75" i="14"/>
  <c r="AE75" i="14"/>
  <c r="AD75" i="14"/>
  <c r="AC75" i="14"/>
  <c r="AB75" i="14"/>
  <c r="AA75" i="14"/>
  <c r="AM74" i="14"/>
  <c r="AK74" i="14"/>
  <c r="AJ74" i="14"/>
  <c r="AI74" i="14"/>
  <c r="AH74" i="14"/>
  <c r="AG74" i="14"/>
  <c r="AF74" i="14"/>
  <c r="AE74" i="14"/>
  <c r="AD74" i="14"/>
  <c r="AC74" i="14"/>
  <c r="AB74" i="14"/>
  <c r="AA74" i="14"/>
  <c r="AM73" i="14"/>
  <c r="AK73" i="14"/>
  <c r="AJ73" i="14"/>
  <c r="AI73" i="14"/>
  <c r="AH73" i="14"/>
  <c r="AG73" i="14"/>
  <c r="AF73" i="14"/>
  <c r="AB73" i="14"/>
  <c r="AC73" i="14"/>
  <c r="AD73" i="14"/>
  <c r="AE73" i="14"/>
  <c r="AA73" i="14"/>
  <c r="AM72" i="14"/>
  <c r="AK72" i="14"/>
  <c r="AJ72" i="14"/>
  <c r="AI72" i="14"/>
  <c r="AH72" i="14"/>
  <c r="AG72" i="14"/>
  <c r="AF72" i="14"/>
  <c r="AE72" i="14"/>
  <c r="AD72" i="14"/>
  <c r="AC72" i="14"/>
  <c r="AQ72" i="14" s="1"/>
  <c r="AT72" i="14" s="1"/>
  <c r="AB72" i="14"/>
  <c r="AA72" i="14"/>
  <c r="AM71" i="14"/>
  <c r="AK71" i="14"/>
  <c r="AJ71" i="14"/>
  <c r="AI71" i="14"/>
  <c r="AH71" i="14"/>
  <c r="AG71" i="14"/>
  <c r="AF71" i="14"/>
  <c r="AE71" i="14"/>
  <c r="AD71" i="14"/>
  <c r="AB71" i="14"/>
  <c r="AC71" i="14"/>
  <c r="AA71" i="14"/>
  <c r="AM70" i="14"/>
  <c r="AK70" i="14"/>
  <c r="AJ70" i="14"/>
  <c r="AI70" i="14"/>
  <c r="AH70" i="14"/>
  <c r="AG70" i="14"/>
  <c r="AF70" i="14"/>
  <c r="AE70" i="14"/>
  <c r="AD70" i="14"/>
  <c r="AC70" i="14"/>
  <c r="AB70" i="14"/>
  <c r="AA70" i="14"/>
  <c r="AM69" i="14"/>
  <c r="AK69" i="14"/>
  <c r="AJ69" i="14"/>
  <c r="AI69" i="14"/>
  <c r="AH69" i="14"/>
  <c r="AG69" i="14"/>
  <c r="AF69" i="14"/>
  <c r="AE69" i="14"/>
  <c r="AD69" i="14"/>
  <c r="AC69" i="14"/>
  <c r="AB69" i="14"/>
  <c r="AA69" i="14"/>
  <c r="AM68" i="14"/>
  <c r="AK68" i="14"/>
  <c r="AJ68" i="14"/>
  <c r="AI68" i="14"/>
  <c r="AH68" i="14"/>
  <c r="AG68" i="14"/>
  <c r="AF68" i="14"/>
  <c r="AE68" i="14"/>
  <c r="AB68" i="14"/>
  <c r="AC68" i="14"/>
  <c r="AD68" i="14"/>
  <c r="AA68" i="14"/>
  <c r="AM67" i="14"/>
  <c r="AK67" i="14"/>
  <c r="AJ67" i="14"/>
  <c r="AI67" i="14"/>
  <c r="AH67" i="14"/>
  <c r="AG67" i="14"/>
  <c r="AF67" i="14"/>
  <c r="AE67" i="14"/>
  <c r="AD67" i="14"/>
  <c r="AC67" i="14"/>
  <c r="AB67" i="14"/>
  <c r="AA67" i="14"/>
  <c r="AM66" i="14"/>
  <c r="AK66" i="14"/>
  <c r="AJ66" i="14"/>
  <c r="AI66" i="14"/>
  <c r="AH66" i="14"/>
  <c r="AG66" i="14"/>
  <c r="AF66" i="14"/>
  <c r="AB66" i="14"/>
  <c r="AC66" i="14"/>
  <c r="AN66" i="14" s="1"/>
  <c r="AD66" i="14"/>
  <c r="AE66" i="14"/>
  <c r="AA66" i="14"/>
  <c r="AM65" i="14"/>
  <c r="AK65" i="14"/>
  <c r="AJ65" i="14"/>
  <c r="AI65" i="14"/>
  <c r="AH65" i="14"/>
  <c r="AG65" i="14"/>
  <c r="AF65" i="14"/>
  <c r="AE65" i="14"/>
  <c r="AD65" i="14"/>
  <c r="AW65" i="14" s="1"/>
  <c r="AC65" i="14"/>
  <c r="AB65" i="14"/>
  <c r="AA65" i="14"/>
  <c r="AM64" i="14"/>
  <c r="AK64" i="14"/>
  <c r="AJ64" i="14"/>
  <c r="AI64" i="14"/>
  <c r="AH64" i="14"/>
  <c r="AG64" i="14"/>
  <c r="AF64" i="14"/>
  <c r="AE64" i="14"/>
  <c r="AD64" i="14"/>
  <c r="AC64" i="14"/>
  <c r="AB64" i="14"/>
  <c r="AA64" i="14"/>
  <c r="AM63" i="14"/>
  <c r="AK63" i="14"/>
  <c r="AJ63" i="14"/>
  <c r="AI63" i="14"/>
  <c r="AH63" i="14"/>
  <c r="AG63" i="14"/>
  <c r="AO63" i="14" s="1"/>
  <c r="AF63" i="14"/>
  <c r="AE63" i="14"/>
  <c r="AD63" i="14"/>
  <c r="AC63" i="14"/>
  <c r="AB63" i="14"/>
  <c r="AA63" i="14"/>
  <c r="AM62" i="14"/>
  <c r="AK62" i="14"/>
  <c r="AJ62" i="14"/>
  <c r="AI62" i="14"/>
  <c r="AH62" i="14"/>
  <c r="AG62" i="14"/>
  <c r="AF62" i="14"/>
  <c r="AE62" i="14"/>
  <c r="AD62" i="14"/>
  <c r="AC62" i="14"/>
  <c r="AB62" i="14"/>
  <c r="AA62" i="14"/>
  <c r="AM61" i="14"/>
  <c r="AK61" i="14"/>
  <c r="AJ61" i="14"/>
  <c r="AI61" i="14"/>
  <c r="AH61" i="14"/>
  <c r="AG61" i="14"/>
  <c r="AF61" i="14"/>
  <c r="AE61" i="14"/>
  <c r="AD61" i="14"/>
  <c r="AC61" i="14"/>
  <c r="AB61" i="14"/>
  <c r="AA61" i="14"/>
  <c r="AM60" i="14"/>
  <c r="AK60" i="14"/>
  <c r="AJ60" i="14"/>
  <c r="AI60" i="14"/>
  <c r="AH60" i="14"/>
  <c r="AG60" i="14"/>
  <c r="AF60" i="14"/>
  <c r="AE60" i="14"/>
  <c r="AD60" i="14"/>
  <c r="AC60" i="14"/>
  <c r="AB60" i="14"/>
  <c r="AA60" i="14"/>
  <c r="AM59" i="14"/>
  <c r="AK59" i="14"/>
  <c r="AJ59" i="14"/>
  <c r="AI59" i="14"/>
  <c r="AH59" i="14"/>
  <c r="AG59" i="14"/>
  <c r="AR59" i="14" s="1"/>
  <c r="AU59" i="14" s="1"/>
  <c r="AF59" i="14"/>
  <c r="AE59" i="14"/>
  <c r="AD59" i="14"/>
  <c r="AC59" i="14"/>
  <c r="AB59" i="14"/>
  <c r="AA59" i="14"/>
  <c r="AM58" i="14"/>
  <c r="AK58" i="14"/>
  <c r="AJ58" i="14"/>
  <c r="AI58" i="14"/>
  <c r="AH58" i="14"/>
  <c r="AG58" i="14"/>
  <c r="AF58" i="14"/>
  <c r="AE58" i="14"/>
  <c r="AD58" i="14"/>
  <c r="AC58" i="14"/>
  <c r="AB58" i="14"/>
  <c r="AA58" i="14"/>
  <c r="AM57" i="14"/>
  <c r="AK57" i="14"/>
  <c r="AJ57" i="14"/>
  <c r="AI57" i="14"/>
  <c r="AH57" i="14"/>
  <c r="AG57" i="14"/>
  <c r="AF57" i="14"/>
  <c r="AE57" i="14"/>
  <c r="AD57" i="14"/>
  <c r="AC57" i="14"/>
  <c r="AB57" i="14"/>
  <c r="AA57" i="14"/>
  <c r="AM56" i="14"/>
  <c r="AK56" i="14"/>
  <c r="AJ56" i="14"/>
  <c r="AI56" i="14"/>
  <c r="AH56" i="14"/>
  <c r="AG56" i="14"/>
  <c r="AF56" i="14"/>
  <c r="AQ56" i="14" s="1"/>
  <c r="AT56" i="14" s="1"/>
  <c r="AE56" i="14"/>
  <c r="AD56" i="14"/>
  <c r="AC56" i="14"/>
  <c r="AB56" i="14"/>
  <c r="AA56" i="14"/>
  <c r="AM55" i="14"/>
  <c r="AK55" i="14"/>
  <c r="AJ55" i="14"/>
  <c r="AI55" i="14"/>
  <c r="AH55" i="14"/>
  <c r="AG55" i="14"/>
  <c r="AF55" i="14"/>
  <c r="AE55" i="14"/>
  <c r="AD55" i="14"/>
  <c r="AC55" i="14"/>
  <c r="AB55" i="14"/>
  <c r="AA55" i="14"/>
  <c r="AM54" i="14"/>
  <c r="AK54" i="14"/>
  <c r="AJ54" i="14"/>
  <c r="AI54" i="14"/>
  <c r="AH54" i="14"/>
  <c r="AG54" i="14"/>
  <c r="AF54" i="14"/>
  <c r="AE54" i="14"/>
  <c r="AD54" i="14"/>
  <c r="AC54" i="14"/>
  <c r="AB54" i="14"/>
  <c r="AQ54" i="14" s="1"/>
  <c r="AT54" i="14" s="1"/>
  <c r="AA54" i="14"/>
  <c r="AM53" i="14"/>
  <c r="AK53" i="14"/>
  <c r="AJ53" i="14"/>
  <c r="AI53" i="14"/>
  <c r="AH53" i="14"/>
  <c r="AG53" i="14"/>
  <c r="AF53" i="14"/>
  <c r="AE53" i="14"/>
  <c r="AD53" i="14"/>
  <c r="AC53" i="14"/>
  <c r="AB53" i="14"/>
  <c r="AA53" i="14"/>
  <c r="AM52" i="14"/>
  <c r="AK52" i="14"/>
  <c r="AJ52" i="14"/>
  <c r="AI52" i="14"/>
  <c r="AH52" i="14"/>
  <c r="AG52" i="14"/>
  <c r="AF52" i="14"/>
  <c r="AE52" i="14"/>
  <c r="AD52" i="14"/>
  <c r="AC52" i="14"/>
  <c r="AB52" i="14"/>
  <c r="AA52" i="14"/>
  <c r="AM51" i="14"/>
  <c r="AK51" i="14"/>
  <c r="AJ51" i="14"/>
  <c r="AI51" i="14"/>
  <c r="AH51" i="14"/>
  <c r="AR51" i="14" s="1"/>
  <c r="AU51" i="14" s="1"/>
  <c r="AG51" i="14"/>
  <c r="AF51" i="14"/>
  <c r="AE51" i="14"/>
  <c r="AD51" i="14"/>
  <c r="AC51" i="14"/>
  <c r="AB51" i="14"/>
  <c r="AA51" i="14"/>
  <c r="AM50" i="14"/>
  <c r="AK50" i="14"/>
  <c r="AJ50" i="14"/>
  <c r="AI50" i="14"/>
  <c r="AH50" i="14"/>
  <c r="AG50" i="14"/>
  <c r="AF50" i="14"/>
  <c r="AE50" i="14"/>
  <c r="AD50" i="14"/>
  <c r="AC50" i="14"/>
  <c r="AB50" i="14"/>
  <c r="AA50" i="14"/>
  <c r="AM49" i="14"/>
  <c r="AK49" i="14"/>
  <c r="AJ49" i="14"/>
  <c r="AI49" i="14"/>
  <c r="AH49" i="14"/>
  <c r="AG49" i="14"/>
  <c r="AF49" i="14"/>
  <c r="AE49" i="14"/>
  <c r="AD49" i="14"/>
  <c r="AB49" i="14"/>
  <c r="AC49" i="14"/>
  <c r="AQ49" i="14"/>
  <c r="AT49" i="14" s="1"/>
  <c r="AA49" i="14"/>
  <c r="AM48" i="14"/>
  <c r="AK48" i="14"/>
  <c r="AJ48" i="14"/>
  <c r="AI48" i="14"/>
  <c r="AH48" i="14"/>
  <c r="AG48" i="14"/>
  <c r="AF48" i="14"/>
  <c r="AE48" i="14"/>
  <c r="AD48" i="14"/>
  <c r="AC48" i="14"/>
  <c r="AB48" i="14"/>
  <c r="AA48" i="14"/>
  <c r="AM47" i="14"/>
  <c r="AK47" i="14"/>
  <c r="AJ47" i="14"/>
  <c r="AI47" i="14"/>
  <c r="AH47" i="14"/>
  <c r="AG47" i="14"/>
  <c r="AF47" i="14"/>
  <c r="AE47" i="14"/>
  <c r="AD47" i="14"/>
  <c r="AC47" i="14"/>
  <c r="AB47" i="14"/>
  <c r="AA47" i="14"/>
  <c r="AM46" i="14"/>
  <c r="AK46" i="14"/>
  <c r="AJ46" i="14"/>
  <c r="AI46" i="14"/>
  <c r="AH46" i="14"/>
  <c r="AG46" i="14"/>
  <c r="AF46" i="14"/>
  <c r="AE46" i="14"/>
  <c r="AD46" i="14"/>
  <c r="AC46" i="14"/>
  <c r="AB46" i="14"/>
  <c r="AQ46" i="14" s="1"/>
  <c r="AT46" i="14" s="1"/>
  <c r="AA46" i="14"/>
  <c r="AM45" i="14"/>
  <c r="AK45" i="14"/>
  <c r="AJ45" i="14"/>
  <c r="AI45" i="14"/>
  <c r="AH45" i="14"/>
  <c r="AG45" i="14"/>
  <c r="AF45" i="14"/>
  <c r="AE45" i="14"/>
  <c r="AD45" i="14"/>
  <c r="AC45" i="14"/>
  <c r="AB45" i="14"/>
  <c r="AA45" i="14"/>
  <c r="AM44" i="14"/>
  <c r="AK44" i="14"/>
  <c r="AJ44" i="14"/>
  <c r="AI44" i="14"/>
  <c r="AH44" i="14"/>
  <c r="AG44" i="14"/>
  <c r="AF44" i="14"/>
  <c r="AE44" i="14"/>
  <c r="AD44" i="14"/>
  <c r="AC44" i="14"/>
  <c r="AB44" i="14"/>
  <c r="AA44" i="14"/>
  <c r="AM43" i="14"/>
  <c r="AK43" i="14"/>
  <c r="AJ43" i="14"/>
  <c r="AI43" i="14"/>
  <c r="AH43" i="14"/>
  <c r="AG43" i="14"/>
  <c r="AF43" i="14"/>
  <c r="AE43" i="14"/>
  <c r="AD43" i="14"/>
  <c r="AC43" i="14"/>
  <c r="AB43" i="14"/>
  <c r="AA43" i="14"/>
  <c r="AM42" i="14"/>
  <c r="AK42" i="14"/>
  <c r="AJ42" i="14"/>
  <c r="AI42" i="14"/>
  <c r="AH42" i="14"/>
  <c r="AG42" i="14"/>
  <c r="AF42" i="14"/>
  <c r="AE42" i="14"/>
  <c r="AD42" i="14"/>
  <c r="AC42" i="14"/>
  <c r="AB42" i="14"/>
  <c r="AA42" i="14"/>
  <c r="AM41" i="14"/>
  <c r="AK41" i="14"/>
  <c r="AJ41" i="14"/>
  <c r="AI41" i="14"/>
  <c r="AO41" i="14" s="1"/>
  <c r="AH41" i="14"/>
  <c r="AG41" i="14"/>
  <c r="AF41" i="14"/>
  <c r="AE41" i="14"/>
  <c r="AD41" i="14"/>
  <c r="AC41" i="14"/>
  <c r="AB41" i="14"/>
  <c r="AQ41" i="14" s="1"/>
  <c r="AT41" i="14" s="1"/>
  <c r="AA41" i="14"/>
  <c r="AM40" i="14"/>
  <c r="AK40" i="14"/>
  <c r="AJ40" i="14"/>
  <c r="AI40" i="14"/>
  <c r="AH40" i="14"/>
  <c r="AG40" i="14"/>
  <c r="AF40" i="14"/>
  <c r="AE40" i="14"/>
  <c r="AD40" i="14"/>
  <c r="AC40" i="14"/>
  <c r="AB40" i="14"/>
  <c r="AA40" i="14"/>
  <c r="AM39" i="14"/>
  <c r="AK39" i="14"/>
  <c r="AJ39" i="14"/>
  <c r="AI39" i="14"/>
  <c r="AH39" i="14"/>
  <c r="AG39" i="14"/>
  <c r="AF39" i="14"/>
  <c r="AE39" i="14"/>
  <c r="AD39" i="14"/>
  <c r="AC39" i="14"/>
  <c r="AB39" i="14"/>
  <c r="AQ39" i="14"/>
  <c r="AT39" i="14" s="1"/>
  <c r="AA39" i="14"/>
  <c r="AM38" i="14"/>
  <c r="AK38" i="14"/>
  <c r="AJ38" i="14"/>
  <c r="AI38" i="14"/>
  <c r="AH38" i="14"/>
  <c r="AG38" i="14"/>
  <c r="AF38" i="14"/>
  <c r="AE38" i="14"/>
  <c r="AD38" i="14"/>
  <c r="AC38" i="14"/>
  <c r="AB38" i="14"/>
  <c r="AA38" i="14"/>
  <c r="AM37" i="14"/>
  <c r="AK37" i="14"/>
  <c r="AJ37" i="14"/>
  <c r="AI37" i="14"/>
  <c r="AH37" i="14"/>
  <c r="AG37" i="14"/>
  <c r="AF37" i="14"/>
  <c r="AE37" i="14"/>
  <c r="AD37" i="14"/>
  <c r="AC37" i="14"/>
  <c r="AB37" i="14"/>
  <c r="AQ37" i="14" s="1"/>
  <c r="AT37" i="14" s="1"/>
  <c r="AA37" i="14"/>
  <c r="AM36" i="14"/>
  <c r="AK36" i="14"/>
  <c r="AJ36" i="14"/>
  <c r="AI36" i="14"/>
  <c r="AH36" i="14"/>
  <c r="AG36" i="14"/>
  <c r="AF36" i="14"/>
  <c r="AE36" i="14"/>
  <c r="AD36" i="14"/>
  <c r="AC36" i="14"/>
  <c r="AB36" i="14"/>
  <c r="AA36" i="14"/>
  <c r="AM35" i="14"/>
  <c r="AK35" i="14"/>
  <c r="AJ35" i="14"/>
  <c r="AI35" i="14"/>
  <c r="AH35" i="14"/>
  <c r="AG35" i="14"/>
  <c r="AF35" i="14"/>
  <c r="AE35" i="14"/>
  <c r="AD35" i="14"/>
  <c r="AC35" i="14"/>
  <c r="AB35" i="14"/>
  <c r="AA35" i="14"/>
  <c r="AM34" i="14"/>
  <c r="AK34" i="14"/>
  <c r="AJ34" i="14"/>
  <c r="AI34" i="14"/>
  <c r="AH34" i="14"/>
  <c r="AG34" i="14"/>
  <c r="AF34" i="14"/>
  <c r="AE34" i="14"/>
  <c r="AD34" i="14"/>
  <c r="AC34" i="14"/>
  <c r="AB34" i="14"/>
  <c r="AA34" i="14"/>
  <c r="AM33" i="14"/>
  <c r="AK33" i="14"/>
  <c r="AO33" i="14" s="1"/>
  <c r="AJ33" i="14"/>
  <c r="AI33" i="14"/>
  <c r="AH33" i="14"/>
  <c r="AG33" i="14"/>
  <c r="AF33" i="14"/>
  <c r="AE33" i="14"/>
  <c r="AD33" i="14"/>
  <c r="AC33" i="14"/>
  <c r="AB33" i="14"/>
  <c r="AA33" i="14"/>
  <c r="AM32" i="14"/>
  <c r="AK32" i="14"/>
  <c r="AJ32" i="14"/>
  <c r="AI32" i="14"/>
  <c r="AH32" i="14"/>
  <c r="AG32" i="14"/>
  <c r="AF32" i="14"/>
  <c r="AE32" i="14"/>
  <c r="AD32" i="14"/>
  <c r="AC32" i="14"/>
  <c r="AB32" i="14"/>
  <c r="AA32" i="14"/>
  <c r="AM31" i="14"/>
  <c r="AK31" i="14"/>
  <c r="AJ31" i="14"/>
  <c r="AI31" i="14"/>
  <c r="AH31" i="14"/>
  <c r="AO31" i="14" s="1"/>
  <c r="AG31" i="14"/>
  <c r="AF31" i="14"/>
  <c r="AE31" i="14"/>
  <c r="AD31" i="14"/>
  <c r="AC31" i="14"/>
  <c r="AB31" i="14"/>
  <c r="AQ31" i="14" s="1"/>
  <c r="AT31" i="14" s="1"/>
  <c r="AA31" i="14"/>
  <c r="AM30" i="14"/>
  <c r="AK30" i="14"/>
  <c r="AJ30" i="14"/>
  <c r="AI30" i="14"/>
  <c r="AH30" i="14"/>
  <c r="AG30" i="14"/>
  <c r="AF30" i="14"/>
  <c r="AE30" i="14"/>
  <c r="AD30" i="14"/>
  <c r="AC30" i="14"/>
  <c r="AB30" i="14"/>
  <c r="AA30" i="14"/>
  <c r="AM29" i="14"/>
  <c r="AK29" i="14"/>
  <c r="AJ29" i="14"/>
  <c r="AI29" i="14"/>
  <c r="AH29" i="14"/>
  <c r="AG29" i="14"/>
  <c r="AF29" i="14"/>
  <c r="AE29" i="14"/>
  <c r="AD29" i="14"/>
  <c r="AC29" i="14"/>
  <c r="AB29" i="14"/>
  <c r="AA29" i="14"/>
  <c r="AM28" i="14"/>
  <c r="AK28" i="14"/>
  <c r="AJ28" i="14"/>
  <c r="AI28" i="14"/>
  <c r="AH28" i="14"/>
  <c r="AG28" i="14"/>
  <c r="AF28" i="14"/>
  <c r="AE28" i="14"/>
  <c r="AD28" i="14"/>
  <c r="AC28" i="14"/>
  <c r="AB28" i="14"/>
  <c r="AA28" i="14"/>
  <c r="AM27" i="14"/>
  <c r="AK27" i="14"/>
  <c r="AJ27" i="14"/>
  <c r="AI27" i="14"/>
  <c r="AH27" i="14"/>
  <c r="AG27" i="14"/>
  <c r="AO27" i="14" s="1"/>
  <c r="AF27" i="14"/>
  <c r="AE27" i="14"/>
  <c r="AD27" i="14"/>
  <c r="AC27" i="14"/>
  <c r="AQ27" i="14" s="1"/>
  <c r="AT27" i="14" s="1"/>
  <c r="AB27" i="14"/>
  <c r="AA27" i="14"/>
  <c r="AM26" i="14"/>
  <c r="AK26" i="14"/>
  <c r="AJ26" i="14"/>
  <c r="AI26" i="14"/>
  <c r="AH26" i="14"/>
  <c r="AG26" i="14"/>
  <c r="AF26" i="14"/>
  <c r="AE26" i="14"/>
  <c r="AD26" i="14"/>
  <c r="AC26" i="14"/>
  <c r="AB26" i="14"/>
  <c r="AA26" i="14"/>
  <c r="AM25" i="14"/>
  <c r="AK25" i="14"/>
  <c r="AJ25" i="14"/>
  <c r="AI25" i="14"/>
  <c r="AO25" i="14" s="1"/>
  <c r="AH25" i="14"/>
  <c r="AG25" i="14"/>
  <c r="AF25" i="14"/>
  <c r="AE25" i="14"/>
  <c r="AD25" i="14"/>
  <c r="AC25" i="14"/>
  <c r="AB25" i="14"/>
  <c r="AQ25" i="14" s="1"/>
  <c r="AT25" i="14" s="1"/>
  <c r="AA25" i="14"/>
  <c r="AM24" i="14"/>
  <c r="AK24" i="14"/>
  <c r="AJ24" i="14"/>
  <c r="AI24" i="14"/>
  <c r="AH24" i="14"/>
  <c r="AG24" i="14"/>
  <c r="AF24" i="14"/>
  <c r="AE24" i="14"/>
  <c r="AD24" i="14"/>
  <c r="AC24" i="14"/>
  <c r="AB24" i="14"/>
  <c r="AA24" i="14"/>
  <c r="AM23" i="14"/>
  <c r="AK23" i="14"/>
  <c r="AJ23" i="14"/>
  <c r="AI23" i="14"/>
  <c r="AH23" i="14"/>
  <c r="AG23" i="14"/>
  <c r="AF23" i="14"/>
  <c r="AE23" i="14"/>
  <c r="AD23" i="14"/>
  <c r="AC23" i="14"/>
  <c r="AB23" i="14"/>
  <c r="AQ23" i="14" s="1"/>
  <c r="AT23" i="14" s="1"/>
  <c r="AA23" i="14"/>
  <c r="AM22" i="14"/>
  <c r="AK22" i="14"/>
  <c r="AJ22" i="14"/>
  <c r="AI22" i="14"/>
  <c r="AH22" i="14"/>
  <c r="AG22" i="14"/>
  <c r="AF22" i="14"/>
  <c r="AE22" i="14"/>
  <c r="AD22" i="14"/>
  <c r="AC22" i="14"/>
  <c r="AB22" i="14"/>
  <c r="AA22" i="14"/>
  <c r="AM21" i="14"/>
  <c r="AK21" i="14"/>
  <c r="AJ21" i="14"/>
  <c r="AI21" i="14"/>
  <c r="AH21" i="14"/>
  <c r="AG21" i="14"/>
  <c r="AO21" i="14" s="1"/>
  <c r="AF21" i="14"/>
  <c r="AE21" i="14"/>
  <c r="AD21" i="14"/>
  <c r="AC21" i="14"/>
  <c r="AQ21" i="14" s="1"/>
  <c r="AT21" i="14" s="1"/>
  <c r="AB21" i="14"/>
  <c r="AA21" i="14"/>
  <c r="AM20" i="14"/>
  <c r="AK20" i="14"/>
  <c r="AJ20" i="14"/>
  <c r="AI20" i="14"/>
  <c r="AH20" i="14"/>
  <c r="AG20" i="14"/>
  <c r="AF20" i="14"/>
  <c r="AE20" i="14"/>
  <c r="AD20" i="14"/>
  <c r="AC20" i="14"/>
  <c r="AB20" i="14"/>
  <c r="AA20" i="14"/>
  <c r="AM19" i="14"/>
  <c r="AK19" i="14"/>
  <c r="AJ19" i="14"/>
  <c r="AI19" i="14"/>
  <c r="AH19" i="14"/>
  <c r="AG19" i="14"/>
  <c r="AO19" i="14" s="1"/>
  <c r="AF19" i="14"/>
  <c r="AE19" i="14"/>
  <c r="AD19" i="14"/>
  <c r="AC19" i="14"/>
  <c r="AB19" i="14"/>
  <c r="AA19" i="14"/>
  <c r="AM18" i="14"/>
  <c r="AK18" i="14"/>
  <c r="AJ18" i="14"/>
  <c r="AI18" i="14"/>
  <c r="AH18" i="14"/>
  <c r="AG18" i="14"/>
  <c r="AF18" i="14"/>
  <c r="AE18" i="14"/>
  <c r="AD18" i="14"/>
  <c r="AC18" i="14"/>
  <c r="AB18" i="14"/>
  <c r="AA18" i="14"/>
  <c r="AM17" i="14"/>
  <c r="AK17" i="14"/>
  <c r="AJ17" i="14"/>
  <c r="AI17" i="14"/>
  <c r="AH17" i="14"/>
  <c r="AG17" i="14"/>
  <c r="AO17" i="14"/>
  <c r="AF17" i="14"/>
  <c r="AE17" i="14"/>
  <c r="AD17" i="14"/>
  <c r="AC17" i="14"/>
  <c r="AB17" i="14"/>
  <c r="AA17" i="14"/>
  <c r="AM16" i="14"/>
  <c r="AK16" i="14"/>
  <c r="AJ16" i="14"/>
  <c r="AI16" i="14"/>
  <c r="AH16" i="14"/>
  <c r="AG16" i="14"/>
  <c r="AF16" i="14"/>
  <c r="AE16" i="14"/>
  <c r="AD16" i="14"/>
  <c r="AC16" i="14"/>
  <c r="AB16" i="14"/>
  <c r="AA16" i="14"/>
  <c r="AM15" i="14"/>
  <c r="AK15" i="14"/>
  <c r="AJ15" i="14"/>
  <c r="AI15" i="14"/>
  <c r="AH15" i="14"/>
  <c r="AG15" i="14"/>
  <c r="AF15" i="14"/>
  <c r="AE15" i="14"/>
  <c r="AD15" i="14"/>
  <c r="AC15" i="14"/>
  <c r="AB15" i="14"/>
  <c r="AA15" i="14"/>
  <c r="AM14" i="14"/>
  <c r="AK14" i="14"/>
  <c r="AJ14" i="14"/>
  <c r="AI14" i="14"/>
  <c r="AH14" i="14"/>
  <c r="AG14" i="14"/>
  <c r="AF14" i="14"/>
  <c r="AE14" i="14"/>
  <c r="AD14" i="14"/>
  <c r="AC14" i="14"/>
  <c r="AB14" i="14"/>
  <c r="AA14" i="14"/>
  <c r="AM13" i="14"/>
  <c r="AK13" i="14"/>
  <c r="AJ13" i="14"/>
  <c r="AI13" i="14"/>
  <c r="AH13" i="14"/>
  <c r="AG13" i="14"/>
  <c r="AF13" i="14"/>
  <c r="AE13" i="14"/>
  <c r="AD13" i="14"/>
  <c r="AC13" i="14"/>
  <c r="AB13" i="14"/>
  <c r="AA13" i="14"/>
  <c r="AM12" i="14"/>
  <c r="AK12" i="14"/>
  <c r="AJ12" i="14"/>
  <c r="AI12" i="14"/>
  <c r="AH12" i="14"/>
  <c r="AG12" i="14"/>
  <c r="AF12" i="14"/>
  <c r="AE12" i="14"/>
  <c r="AD12" i="14"/>
  <c r="AC12" i="14"/>
  <c r="AB12" i="14"/>
  <c r="AA12" i="14"/>
  <c r="AM11" i="14"/>
  <c r="AK11" i="14"/>
  <c r="AJ11" i="14"/>
  <c r="AI11" i="14"/>
  <c r="AH11" i="14"/>
  <c r="AG11" i="14"/>
  <c r="AO11" i="14"/>
  <c r="AF11" i="14"/>
  <c r="AE11" i="14"/>
  <c r="AD11" i="14"/>
  <c r="AC11" i="14"/>
  <c r="AB11" i="14"/>
  <c r="AA11" i="14"/>
  <c r="AM10" i="14"/>
  <c r="AK10" i="14"/>
  <c r="AJ10" i="14"/>
  <c r="AI10" i="14"/>
  <c r="AH10" i="14"/>
  <c r="AG10" i="14"/>
  <c r="AF10" i="14"/>
  <c r="AE10" i="14"/>
  <c r="AD10" i="14"/>
  <c r="AC10" i="14"/>
  <c r="AB10" i="14"/>
  <c r="AA10" i="14"/>
  <c r="AM9" i="14"/>
  <c r="AK9" i="14"/>
  <c r="AJ9" i="14"/>
  <c r="AI9" i="14"/>
  <c r="AH9" i="14"/>
  <c r="AG9" i="14"/>
  <c r="AF9" i="14"/>
  <c r="AE9" i="14"/>
  <c r="AD9" i="14"/>
  <c r="AC9" i="14"/>
  <c r="AB9" i="14"/>
  <c r="AA9" i="14"/>
  <c r="AM8" i="14"/>
  <c r="AK8" i="14"/>
  <c r="AJ8" i="14"/>
  <c r="AI8" i="14"/>
  <c r="AH8" i="14"/>
  <c r="AG8" i="14"/>
  <c r="AF8" i="14"/>
  <c r="AE8" i="14"/>
  <c r="AD8" i="14"/>
  <c r="AC8" i="14"/>
  <c r="AB8" i="14"/>
  <c r="AA8" i="14"/>
  <c r="AM7" i="14"/>
  <c r="AK7" i="14"/>
  <c r="AJ7" i="14"/>
  <c r="AI7" i="14"/>
  <c r="AH7" i="14"/>
  <c r="AG7" i="14"/>
  <c r="AF7" i="14"/>
  <c r="AE7" i="14"/>
  <c r="AD7" i="14"/>
  <c r="AC7" i="14"/>
  <c r="AB7" i="14"/>
  <c r="AQ7" i="14" s="1"/>
  <c r="AT7" i="14" s="1"/>
  <c r="AA7" i="14"/>
  <c r="AM166" i="13"/>
  <c r="AA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AM165" i="13"/>
  <c r="AA165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AM164" i="13"/>
  <c r="AA164" i="13"/>
  <c r="AM162" i="13"/>
  <c r="AA162" i="13"/>
  <c r="X162" i="13"/>
  <c r="W162" i="13"/>
  <c r="V162" i="13"/>
  <c r="U162" i="13"/>
  <c r="T162" i="13"/>
  <c r="S162" i="13"/>
  <c r="R162" i="13"/>
  <c r="Q162" i="13"/>
  <c r="P162" i="13"/>
  <c r="O162" i="13"/>
  <c r="AH162" i="13" s="1"/>
  <c r="N162" i="13"/>
  <c r="M162" i="13"/>
  <c r="L162" i="13"/>
  <c r="L164" i="13" s="1"/>
  <c r="K162" i="13"/>
  <c r="J162" i="13"/>
  <c r="I162" i="13"/>
  <c r="H162" i="13"/>
  <c r="G162" i="13"/>
  <c r="AD162" i="13"/>
  <c r="F162" i="13"/>
  <c r="E162" i="13"/>
  <c r="D162" i="13"/>
  <c r="C162" i="13"/>
  <c r="AB162" i="13"/>
  <c r="AM161" i="13"/>
  <c r="AA161" i="13"/>
  <c r="X161" i="13"/>
  <c r="W161" i="13"/>
  <c r="V161" i="13"/>
  <c r="U161" i="13"/>
  <c r="AJ161" i="13" s="1"/>
  <c r="T161" i="13"/>
  <c r="AI161" i="13" s="1"/>
  <c r="S161" i="13"/>
  <c r="R161" i="13"/>
  <c r="R164" i="13" s="1"/>
  <c r="Q161" i="13"/>
  <c r="Q164" i="13" s="1"/>
  <c r="P161" i="13"/>
  <c r="O161" i="13"/>
  <c r="O164" i="13"/>
  <c r="N161" i="13"/>
  <c r="N164" i="13" s="1"/>
  <c r="M161" i="13"/>
  <c r="AG161" i="13" s="1"/>
  <c r="L161" i="13"/>
  <c r="K161" i="13"/>
  <c r="J161" i="13"/>
  <c r="J164" i="13"/>
  <c r="I161" i="13"/>
  <c r="I164" i="13" s="1"/>
  <c r="H161" i="13"/>
  <c r="H164" i="13"/>
  <c r="G161" i="13"/>
  <c r="G164" i="13" s="1"/>
  <c r="AD164" i="13" s="1"/>
  <c r="F161" i="13"/>
  <c r="E161" i="13"/>
  <c r="AC161" i="13" s="1"/>
  <c r="D161" i="13"/>
  <c r="AB161" i="13" s="1"/>
  <c r="C161" i="13"/>
  <c r="AM160" i="13"/>
  <c r="AA160" i="13"/>
  <c r="X160" i="13"/>
  <c r="W160" i="13"/>
  <c r="AK160" i="13" s="1"/>
  <c r="V160" i="13"/>
  <c r="U160" i="13"/>
  <c r="T160" i="13"/>
  <c r="S160" i="13"/>
  <c r="AI160" i="13" s="1"/>
  <c r="R160" i="13"/>
  <c r="Q160" i="13"/>
  <c r="P160" i="13"/>
  <c r="O160" i="13"/>
  <c r="N160" i="13"/>
  <c r="M160" i="13"/>
  <c r="AG160" i="13" s="1"/>
  <c r="L160" i="13"/>
  <c r="K160" i="13"/>
  <c r="AF160" i="13" s="1"/>
  <c r="J160" i="13"/>
  <c r="I160" i="13"/>
  <c r="H160" i="13"/>
  <c r="G160" i="13"/>
  <c r="F160" i="13"/>
  <c r="E160" i="13"/>
  <c r="D160" i="13"/>
  <c r="C160" i="13"/>
  <c r="AM159" i="13"/>
  <c r="AA159" i="13"/>
  <c r="X159" i="13"/>
  <c r="AK159" i="13" s="1"/>
  <c r="W159" i="13"/>
  <c r="V159" i="13"/>
  <c r="U159" i="13"/>
  <c r="T159" i="13"/>
  <c r="S159" i="13"/>
  <c r="AI159" i="13" s="1"/>
  <c r="R159" i="13"/>
  <c r="Q159" i="13"/>
  <c r="P159" i="13"/>
  <c r="O159" i="13"/>
  <c r="AH159" i="13"/>
  <c r="N159" i="13"/>
  <c r="M159" i="13"/>
  <c r="L159" i="13"/>
  <c r="K159" i="13"/>
  <c r="J159" i="13"/>
  <c r="I159" i="13"/>
  <c r="H159" i="13"/>
  <c r="AD159" i="13" s="1"/>
  <c r="G159" i="13"/>
  <c r="F159" i="13"/>
  <c r="E159" i="13"/>
  <c r="D159" i="13"/>
  <c r="C159" i="13"/>
  <c r="AB159" i="13"/>
  <c r="AM158" i="13"/>
  <c r="AA158" i="13"/>
  <c r="X158" i="13"/>
  <c r="W158" i="13"/>
  <c r="AK158" i="13" s="1"/>
  <c r="V158" i="13"/>
  <c r="U158" i="13"/>
  <c r="AJ158" i="13"/>
  <c r="T158" i="13"/>
  <c r="S158" i="13"/>
  <c r="R158" i="13"/>
  <c r="Q158" i="13"/>
  <c r="P158" i="13"/>
  <c r="O158" i="13"/>
  <c r="AH158" i="13" s="1"/>
  <c r="N158" i="13"/>
  <c r="M158" i="13"/>
  <c r="L158" i="13"/>
  <c r="K158" i="13"/>
  <c r="AF158" i="13"/>
  <c r="J158" i="13"/>
  <c r="I158" i="13"/>
  <c r="H158" i="13"/>
  <c r="G158" i="13"/>
  <c r="AD158" i="13" s="1"/>
  <c r="F158" i="13"/>
  <c r="E158" i="13"/>
  <c r="D158" i="13"/>
  <c r="C158" i="13"/>
  <c r="AB158" i="13" s="1"/>
  <c r="AM157" i="13"/>
  <c r="AA157" i="13"/>
  <c r="X157" i="13"/>
  <c r="W157" i="13"/>
  <c r="V157" i="13"/>
  <c r="U157" i="13"/>
  <c r="AJ157" i="13"/>
  <c r="T157" i="13"/>
  <c r="S157" i="13"/>
  <c r="R157" i="13"/>
  <c r="Q157" i="13"/>
  <c r="P157" i="13"/>
  <c r="O157" i="13"/>
  <c r="N157" i="13"/>
  <c r="M157" i="13"/>
  <c r="AG157" i="13" s="1"/>
  <c r="L157" i="13"/>
  <c r="K157" i="13"/>
  <c r="AF157" i="13"/>
  <c r="J157" i="13"/>
  <c r="I157" i="13"/>
  <c r="H157" i="13"/>
  <c r="G157" i="13"/>
  <c r="F157" i="13"/>
  <c r="E157" i="13"/>
  <c r="AC157" i="13" s="1"/>
  <c r="D157" i="13"/>
  <c r="C157" i="13"/>
  <c r="AM156" i="13"/>
  <c r="AA156" i="13"/>
  <c r="X156" i="13"/>
  <c r="W156" i="13"/>
  <c r="AK156" i="13" s="1"/>
  <c r="V156" i="13"/>
  <c r="U156" i="13"/>
  <c r="T156" i="13"/>
  <c r="S156" i="13"/>
  <c r="R156" i="13"/>
  <c r="Q156" i="13"/>
  <c r="P156" i="13"/>
  <c r="AH156" i="13" s="1"/>
  <c r="O156" i="13"/>
  <c r="N156" i="13"/>
  <c r="M156" i="13"/>
  <c r="AG156" i="13" s="1"/>
  <c r="L156" i="13"/>
  <c r="K156" i="13"/>
  <c r="AF156" i="13"/>
  <c r="J156" i="13"/>
  <c r="I156" i="13"/>
  <c r="AE156" i="13"/>
  <c r="H156" i="13"/>
  <c r="G156" i="13"/>
  <c r="F156" i="13"/>
  <c r="E156" i="13"/>
  <c r="D156" i="13"/>
  <c r="C156" i="13"/>
  <c r="AB156" i="13" s="1"/>
  <c r="AM155" i="13"/>
  <c r="AA155" i="13"/>
  <c r="X155" i="13"/>
  <c r="W155" i="13"/>
  <c r="AK155" i="13"/>
  <c r="V155" i="13"/>
  <c r="U155" i="13"/>
  <c r="AJ155" i="13" s="1"/>
  <c r="T155" i="13"/>
  <c r="AI155" i="13" s="1"/>
  <c r="S155" i="13"/>
  <c r="R155" i="13"/>
  <c r="Q155" i="13"/>
  <c r="P155" i="13"/>
  <c r="O155" i="13"/>
  <c r="AH155" i="13" s="1"/>
  <c r="N155" i="13"/>
  <c r="M155" i="13"/>
  <c r="L155" i="13"/>
  <c r="K155" i="13"/>
  <c r="AF155" i="13" s="1"/>
  <c r="J155" i="13"/>
  <c r="I155" i="13"/>
  <c r="H155" i="13"/>
  <c r="G155" i="13"/>
  <c r="AD155" i="13" s="1"/>
  <c r="F155" i="13"/>
  <c r="E155" i="13"/>
  <c r="AC155" i="13" s="1"/>
  <c r="D155" i="13"/>
  <c r="C155" i="13"/>
  <c r="AB155" i="13" s="1"/>
  <c r="AM154" i="13"/>
  <c r="AA154" i="13"/>
  <c r="X154" i="13"/>
  <c r="W154" i="13"/>
  <c r="V154" i="13"/>
  <c r="U154" i="13"/>
  <c r="AJ154" i="13" s="1"/>
  <c r="T154" i="13"/>
  <c r="S154" i="13"/>
  <c r="AI154" i="13" s="1"/>
  <c r="R154" i="13"/>
  <c r="Q154" i="13"/>
  <c r="P154" i="13"/>
  <c r="O154" i="13"/>
  <c r="N154" i="13"/>
  <c r="M154" i="13"/>
  <c r="L154" i="13"/>
  <c r="K154" i="13"/>
  <c r="AF154" i="13" s="1"/>
  <c r="J154" i="13"/>
  <c r="I154" i="13"/>
  <c r="H154" i="13"/>
  <c r="G154" i="13"/>
  <c r="AD154" i="13" s="1"/>
  <c r="F154" i="13"/>
  <c r="E154" i="13"/>
  <c r="D154" i="13"/>
  <c r="C154" i="13"/>
  <c r="AM153" i="13"/>
  <c r="AA153" i="13"/>
  <c r="X153" i="13"/>
  <c r="W153" i="13"/>
  <c r="AK153" i="13" s="1"/>
  <c r="V153" i="13"/>
  <c r="U153" i="13"/>
  <c r="T153" i="13"/>
  <c r="S153" i="13"/>
  <c r="R153" i="13"/>
  <c r="Q153" i="13"/>
  <c r="P153" i="13"/>
  <c r="O153" i="13"/>
  <c r="N153" i="13"/>
  <c r="M153" i="13"/>
  <c r="AG153" i="13" s="1"/>
  <c r="L153" i="13"/>
  <c r="AF153" i="13" s="1"/>
  <c r="K153" i="13"/>
  <c r="J153" i="13"/>
  <c r="I153" i="13"/>
  <c r="H153" i="13"/>
  <c r="G153" i="13"/>
  <c r="F153" i="13"/>
  <c r="E153" i="13"/>
  <c r="D153" i="13"/>
  <c r="C153" i="13"/>
  <c r="AM150" i="13"/>
  <c r="AK150" i="13"/>
  <c r="AJ150" i="13"/>
  <c r="AI150" i="13"/>
  <c r="AH150" i="13"/>
  <c r="AG150" i="13"/>
  <c r="AF150" i="13"/>
  <c r="AE150" i="13"/>
  <c r="AD150" i="13"/>
  <c r="AC150" i="13"/>
  <c r="AB150" i="13"/>
  <c r="AA150" i="13"/>
  <c r="AM148" i="13"/>
  <c r="AK148" i="13"/>
  <c r="AJ148" i="13"/>
  <c r="AI148" i="13"/>
  <c r="AH148" i="13"/>
  <c r="AR148" i="13" s="1"/>
  <c r="AU148" i="13" s="1"/>
  <c r="AG148" i="13"/>
  <c r="AF148" i="13"/>
  <c r="AE148" i="13"/>
  <c r="AD148" i="13"/>
  <c r="AB148" i="13"/>
  <c r="AC148" i="13"/>
  <c r="AA148" i="13"/>
  <c r="AM147" i="13"/>
  <c r="AK147" i="13"/>
  <c r="AJ147" i="13"/>
  <c r="AI147" i="13"/>
  <c r="AH147" i="13"/>
  <c r="AG147" i="13"/>
  <c r="AF147" i="13"/>
  <c r="AE147" i="13"/>
  <c r="AD147" i="13"/>
  <c r="AC147" i="13"/>
  <c r="AB147" i="13"/>
  <c r="AA147" i="13"/>
  <c r="AM146" i="13"/>
  <c r="AK146" i="13"/>
  <c r="AJ146" i="13"/>
  <c r="AI146" i="13"/>
  <c r="AH146" i="13"/>
  <c r="AG146" i="13"/>
  <c r="AF146" i="13"/>
  <c r="AE146" i="13"/>
  <c r="AD146" i="13"/>
  <c r="AC146" i="13"/>
  <c r="AB146" i="13"/>
  <c r="AA146" i="13"/>
  <c r="AM145" i="13"/>
  <c r="AK145" i="13"/>
  <c r="AJ145" i="13"/>
  <c r="AI145" i="13"/>
  <c r="AH145" i="13"/>
  <c r="AG145" i="13"/>
  <c r="AF145" i="13"/>
  <c r="AE145" i="13"/>
  <c r="AD145" i="13"/>
  <c r="AC145" i="13"/>
  <c r="AN145" i="13" s="1"/>
  <c r="AB145" i="13"/>
  <c r="AA145" i="13"/>
  <c r="AM144" i="13"/>
  <c r="AK144" i="13"/>
  <c r="AJ144" i="13"/>
  <c r="AI144" i="13"/>
  <c r="AH144" i="13"/>
  <c r="AG144" i="13"/>
  <c r="AF144" i="13"/>
  <c r="AE144" i="13"/>
  <c r="AD144" i="13"/>
  <c r="AC144" i="13"/>
  <c r="AB144" i="13"/>
  <c r="AA144" i="13"/>
  <c r="AM143" i="13"/>
  <c r="AK143" i="13"/>
  <c r="AJ143" i="13"/>
  <c r="AI143" i="13"/>
  <c r="AH143" i="13"/>
  <c r="AG143" i="13"/>
  <c r="AF143" i="13"/>
  <c r="AE143" i="13"/>
  <c r="AD143" i="13"/>
  <c r="AC143" i="13"/>
  <c r="AB143" i="13"/>
  <c r="AA143" i="13"/>
  <c r="AM142" i="13"/>
  <c r="AK142" i="13"/>
  <c r="AJ142" i="13"/>
  <c r="AI142" i="13"/>
  <c r="AH142" i="13"/>
  <c r="AR142" i="13" s="1"/>
  <c r="AU142" i="13" s="1"/>
  <c r="AG142" i="13"/>
  <c r="AF142" i="13"/>
  <c r="AE142" i="13"/>
  <c r="AD142" i="13"/>
  <c r="AC142" i="13"/>
  <c r="AB142" i="13"/>
  <c r="AA142" i="13"/>
  <c r="AM141" i="13"/>
  <c r="AK141" i="13"/>
  <c r="AJ141" i="13"/>
  <c r="AI141" i="13"/>
  <c r="AH141" i="13"/>
  <c r="AR141" i="13" s="1"/>
  <c r="AU141" i="13" s="1"/>
  <c r="AG141" i="13"/>
  <c r="AF141" i="13"/>
  <c r="AE141" i="13"/>
  <c r="AD141" i="13"/>
  <c r="AC141" i="13"/>
  <c r="AB141" i="13"/>
  <c r="AA141" i="13"/>
  <c r="AM140" i="13"/>
  <c r="AK140" i="13"/>
  <c r="AJ140" i="13"/>
  <c r="AI140" i="13"/>
  <c r="AH140" i="13"/>
  <c r="AG140" i="13"/>
  <c r="AF140" i="13"/>
  <c r="AE140" i="13"/>
  <c r="AD140" i="13"/>
  <c r="AC140" i="13"/>
  <c r="AB140" i="13"/>
  <c r="AA140" i="13"/>
  <c r="AM139" i="13"/>
  <c r="AK139" i="13"/>
  <c r="AJ139" i="13"/>
  <c r="AI139" i="13"/>
  <c r="AH139" i="13"/>
  <c r="AG139" i="13"/>
  <c r="AF139" i="13"/>
  <c r="AE139" i="13"/>
  <c r="AD139" i="13"/>
  <c r="AB139" i="13"/>
  <c r="AC139" i="13"/>
  <c r="AA139" i="13"/>
  <c r="AM138" i="13"/>
  <c r="AK138" i="13"/>
  <c r="AJ138" i="13"/>
  <c r="AI138" i="13"/>
  <c r="AH138" i="13"/>
  <c r="AG138" i="13"/>
  <c r="AF138" i="13"/>
  <c r="AE138" i="13"/>
  <c r="AD138" i="13"/>
  <c r="AC138" i="13"/>
  <c r="AB138" i="13"/>
  <c r="AA138" i="13"/>
  <c r="AM137" i="13"/>
  <c r="AK137" i="13"/>
  <c r="AJ137" i="13"/>
  <c r="AI137" i="13"/>
  <c r="AH137" i="13"/>
  <c r="AG137" i="13"/>
  <c r="AF137" i="13"/>
  <c r="AE137" i="13"/>
  <c r="AB137" i="13"/>
  <c r="AC137" i="13"/>
  <c r="AD137" i="13"/>
  <c r="AA137" i="13"/>
  <c r="AM136" i="13"/>
  <c r="AK136" i="13"/>
  <c r="AJ136" i="13"/>
  <c r="AI136" i="13"/>
  <c r="AH136" i="13"/>
  <c r="AG136" i="13"/>
  <c r="AF136" i="13"/>
  <c r="AE136" i="13"/>
  <c r="AD136" i="13"/>
  <c r="AC136" i="13"/>
  <c r="AB136" i="13"/>
  <c r="AA136" i="13"/>
  <c r="AM135" i="13"/>
  <c r="AK135" i="13"/>
  <c r="AJ135" i="13"/>
  <c r="AI135" i="13"/>
  <c r="AH135" i="13"/>
  <c r="AG135" i="13"/>
  <c r="AF135" i="13"/>
  <c r="AE135" i="13"/>
  <c r="AD135" i="13"/>
  <c r="AC135" i="13"/>
  <c r="AB135" i="13"/>
  <c r="AA135" i="13"/>
  <c r="AM134" i="13"/>
  <c r="AK134" i="13"/>
  <c r="AJ134" i="13"/>
  <c r="AI134" i="13"/>
  <c r="AH134" i="13"/>
  <c r="AG134" i="13"/>
  <c r="AF134" i="13"/>
  <c r="AE134" i="13"/>
  <c r="AD134" i="13"/>
  <c r="AC134" i="13"/>
  <c r="AB134" i="13"/>
  <c r="AA134" i="13"/>
  <c r="AM133" i="13"/>
  <c r="AK133" i="13"/>
  <c r="AJ133" i="13"/>
  <c r="AI133" i="13"/>
  <c r="AR133" i="13" s="1"/>
  <c r="AU133" i="13" s="1"/>
  <c r="AH133" i="13"/>
  <c r="AG133" i="13"/>
  <c r="AF133" i="13"/>
  <c r="AE133" i="13"/>
  <c r="AD133" i="13"/>
  <c r="AC133" i="13"/>
  <c r="AB133" i="13"/>
  <c r="AA133" i="13"/>
  <c r="AM132" i="13"/>
  <c r="AK132" i="13"/>
  <c r="AJ132" i="13"/>
  <c r="AI132" i="13"/>
  <c r="AH132" i="13"/>
  <c r="AG132" i="13"/>
  <c r="AF132" i="13"/>
  <c r="AE132" i="13"/>
  <c r="AD132" i="13"/>
  <c r="AC132" i="13"/>
  <c r="AB132" i="13"/>
  <c r="AA132" i="13"/>
  <c r="AM131" i="13"/>
  <c r="AK131" i="13"/>
  <c r="AJ131" i="13"/>
  <c r="AI131" i="13"/>
  <c r="AH131" i="13"/>
  <c r="AG131" i="13"/>
  <c r="AF131" i="13"/>
  <c r="AE131" i="13"/>
  <c r="AD131" i="13"/>
  <c r="AC131" i="13"/>
  <c r="AB131" i="13"/>
  <c r="AA131" i="13"/>
  <c r="AM130" i="13"/>
  <c r="AK130" i="13"/>
  <c r="AJ130" i="13"/>
  <c r="AI130" i="13"/>
  <c r="AH130" i="13"/>
  <c r="AG130" i="13"/>
  <c r="AF130" i="13"/>
  <c r="AE130" i="13"/>
  <c r="AD130" i="13"/>
  <c r="AC130" i="13"/>
  <c r="AB130" i="13"/>
  <c r="AA130" i="13"/>
  <c r="AM129" i="13"/>
  <c r="AK129" i="13"/>
  <c r="AJ129" i="13"/>
  <c r="AI129" i="13"/>
  <c r="AH129" i="13"/>
  <c r="AG129" i="13"/>
  <c r="AF129" i="13"/>
  <c r="AE129" i="13"/>
  <c r="AD129" i="13"/>
  <c r="AN129" i="13" s="1"/>
  <c r="AC129" i="13"/>
  <c r="AB129" i="13"/>
  <c r="AA129" i="13"/>
  <c r="AM128" i="13"/>
  <c r="AK128" i="13"/>
  <c r="AJ128" i="13"/>
  <c r="AI128" i="13"/>
  <c r="AH128" i="13"/>
  <c r="AG128" i="13"/>
  <c r="AF128" i="13"/>
  <c r="AE128" i="13"/>
  <c r="AD128" i="13"/>
  <c r="AC128" i="13"/>
  <c r="AB128" i="13"/>
  <c r="AA128" i="13"/>
  <c r="AM127" i="13"/>
  <c r="AK127" i="13"/>
  <c r="AJ127" i="13"/>
  <c r="AI127" i="13"/>
  <c r="AH127" i="13"/>
  <c r="AG127" i="13"/>
  <c r="AF127" i="13"/>
  <c r="AE127" i="13"/>
  <c r="AD127" i="13"/>
  <c r="AC127" i="13"/>
  <c r="AB127" i="13"/>
  <c r="AN127" i="13"/>
  <c r="AA127" i="13"/>
  <c r="AM126" i="13"/>
  <c r="AK126" i="13"/>
  <c r="AJ126" i="13"/>
  <c r="AI126" i="13"/>
  <c r="AO126" i="13" s="1"/>
  <c r="AH126" i="13"/>
  <c r="AG126" i="13"/>
  <c r="AF126" i="13"/>
  <c r="AE126" i="13"/>
  <c r="AD126" i="13"/>
  <c r="AC126" i="13"/>
  <c r="AB126" i="13"/>
  <c r="AA126" i="13"/>
  <c r="AM125" i="13"/>
  <c r="AK125" i="13"/>
  <c r="AJ125" i="13"/>
  <c r="AI125" i="13"/>
  <c r="AH125" i="13"/>
  <c r="AG125" i="13"/>
  <c r="AF125" i="13"/>
  <c r="AE125" i="13"/>
  <c r="AD125" i="13"/>
  <c r="AB125" i="13"/>
  <c r="AC125" i="13"/>
  <c r="AA125" i="13"/>
  <c r="AM124" i="13"/>
  <c r="AK124" i="13"/>
  <c r="AJ124" i="13"/>
  <c r="AI124" i="13"/>
  <c r="AH124" i="13"/>
  <c r="AG124" i="13"/>
  <c r="AF124" i="13"/>
  <c r="AE124" i="13"/>
  <c r="AD124" i="13"/>
  <c r="AB124" i="13"/>
  <c r="AN124" i="13" s="1"/>
  <c r="AC124" i="13"/>
  <c r="AA124" i="13"/>
  <c r="AM123" i="13"/>
  <c r="AK123" i="13"/>
  <c r="AJ123" i="13"/>
  <c r="AI123" i="13"/>
  <c r="AH123" i="13"/>
  <c r="AG123" i="13"/>
  <c r="AF123" i="13"/>
  <c r="AE123" i="13"/>
  <c r="AB123" i="13"/>
  <c r="AQ123" i="13" s="1"/>
  <c r="AT123" i="13" s="1"/>
  <c r="AC123" i="13"/>
  <c r="AD123" i="13"/>
  <c r="AA123" i="13"/>
  <c r="AM122" i="13"/>
  <c r="AK122" i="13"/>
  <c r="AJ122" i="13"/>
  <c r="AI122" i="13"/>
  <c r="AH122" i="13"/>
  <c r="AG122" i="13"/>
  <c r="AF122" i="13"/>
  <c r="AE122" i="13"/>
  <c r="AD122" i="13"/>
  <c r="AC122" i="13"/>
  <c r="AB122" i="13"/>
  <c r="AA122" i="13"/>
  <c r="AM121" i="13"/>
  <c r="AK121" i="13"/>
  <c r="AJ121" i="13"/>
  <c r="AI121" i="13"/>
  <c r="AH121" i="13"/>
  <c r="AG121" i="13"/>
  <c r="AF121" i="13"/>
  <c r="AE121" i="13"/>
  <c r="AD121" i="13"/>
  <c r="AC121" i="13"/>
  <c r="AB121" i="13"/>
  <c r="AA121" i="13"/>
  <c r="AM120" i="13"/>
  <c r="AK120" i="13"/>
  <c r="AJ120" i="13"/>
  <c r="AI120" i="13"/>
  <c r="AH120" i="13"/>
  <c r="AG120" i="13"/>
  <c r="AF120" i="13"/>
  <c r="AE120" i="13"/>
  <c r="AD120" i="13"/>
  <c r="AC120" i="13"/>
  <c r="AB120" i="13"/>
  <c r="AA120" i="13"/>
  <c r="AM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AM118" i="13"/>
  <c r="AK118" i="13"/>
  <c r="AJ118" i="13"/>
  <c r="AI118" i="13"/>
  <c r="AH118" i="13"/>
  <c r="AG118" i="13"/>
  <c r="AF118" i="13"/>
  <c r="AE118" i="13"/>
  <c r="AB118" i="13"/>
  <c r="AC118" i="13"/>
  <c r="AD118" i="13"/>
  <c r="AA118" i="13"/>
  <c r="AM117" i="13"/>
  <c r="AK117" i="13"/>
  <c r="AJ117" i="13"/>
  <c r="AI117" i="13"/>
  <c r="AH117" i="13"/>
  <c r="AG117" i="13"/>
  <c r="AF117" i="13"/>
  <c r="AE117" i="13"/>
  <c r="AB117" i="13"/>
  <c r="AQ117" i="13" s="1"/>
  <c r="AT117" i="13" s="1"/>
  <c r="AC117" i="13"/>
  <c r="AD117" i="13"/>
  <c r="AA117" i="13"/>
  <c r="AM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AM115" i="13"/>
  <c r="AK115" i="13"/>
  <c r="AJ115" i="13"/>
  <c r="AI115" i="13"/>
  <c r="AH115" i="13"/>
  <c r="AG115" i="13"/>
  <c r="AF115" i="13"/>
  <c r="AE115" i="13"/>
  <c r="AD115" i="13"/>
  <c r="AC115" i="13"/>
  <c r="AB115" i="13"/>
  <c r="AA115" i="13"/>
  <c r="AM114" i="13"/>
  <c r="AK114" i="13"/>
  <c r="AJ114" i="13"/>
  <c r="AI114" i="13"/>
  <c r="AH114" i="13"/>
  <c r="AG114" i="13"/>
  <c r="AF114" i="13"/>
  <c r="AE114" i="13"/>
  <c r="AD114" i="13"/>
  <c r="AC114" i="13"/>
  <c r="AB114" i="13"/>
  <c r="AA114" i="13"/>
  <c r="AM113" i="13"/>
  <c r="AK113" i="13"/>
  <c r="AJ113" i="13"/>
  <c r="AI113" i="13"/>
  <c r="AH113" i="13"/>
  <c r="AR113" i="13" s="1"/>
  <c r="AU113" i="13" s="1"/>
  <c r="AG113" i="13"/>
  <c r="AF113" i="13"/>
  <c r="AE113" i="13"/>
  <c r="AB113" i="13"/>
  <c r="AC113" i="13"/>
  <c r="AD113" i="13"/>
  <c r="AA113" i="13"/>
  <c r="AM112" i="13"/>
  <c r="AK112" i="13"/>
  <c r="AJ112" i="13"/>
  <c r="AI112" i="13"/>
  <c r="AH112" i="13"/>
  <c r="AG112" i="13"/>
  <c r="AF112" i="13"/>
  <c r="AE112" i="13"/>
  <c r="AD112" i="13"/>
  <c r="AN112" i="13" s="1"/>
  <c r="AB112" i="13"/>
  <c r="AC112" i="13"/>
  <c r="AA112" i="13"/>
  <c r="AM111" i="13"/>
  <c r="AK111" i="13"/>
  <c r="AJ111" i="13"/>
  <c r="AI111" i="13"/>
  <c r="AH111" i="13"/>
  <c r="AG111" i="13"/>
  <c r="AF111" i="13"/>
  <c r="AE111" i="13"/>
  <c r="AD111" i="13"/>
  <c r="AC111" i="13"/>
  <c r="AB111" i="13"/>
  <c r="AA111" i="13"/>
  <c r="AM110" i="13"/>
  <c r="AK110" i="13"/>
  <c r="AJ110" i="13"/>
  <c r="AI110" i="13"/>
  <c r="AH110" i="13"/>
  <c r="AG110" i="13"/>
  <c r="AF110" i="13"/>
  <c r="AE110" i="13"/>
  <c r="AD110" i="13"/>
  <c r="AC110" i="13"/>
  <c r="AB110" i="13"/>
  <c r="AA110" i="13"/>
  <c r="AM109" i="13"/>
  <c r="AK109" i="13"/>
  <c r="AJ109" i="13"/>
  <c r="AI109" i="13"/>
  <c r="AH109" i="13"/>
  <c r="AG109" i="13"/>
  <c r="AF109" i="13"/>
  <c r="AE109" i="13"/>
  <c r="AD109" i="13"/>
  <c r="AC109" i="13"/>
  <c r="AB109" i="13"/>
  <c r="AQ109" i="13" s="1"/>
  <c r="AT109" i="13" s="1"/>
  <c r="AA109" i="13"/>
  <c r="AM108" i="13"/>
  <c r="AK108" i="13"/>
  <c r="AJ108" i="13"/>
  <c r="AI108" i="13"/>
  <c r="AH108" i="13"/>
  <c r="AG108" i="13"/>
  <c r="AF108" i="13"/>
  <c r="AE108" i="13"/>
  <c r="AD108" i="13"/>
  <c r="AB108" i="13"/>
  <c r="AC108" i="13"/>
  <c r="AA108" i="13"/>
  <c r="AM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AM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AM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AM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AM103" i="13"/>
  <c r="AK103" i="13"/>
  <c r="AJ103" i="13"/>
  <c r="AI103" i="13"/>
  <c r="AH103" i="13"/>
  <c r="AG103" i="13"/>
  <c r="AF103" i="13"/>
  <c r="AE103" i="13"/>
  <c r="AD103" i="13"/>
  <c r="AB103" i="13"/>
  <c r="AC103" i="13"/>
  <c r="AA103" i="13"/>
  <c r="AM102" i="13"/>
  <c r="AK102" i="13"/>
  <c r="AJ102" i="13"/>
  <c r="AI102" i="13"/>
  <c r="AH102" i="13"/>
  <c r="AG102" i="13"/>
  <c r="AF102" i="13"/>
  <c r="AE102" i="13"/>
  <c r="AD102" i="13"/>
  <c r="AC102" i="13"/>
  <c r="AB102" i="13"/>
  <c r="AA102" i="13"/>
  <c r="AM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AM100" i="13"/>
  <c r="AK100" i="13"/>
  <c r="AJ100" i="13"/>
  <c r="AI100" i="13"/>
  <c r="AH100" i="13"/>
  <c r="AG100" i="13"/>
  <c r="AF100" i="13"/>
  <c r="AE100" i="13"/>
  <c r="AD100" i="13"/>
  <c r="AC100" i="13"/>
  <c r="AB100" i="13"/>
  <c r="AA100" i="13"/>
  <c r="AM99" i="13"/>
  <c r="AK99" i="13"/>
  <c r="AJ99" i="13"/>
  <c r="AI99" i="13"/>
  <c r="AH99" i="13"/>
  <c r="AG99" i="13"/>
  <c r="AF99" i="13"/>
  <c r="AE99" i="13"/>
  <c r="AD99" i="13"/>
  <c r="AC99" i="13"/>
  <c r="AB99" i="13"/>
  <c r="AA99" i="13"/>
  <c r="AM98" i="13"/>
  <c r="AK98" i="13"/>
  <c r="AJ98" i="13"/>
  <c r="AI98" i="13"/>
  <c r="AH98" i="13"/>
  <c r="AG98" i="13"/>
  <c r="AF98" i="13"/>
  <c r="AE98" i="13"/>
  <c r="AD98" i="13"/>
  <c r="AB98" i="13"/>
  <c r="AC98" i="13"/>
  <c r="AA98" i="13"/>
  <c r="AM97" i="13"/>
  <c r="AK97" i="13"/>
  <c r="AJ97" i="13"/>
  <c r="AI97" i="13"/>
  <c r="AH97" i="13"/>
  <c r="AG97" i="13"/>
  <c r="AF97" i="13"/>
  <c r="AE97" i="13"/>
  <c r="AD97" i="13"/>
  <c r="AB97" i="13"/>
  <c r="AC97" i="13"/>
  <c r="AA97" i="13"/>
  <c r="AM96" i="13"/>
  <c r="AK96" i="13"/>
  <c r="AJ96" i="13"/>
  <c r="AI96" i="13"/>
  <c r="AH96" i="13"/>
  <c r="AG96" i="13"/>
  <c r="AF96" i="13"/>
  <c r="AE96" i="13"/>
  <c r="AD96" i="13"/>
  <c r="AC96" i="13"/>
  <c r="AB96" i="13"/>
  <c r="AA96" i="13"/>
  <c r="AM95" i="13"/>
  <c r="AK95" i="13"/>
  <c r="AJ95" i="13"/>
  <c r="AI95" i="13"/>
  <c r="AH95" i="13"/>
  <c r="AG95" i="13"/>
  <c r="AF95" i="13"/>
  <c r="AE95" i="13"/>
  <c r="AB95" i="13"/>
  <c r="AC95" i="13"/>
  <c r="AD95" i="13"/>
  <c r="AA95" i="13"/>
  <c r="AM94" i="13"/>
  <c r="AK94" i="13"/>
  <c r="AJ94" i="13"/>
  <c r="AI94" i="13"/>
  <c r="AH94" i="13"/>
  <c r="AG94" i="13"/>
  <c r="AF94" i="13"/>
  <c r="AE94" i="13"/>
  <c r="AD94" i="13"/>
  <c r="AC94" i="13"/>
  <c r="AB94" i="13"/>
  <c r="AA94" i="13"/>
  <c r="AM93" i="13"/>
  <c r="AK93" i="13"/>
  <c r="AJ93" i="13"/>
  <c r="AI93" i="13"/>
  <c r="AH93" i="13"/>
  <c r="AG93" i="13"/>
  <c r="AF93" i="13"/>
  <c r="AE93" i="13"/>
  <c r="AD93" i="13"/>
  <c r="AC93" i="13"/>
  <c r="AB93" i="13"/>
  <c r="AA93" i="13"/>
  <c r="AM92" i="13"/>
  <c r="AK92" i="13"/>
  <c r="AJ92" i="13"/>
  <c r="AI92" i="13"/>
  <c r="AH92" i="13"/>
  <c r="AG92" i="13"/>
  <c r="AF92" i="13"/>
  <c r="AE92" i="13"/>
  <c r="AD92" i="13"/>
  <c r="AB92" i="13"/>
  <c r="AC92" i="13"/>
  <c r="AA92" i="13"/>
  <c r="AM91" i="13"/>
  <c r="AK91" i="13"/>
  <c r="AJ91" i="13"/>
  <c r="AI91" i="13"/>
  <c r="AH91" i="13"/>
  <c r="AG91" i="13"/>
  <c r="AF91" i="13"/>
  <c r="AE91" i="13"/>
  <c r="AD91" i="13"/>
  <c r="AC91" i="13"/>
  <c r="AB91" i="13"/>
  <c r="AA91" i="13"/>
  <c r="AM90" i="13"/>
  <c r="AK90" i="13"/>
  <c r="AJ90" i="13"/>
  <c r="AI90" i="13"/>
  <c r="AH90" i="13"/>
  <c r="AG90" i="13"/>
  <c r="AF90" i="13"/>
  <c r="AE90" i="13"/>
  <c r="AD90" i="13"/>
  <c r="AC90" i="13"/>
  <c r="AB90" i="13"/>
  <c r="AA90" i="13"/>
  <c r="AM89" i="13"/>
  <c r="AK89" i="13"/>
  <c r="AJ89" i="13"/>
  <c r="AI89" i="13"/>
  <c r="AH89" i="13"/>
  <c r="AG89" i="13"/>
  <c r="AF89" i="13"/>
  <c r="AE89" i="13"/>
  <c r="AD89" i="13"/>
  <c r="AC89" i="13"/>
  <c r="AB89" i="13"/>
  <c r="AA89" i="13"/>
  <c r="AM88" i="13"/>
  <c r="AK88" i="13"/>
  <c r="AJ88" i="13"/>
  <c r="AI88" i="13"/>
  <c r="AH88" i="13"/>
  <c r="AG88" i="13"/>
  <c r="AF88" i="13"/>
  <c r="AE88" i="13"/>
  <c r="AD88" i="13"/>
  <c r="AB88" i="13"/>
  <c r="AN88" i="13" s="1"/>
  <c r="AC88" i="13"/>
  <c r="AA88" i="13"/>
  <c r="AM87" i="13"/>
  <c r="AK87" i="13"/>
  <c r="AJ87" i="13"/>
  <c r="AI87" i="13"/>
  <c r="AH87" i="13"/>
  <c r="AG87" i="13"/>
  <c r="AF87" i="13"/>
  <c r="AE87" i="13"/>
  <c r="AD87" i="13"/>
  <c r="AB87" i="13"/>
  <c r="AC87" i="13"/>
  <c r="AA87" i="13"/>
  <c r="AM86" i="13"/>
  <c r="AK86" i="13"/>
  <c r="AJ86" i="13"/>
  <c r="AI86" i="13"/>
  <c r="AH86" i="13"/>
  <c r="AG86" i="13"/>
  <c r="AF86" i="13"/>
  <c r="AE86" i="13"/>
  <c r="AD86" i="13"/>
  <c r="AC86" i="13"/>
  <c r="AB86" i="13"/>
  <c r="AA86" i="13"/>
  <c r="AM85" i="13"/>
  <c r="AK85" i="13"/>
  <c r="AJ85" i="13"/>
  <c r="AI85" i="13"/>
  <c r="AH85" i="13"/>
  <c r="AG85" i="13"/>
  <c r="AF85" i="13"/>
  <c r="AE85" i="13"/>
  <c r="AD85" i="13"/>
  <c r="AB85" i="13"/>
  <c r="AC85" i="13"/>
  <c r="AA85" i="13"/>
  <c r="AM84" i="13"/>
  <c r="AK84" i="13"/>
  <c r="AJ84" i="13"/>
  <c r="AI84" i="13"/>
  <c r="AH84" i="13"/>
  <c r="AG84" i="13"/>
  <c r="AF84" i="13"/>
  <c r="AE84" i="13"/>
  <c r="AD84" i="13"/>
  <c r="AC84" i="13"/>
  <c r="AB84" i="13"/>
  <c r="AA84" i="13"/>
  <c r="AM83" i="13"/>
  <c r="AK83" i="13"/>
  <c r="AJ83" i="13"/>
  <c r="AI83" i="13"/>
  <c r="AH83" i="13"/>
  <c r="AG83" i="13"/>
  <c r="AF83" i="13"/>
  <c r="AE83" i="13"/>
  <c r="AD83" i="13"/>
  <c r="AC83" i="13"/>
  <c r="AB83" i="13"/>
  <c r="AA83" i="13"/>
  <c r="AM82" i="13"/>
  <c r="AK82" i="13"/>
  <c r="AJ82" i="13"/>
  <c r="AI82" i="13"/>
  <c r="AH82" i="13"/>
  <c r="AG82" i="13"/>
  <c r="AF82" i="13"/>
  <c r="AE82" i="13"/>
  <c r="AD82" i="13"/>
  <c r="AC82" i="13"/>
  <c r="AB82" i="13"/>
  <c r="AA82" i="13"/>
  <c r="AM81" i="13"/>
  <c r="AK81" i="13"/>
  <c r="AJ81" i="13"/>
  <c r="AI81" i="13"/>
  <c r="AH81" i="13"/>
  <c r="AG81" i="13"/>
  <c r="AF81" i="13"/>
  <c r="AE81" i="13"/>
  <c r="AD81" i="13"/>
  <c r="AC81" i="13"/>
  <c r="AB81" i="13"/>
  <c r="AA81" i="13"/>
  <c r="AM80" i="13"/>
  <c r="AK80" i="13"/>
  <c r="AJ80" i="13"/>
  <c r="AI80" i="13"/>
  <c r="AH80" i="13"/>
  <c r="AG80" i="13"/>
  <c r="AF80" i="13"/>
  <c r="AE80" i="13"/>
  <c r="AB80" i="13"/>
  <c r="AC80" i="13"/>
  <c r="AD80" i="13"/>
  <c r="AA80" i="13"/>
  <c r="AM79" i="13"/>
  <c r="AK79" i="13"/>
  <c r="AJ79" i="13"/>
  <c r="AI79" i="13"/>
  <c r="AH79" i="13"/>
  <c r="AG79" i="13"/>
  <c r="AF79" i="13"/>
  <c r="AE79" i="13"/>
  <c r="AD79" i="13"/>
  <c r="AC79" i="13"/>
  <c r="AB79" i="13"/>
  <c r="AA79" i="13"/>
  <c r="AM78" i="13"/>
  <c r="AK78" i="13"/>
  <c r="AJ78" i="13"/>
  <c r="AI78" i="13"/>
  <c r="AH78" i="13"/>
  <c r="AG78" i="13"/>
  <c r="AF78" i="13"/>
  <c r="AB78" i="13"/>
  <c r="AC78" i="13"/>
  <c r="AD78" i="13"/>
  <c r="AE78" i="13"/>
  <c r="AA78" i="13"/>
  <c r="AM77" i="13"/>
  <c r="AK77" i="13"/>
  <c r="AJ77" i="13"/>
  <c r="AI77" i="13"/>
  <c r="AH77" i="13"/>
  <c r="AG77" i="13"/>
  <c r="AF77" i="13"/>
  <c r="AE77" i="13"/>
  <c r="AD77" i="13"/>
  <c r="AC77" i="13"/>
  <c r="AB77" i="13"/>
  <c r="AA77" i="13"/>
  <c r="AM76" i="13"/>
  <c r="AK76" i="13"/>
  <c r="AJ76" i="13"/>
  <c r="AI76" i="13"/>
  <c r="AH76" i="13"/>
  <c r="AG76" i="13"/>
  <c r="AF76" i="13"/>
  <c r="AE76" i="13"/>
  <c r="AD76" i="13"/>
  <c r="AC76" i="13"/>
  <c r="AB76" i="13"/>
  <c r="AA76" i="13"/>
  <c r="AM75" i="13"/>
  <c r="AK75" i="13"/>
  <c r="AJ75" i="13"/>
  <c r="AI75" i="13"/>
  <c r="AH75" i="13"/>
  <c r="AG75" i="13"/>
  <c r="AF75" i="13"/>
  <c r="AE75" i="13"/>
  <c r="AD75" i="13"/>
  <c r="AB75" i="13"/>
  <c r="AC75" i="13"/>
  <c r="AA75" i="13"/>
  <c r="AM74" i="13"/>
  <c r="AK74" i="13"/>
  <c r="AJ74" i="13"/>
  <c r="AI74" i="13"/>
  <c r="AH74" i="13"/>
  <c r="AG74" i="13"/>
  <c r="AF74" i="13"/>
  <c r="AE74" i="13"/>
  <c r="AD74" i="13"/>
  <c r="AC74" i="13"/>
  <c r="AB74" i="13"/>
  <c r="AA74" i="13"/>
  <c r="AM73" i="13"/>
  <c r="AK73" i="13"/>
  <c r="AJ73" i="13"/>
  <c r="AI73" i="13"/>
  <c r="AH73" i="13"/>
  <c r="AG73" i="13"/>
  <c r="AF73" i="13"/>
  <c r="AE73" i="13"/>
  <c r="AB73" i="13"/>
  <c r="AC73" i="13"/>
  <c r="AD73" i="13"/>
  <c r="AQ73" i="13"/>
  <c r="AT73" i="13" s="1"/>
  <c r="AA73" i="13"/>
  <c r="AM72" i="13"/>
  <c r="AK72" i="13"/>
  <c r="AJ72" i="13"/>
  <c r="AI72" i="13"/>
  <c r="AH72" i="13"/>
  <c r="AG72" i="13"/>
  <c r="AF72" i="13"/>
  <c r="AE72" i="13"/>
  <c r="AD72" i="13"/>
  <c r="AC72" i="13"/>
  <c r="AB72" i="13"/>
  <c r="AA72" i="13"/>
  <c r="AM71" i="13"/>
  <c r="AK71" i="13"/>
  <c r="AJ71" i="13"/>
  <c r="AI71" i="13"/>
  <c r="AH71" i="13"/>
  <c r="AG71" i="13"/>
  <c r="AF71" i="13"/>
  <c r="AE71" i="13"/>
  <c r="AB71" i="13"/>
  <c r="AC71" i="13"/>
  <c r="AD71" i="13"/>
  <c r="AQ71" i="13"/>
  <c r="AT71" i="13" s="1"/>
  <c r="AA71" i="13"/>
  <c r="AM70" i="13"/>
  <c r="AK70" i="13"/>
  <c r="AJ70" i="13"/>
  <c r="AI70" i="13"/>
  <c r="AH70" i="13"/>
  <c r="AG70" i="13"/>
  <c r="AF70" i="13"/>
  <c r="AE70" i="13"/>
  <c r="AD70" i="13"/>
  <c r="AC70" i="13"/>
  <c r="AB70" i="13"/>
  <c r="AA70" i="13"/>
  <c r="AM69" i="13"/>
  <c r="AK69" i="13"/>
  <c r="AJ69" i="13"/>
  <c r="AI69" i="13"/>
  <c r="AH69" i="13"/>
  <c r="AG69" i="13"/>
  <c r="AF69" i="13"/>
  <c r="AE69" i="13"/>
  <c r="AD69" i="13"/>
  <c r="AC69" i="13"/>
  <c r="AB69" i="13"/>
  <c r="AA69" i="13"/>
  <c r="AM68" i="13"/>
  <c r="AK68" i="13"/>
  <c r="AJ68" i="13"/>
  <c r="AI68" i="13"/>
  <c r="AH68" i="13"/>
  <c r="AG68" i="13"/>
  <c r="AF68" i="13"/>
  <c r="AE68" i="13"/>
  <c r="AD68" i="13"/>
  <c r="AC68" i="13"/>
  <c r="AB68" i="13"/>
  <c r="AA68" i="13"/>
  <c r="AM67" i="13"/>
  <c r="AK67" i="13"/>
  <c r="AJ67" i="13"/>
  <c r="AI67" i="13"/>
  <c r="AH67" i="13"/>
  <c r="AG67" i="13"/>
  <c r="AF67" i="13"/>
  <c r="AE67" i="13"/>
  <c r="AD67" i="13"/>
  <c r="AC67" i="13"/>
  <c r="AB67" i="13"/>
  <c r="AA67" i="13"/>
  <c r="AM66" i="13"/>
  <c r="AK66" i="13"/>
  <c r="AJ66" i="13"/>
  <c r="AI66" i="13"/>
  <c r="AH66" i="13"/>
  <c r="AG66" i="13"/>
  <c r="AF66" i="13"/>
  <c r="AE66" i="13"/>
  <c r="AD66" i="13"/>
  <c r="AC66" i="13"/>
  <c r="AB66" i="13"/>
  <c r="AA66" i="13"/>
  <c r="AM65" i="13"/>
  <c r="AK65" i="13"/>
  <c r="AJ65" i="13"/>
  <c r="AI65" i="13"/>
  <c r="AH65" i="13"/>
  <c r="AG65" i="13"/>
  <c r="AF65" i="13"/>
  <c r="AE65" i="13"/>
  <c r="AD65" i="13"/>
  <c r="AC65" i="13"/>
  <c r="AB65" i="13"/>
  <c r="AQ65" i="13"/>
  <c r="AT65" i="13" s="1"/>
  <c r="AA65" i="13"/>
  <c r="AM64" i="13"/>
  <c r="AK64" i="13"/>
  <c r="AJ64" i="13"/>
  <c r="AI64" i="13"/>
  <c r="AH64" i="13"/>
  <c r="AG64" i="13"/>
  <c r="AF64" i="13"/>
  <c r="AE64" i="13"/>
  <c r="AD64" i="13"/>
  <c r="AB64" i="13"/>
  <c r="AC64" i="13"/>
  <c r="AA64" i="13"/>
  <c r="AM63" i="13"/>
  <c r="AK63" i="13"/>
  <c r="AJ63" i="13"/>
  <c r="AI63" i="13"/>
  <c r="AH63" i="13"/>
  <c r="AG63" i="13"/>
  <c r="AF63" i="13"/>
  <c r="AE63" i="13"/>
  <c r="AD63" i="13"/>
  <c r="AC63" i="13"/>
  <c r="AB63" i="13"/>
  <c r="AQ63" i="13" s="1"/>
  <c r="AT63" i="13" s="1"/>
  <c r="AW63" i="13"/>
  <c r="AA63" i="13"/>
  <c r="AM62" i="13"/>
  <c r="AK62" i="13"/>
  <c r="AJ62" i="13"/>
  <c r="AI62" i="13"/>
  <c r="AH62" i="13"/>
  <c r="AG62" i="13"/>
  <c r="AF62" i="13"/>
  <c r="AE62" i="13"/>
  <c r="AD62" i="13"/>
  <c r="AC62" i="13"/>
  <c r="AB62" i="13"/>
  <c r="AA62" i="13"/>
  <c r="AM61" i="13"/>
  <c r="AK61" i="13"/>
  <c r="AJ61" i="13"/>
  <c r="AI61" i="13"/>
  <c r="AH61" i="13"/>
  <c r="AG61" i="13"/>
  <c r="AF61" i="13"/>
  <c r="AE61" i="13"/>
  <c r="AD61" i="13"/>
  <c r="AB61" i="13"/>
  <c r="AC61" i="13"/>
  <c r="AA61" i="13"/>
  <c r="AM60" i="13"/>
  <c r="AK60" i="13"/>
  <c r="AJ60" i="13"/>
  <c r="AI60" i="13"/>
  <c r="AH60" i="13"/>
  <c r="AG60" i="13"/>
  <c r="AF60" i="13"/>
  <c r="AE60" i="13"/>
  <c r="AD60" i="13"/>
  <c r="AC60" i="13"/>
  <c r="AB60" i="13"/>
  <c r="AA60" i="13"/>
  <c r="AM59" i="13"/>
  <c r="AK59" i="13"/>
  <c r="AJ59" i="13"/>
  <c r="AI59" i="13"/>
  <c r="AH59" i="13"/>
  <c r="AG59" i="13"/>
  <c r="AF59" i="13"/>
  <c r="AE59" i="13"/>
  <c r="AB59" i="13"/>
  <c r="AC59" i="13"/>
  <c r="AD59" i="13"/>
  <c r="AA59" i="13"/>
  <c r="AM58" i="13"/>
  <c r="AK58" i="13"/>
  <c r="AJ58" i="13"/>
  <c r="AI58" i="13"/>
  <c r="AH58" i="13"/>
  <c r="AG58" i="13"/>
  <c r="AF58" i="13"/>
  <c r="AE58" i="13"/>
  <c r="AD58" i="13"/>
  <c r="AC58" i="13"/>
  <c r="AB58" i="13"/>
  <c r="AA58" i="13"/>
  <c r="AM57" i="13"/>
  <c r="AK57" i="13"/>
  <c r="AJ57" i="13"/>
  <c r="AI57" i="13"/>
  <c r="AH57" i="13"/>
  <c r="AG57" i="13"/>
  <c r="AF57" i="13"/>
  <c r="AB57" i="13"/>
  <c r="AC57" i="13"/>
  <c r="AD57" i="13"/>
  <c r="AE57" i="13"/>
  <c r="AA57" i="13"/>
  <c r="AM56" i="13"/>
  <c r="AK56" i="13"/>
  <c r="AJ56" i="13"/>
  <c r="AI56" i="13"/>
  <c r="AH56" i="13"/>
  <c r="AG56" i="13"/>
  <c r="AF56" i="13"/>
  <c r="AE56" i="13"/>
  <c r="AD56" i="13"/>
  <c r="AC56" i="13"/>
  <c r="AB56" i="13"/>
  <c r="AA56" i="13"/>
  <c r="AM55" i="13"/>
  <c r="AK55" i="13"/>
  <c r="AJ55" i="13"/>
  <c r="AI55" i="13"/>
  <c r="AH55" i="13"/>
  <c r="AG55" i="13"/>
  <c r="AF55" i="13"/>
  <c r="AE55" i="13"/>
  <c r="AD55" i="13"/>
  <c r="AB55" i="13"/>
  <c r="AC55" i="13"/>
  <c r="AA55" i="13"/>
  <c r="AM54" i="13"/>
  <c r="AK54" i="13"/>
  <c r="AJ54" i="13"/>
  <c r="AI54" i="13"/>
  <c r="AH54" i="13"/>
  <c r="AG54" i="13"/>
  <c r="AF54" i="13"/>
  <c r="AE54" i="13"/>
  <c r="AD54" i="13"/>
  <c r="AC54" i="13"/>
  <c r="AB54" i="13"/>
  <c r="AA54" i="13"/>
  <c r="AM53" i="13"/>
  <c r="AK53" i="13"/>
  <c r="AJ53" i="13"/>
  <c r="AI53" i="13"/>
  <c r="AH53" i="13"/>
  <c r="AG53" i="13"/>
  <c r="AF53" i="13"/>
  <c r="AE53" i="13"/>
  <c r="AB53" i="13"/>
  <c r="AC53" i="13"/>
  <c r="AD53" i="13"/>
  <c r="AA53" i="13"/>
  <c r="AM52" i="13"/>
  <c r="AK52" i="13"/>
  <c r="AJ52" i="13"/>
  <c r="AI52" i="13"/>
  <c r="AH52" i="13"/>
  <c r="AG52" i="13"/>
  <c r="AF52" i="13"/>
  <c r="AE52" i="13"/>
  <c r="AD52" i="13"/>
  <c r="AC52" i="13"/>
  <c r="AB52" i="13"/>
  <c r="AA52" i="13"/>
  <c r="AM51" i="13"/>
  <c r="AK51" i="13"/>
  <c r="AJ51" i="13"/>
  <c r="AI51" i="13"/>
  <c r="AH51" i="13"/>
  <c r="AG51" i="13"/>
  <c r="AF51" i="13"/>
  <c r="AE51" i="13"/>
  <c r="AD51" i="13"/>
  <c r="AC51" i="13"/>
  <c r="AB51" i="13"/>
  <c r="AA51" i="13"/>
  <c r="AM50" i="13"/>
  <c r="AK50" i="13"/>
  <c r="AJ50" i="13"/>
  <c r="AI50" i="13"/>
  <c r="AH50" i="13"/>
  <c r="AG50" i="13"/>
  <c r="AF50" i="13"/>
  <c r="AE50" i="13"/>
  <c r="AD50" i="13"/>
  <c r="AC50" i="13"/>
  <c r="AB50" i="13"/>
  <c r="AA50" i="13"/>
  <c r="AM49" i="13"/>
  <c r="AK49" i="13"/>
  <c r="AJ49" i="13"/>
  <c r="AI49" i="13"/>
  <c r="AH49" i="13"/>
  <c r="AG49" i="13"/>
  <c r="AO49" i="13" s="1"/>
  <c r="AF49" i="13"/>
  <c r="AE49" i="13"/>
  <c r="AD49" i="13"/>
  <c r="AB49" i="13"/>
  <c r="AC49" i="13"/>
  <c r="AA49" i="13"/>
  <c r="AM48" i="13"/>
  <c r="AK48" i="13"/>
  <c r="AJ48" i="13"/>
  <c r="AI48" i="13"/>
  <c r="AH48" i="13"/>
  <c r="AG48" i="13"/>
  <c r="AF48" i="13"/>
  <c r="AE48" i="13"/>
  <c r="AD48" i="13"/>
  <c r="AC48" i="13"/>
  <c r="AB48" i="13"/>
  <c r="AA48" i="13"/>
  <c r="AM47" i="13"/>
  <c r="AK47" i="13"/>
  <c r="AJ47" i="13"/>
  <c r="AI47" i="13"/>
  <c r="AH47" i="13"/>
  <c r="AG47" i="13"/>
  <c r="AF47" i="13"/>
  <c r="AE47" i="13"/>
  <c r="AD47" i="13"/>
  <c r="AC47" i="13"/>
  <c r="AB47" i="13"/>
  <c r="AA47" i="13"/>
  <c r="AM46" i="13"/>
  <c r="AK46" i="13"/>
  <c r="AJ46" i="13"/>
  <c r="AI46" i="13"/>
  <c r="AH46" i="13"/>
  <c r="AG46" i="13"/>
  <c r="AF46" i="13"/>
  <c r="AB46" i="13"/>
  <c r="AC46" i="13"/>
  <c r="AD46" i="13"/>
  <c r="AE46" i="13"/>
  <c r="AA46" i="13"/>
  <c r="AM45" i="13"/>
  <c r="AK45" i="13"/>
  <c r="AJ45" i="13"/>
  <c r="AI45" i="13"/>
  <c r="AH45" i="13"/>
  <c r="AG45" i="13"/>
  <c r="AF45" i="13"/>
  <c r="AE45" i="13"/>
  <c r="AD45" i="13"/>
  <c r="AQ45" i="13" s="1"/>
  <c r="AT45" i="13" s="1"/>
  <c r="AC45" i="13"/>
  <c r="AB45" i="13"/>
  <c r="AA45" i="13"/>
  <c r="AM44" i="13"/>
  <c r="AK44" i="13"/>
  <c r="AJ44" i="13"/>
  <c r="AI44" i="13"/>
  <c r="AH44" i="13"/>
  <c r="AG44" i="13"/>
  <c r="AF44" i="13"/>
  <c r="AE44" i="13"/>
  <c r="AD44" i="13"/>
  <c r="AC44" i="13"/>
  <c r="AB44" i="13"/>
  <c r="AA44" i="13"/>
  <c r="AM43" i="13"/>
  <c r="AK43" i="13"/>
  <c r="AJ43" i="13"/>
  <c r="AI43" i="13"/>
  <c r="AH43" i="13"/>
  <c r="AG43" i="13"/>
  <c r="AF43" i="13"/>
  <c r="AE43" i="13"/>
  <c r="AD43" i="13"/>
  <c r="AB43" i="13"/>
  <c r="AC43" i="13"/>
  <c r="AA43" i="13"/>
  <c r="AM42" i="13"/>
  <c r="AK42" i="13"/>
  <c r="AJ42" i="13"/>
  <c r="AI42" i="13"/>
  <c r="AH42" i="13"/>
  <c r="AG42" i="13"/>
  <c r="AF42" i="13"/>
  <c r="AE42" i="13"/>
  <c r="AD42" i="13"/>
  <c r="AC42" i="13"/>
  <c r="AB42" i="13"/>
  <c r="AA42" i="13"/>
  <c r="AB41" i="13"/>
  <c r="AC41" i="13"/>
  <c r="AD41" i="13"/>
  <c r="AE41" i="13"/>
  <c r="AF41" i="13"/>
  <c r="AM41" i="13"/>
  <c r="AK41" i="13"/>
  <c r="AJ41" i="13"/>
  <c r="AI41" i="13"/>
  <c r="AH41" i="13"/>
  <c r="AG41" i="13"/>
  <c r="AA41" i="13"/>
  <c r="AM40" i="13"/>
  <c r="AK40" i="13"/>
  <c r="AJ40" i="13"/>
  <c r="AI40" i="13"/>
  <c r="AH40" i="13"/>
  <c r="AG40" i="13"/>
  <c r="AF40" i="13"/>
  <c r="AE40" i="13"/>
  <c r="AD40" i="13"/>
  <c r="AC40" i="13"/>
  <c r="AB40" i="13"/>
  <c r="AA40" i="13"/>
  <c r="AM39" i="13"/>
  <c r="AK39" i="13"/>
  <c r="AJ39" i="13"/>
  <c r="AI39" i="13"/>
  <c r="AH39" i="13"/>
  <c r="AG39" i="13"/>
  <c r="AR39" i="13" s="1"/>
  <c r="AU39" i="13" s="1"/>
  <c r="AF39" i="13"/>
  <c r="AE39" i="13"/>
  <c r="AB39" i="13"/>
  <c r="AC39" i="13"/>
  <c r="AD39" i="13"/>
  <c r="AA39" i="13"/>
  <c r="AM38" i="13"/>
  <c r="AK38" i="13"/>
  <c r="AJ38" i="13"/>
  <c r="AI38" i="13"/>
  <c r="AH38" i="13"/>
  <c r="AG38" i="13"/>
  <c r="AF38" i="13"/>
  <c r="AE38" i="13"/>
  <c r="AD38" i="13"/>
  <c r="AC38" i="13"/>
  <c r="AB38" i="13"/>
  <c r="AA38" i="13"/>
  <c r="AM37" i="13"/>
  <c r="AK37" i="13"/>
  <c r="AJ37" i="13"/>
  <c r="AI37" i="13"/>
  <c r="AH37" i="13"/>
  <c r="AG37" i="13"/>
  <c r="AF37" i="13"/>
  <c r="AE37" i="13"/>
  <c r="AD37" i="13"/>
  <c r="AC37" i="13"/>
  <c r="AB37" i="13"/>
  <c r="AA37" i="13"/>
  <c r="AM36" i="13"/>
  <c r="AK36" i="13"/>
  <c r="AJ36" i="13"/>
  <c r="AI36" i="13"/>
  <c r="AH36" i="13"/>
  <c r="AG36" i="13"/>
  <c r="AF36" i="13"/>
  <c r="AE36" i="13"/>
  <c r="AD36" i="13"/>
  <c r="AC36" i="13"/>
  <c r="AB36" i="13"/>
  <c r="AA36" i="13"/>
  <c r="AM35" i="13"/>
  <c r="AK35" i="13"/>
  <c r="AJ35" i="13"/>
  <c r="AI35" i="13"/>
  <c r="AH35" i="13"/>
  <c r="AG35" i="13"/>
  <c r="AF35" i="13"/>
  <c r="AE35" i="13"/>
  <c r="AD35" i="13"/>
  <c r="AC35" i="13"/>
  <c r="AB35" i="13"/>
  <c r="AA35" i="13"/>
  <c r="AM34" i="13"/>
  <c r="AK34" i="13"/>
  <c r="AJ34" i="13"/>
  <c r="AI34" i="13"/>
  <c r="AH34" i="13"/>
  <c r="AG34" i="13"/>
  <c r="AF34" i="13"/>
  <c r="AE34" i="13"/>
  <c r="AD34" i="13"/>
  <c r="AC34" i="13"/>
  <c r="AB34" i="13"/>
  <c r="AA34" i="13"/>
  <c r="AM33" i="13"/>
  <c r="AK33" i="13"/>
  <c r="AJ33" i="13"/>
  <c r="AI33" i="13"/>
  <c r="AH33" i="13"/>
  <c r="AG33" i="13"/>
  <c r="AF33" i="13"/>
  <c r="AE33" i="13"/>
  <c r="AD33" i="13"/>
  <c r="AC33" i="13"/>
  <c r="AB33" i="13"/>
  <c r="AA33" i="13"/>
  <c r="AM32" i="13"/>
  <c r="AK32" i="13"/>
  <c r="AJ32" i="13"/>
  <c r="AI32" i="13"/>
  <c r="AH32" i="13"/>
  <c r="AG32" i="13"/>
  <c r="AF32" i="13"/>
  <c r="AE32" i="13"/>
  <c r="AD32" i="13"/>
  <c r="AB32" i="13"/>
  <c r="AC32" i="13"/>
  <c r="AA32" i="13"/>
  <c r="AM31" i="13"/>
  <c r="AK31" i="13"/>
  <c r="AJ31" i="13"/>
  <c r="AI31" i="13"/>
  <c r="AH31" i="13"/>
  <c r="AG31" i="13"/>
  <c r="AF31" i="13"/>
  <c r="AE31" i="13"/>
  <c r="AD31" i="13"/>
  <c r="AC31" i="13"/>
  <c r="AW31" i="13" s="1"/>
  <c r="AB31" i="13"/>
  <c r="AA31" i="13"/>
  <c r="AM30" i="13"/>
  <c r="AK30" i="13"/>
  <c r="AJ30" i="13"/>
  <c r="AI30" i="13"/>
  <c r="AH30" i="13"/>
  <c r="AG30" i="13"/>
  <c r="AF30" i="13"/>
  <c r="AE30" i="13"/>
  <c r="AD30" i="13"/>
  <c r="AC30" i="13"/>
  <c r="AB30" i="13"/>
  <c r="AA30" i="13"/>
  <c r="AM29" i="13"/>
  <c r="AK29" i="13"/>
  <c r="AJ29" i="13"/>
  <c r="AI29" i="13"/>
  <c r="AH29" i="13"/>
  <c r="AG29" i="13"/>
  <c r="AF29" i="13"/>
  <c r="AE29" i="13"/>
  <c r="AD29" i="13"/>
  <c r="AB29" i="13"/>
  <c r="AC29" i="13"/>
  <c r="AA29" i="13"/>
  <c r="AM28" i="13"/>
  <c r="AK28" i="13"/>
  <c r="AJ28" i="13"/>
  <c r="AI28" i="13"/>
  <c r="AH28" i="13"/>
  <c r="AG28" i="13"/>
  <c r="AF28" i="13"/>
  <c r="AE28" i="13"/>
  <c r="AD28" i="13"/>
  <c r="AC28" i="13"/>
  <c r="AB28" i="13"/>
  <c r="AA28" i="13"/>
  <c r="AM27" i="13"/>
  <c r="AK27" i="13"/>
  <c r="AJ27" i="13"/>
  <c r="AI27" i="13"/>
  <c r="AH27" i="13"/>
  <c r="AG27" i="13"/>
  <c r="AF27" i="13"/>
  <c r="AE27" i="13"/>
  <c r="AB27" i="13"/>
  <c r="AC27" i="13"/>
  <c r="AD27" i="13"/>
  <c r="AA27" i="13"/>
  <c r="AM26" i="13"/>
  <c r="AK26" i="13"/>
  <c r="AJ26" i="13"/>
  <c r="AI26" i="13"/>
  <c r="AH26" i="13"/>
  <c r="AG26" i="13"/>
  <c r="AF26" i="13"/>
  <c r="AE26" i="13"/>
  <c r="AD26" i="13"/>
  <c r="AC26" i="13"/>
  <c r="AB26" i="13"/>
  <c r="AA26" i="13"/>
  <c r="AM25" i="13"/>
  <c r="AK25" i="13"/>
  <c r="AJ25" i="13"/>
  <c r="AI25" i="13"/>
  <c r="AH25" i="13"/>
  <c r="AG25" i="13"/>
  <c r="AF25" i="13"/>
  <c r="AB25" i="13"/>
  <c r="AC25" i="13"/>
  <c r="AN25" i="13" s="1"/>
  <c r="AD25" i="13"/>
  <c r="AE25" i="13"/>
  <c r="AA25" i="13"/>
  <c r="AM24" i="13"/>
  <c r="AK24" i="13"/>
  <c r="AJ24" i="13"/>
  <c r="AI24" i="13"/>
  <c r="AH24" i="13"/>
  <c r="AG24" i="13"/>
  <c r="AF24" i="13"/>
  <c r="AE24" i="13"/>
  <c r="AD24" i="13"/>
  <c r="AC24" i="13"/>
  <c r="AB24" i="13"/>
  <c r="AA24" i="13"/>
  <c r="AM23" i="13"/>
  <c r="AK23" i="13"/>
  <c r="AJ23" i="13"/>
  <c r="AI23" i="13"/>
  <c r="AH23" i="13"/>
  <c r="AG23" i="13"/>
  <c r="AF23" i="13"/>
  <c r="AE23" i="13"/>
  <c r="AD23" i="13"/>
  <c r="AB23" i="13"/>
  <c r="AC23" i="13"/>
  <c r="AA23" i="13"/>
  <c r="AM22" i="13"/>
  <c r="AK22" i="13"/>
  <c r="AJ22" i="13"/>
  <c r="AI22" i="13"/>
  <c r="AH22" i="13"/>
  <c r="AG22" i="13"/>
  <c r="AF22" i="13"/>
  <c r="AE22" i="13"/>
  <c r="AD22" i="13"/>
  <c r="AC22" i="13"/>
  <c r="AB22" i="13"/>
  <c r="AA22" i="13"/>
  <c r="AM21" i="13"/>
  <c r="AK21" i="13"/>
  <c r="AJ21" i="13"/>
  <c r="AI21" i="13"/>
  <c r="AH21" i="13"/>
  <c r="AG21" i="13"/>
  <c r="AF21" i="13"/>
  <c r="AE21" i="13"/>
  <c r="AD21" i="13"/>
  <c r="AC21" i="13"/>
  <c r="AB21" i="13"/>
  <c r="AA21" i="13"/>
  <c r="AM20" i="13"/>
  <c r="AK20" i="13"/>
  <c r="AJ20" i="13"/>
  <c r="AI20" i="13"/>
  <c r="AH20" i="13"/>
  <c r="AG20" i="13"/>
  <c r="AF20" i="13"/>
  <c r="AE20" i="13"/>
  <c r="AD20" i="13"/>
  <c r="AC20" i="13"/>
  <c r="AB20" i="13"/>
  <c r="AA20" i="13"/>
  <c r="AM19" i="13"/>
  <c r="AK19" i="13"/>
  <c r="AJ19" i="13"/>
  <c r="AI19" i="13"/>
  <c r="AH19" i="13"/>
  <c r="AG19" i="13"/>
  <c r="AF19" i="13"/>
  <c r="AB19" i="13"/>
  <c r="AC19" i="13"/>
  <c r="AD19" i="13"/>
  <c r="AE19" i="13"/>
  <c r="AA19" i="13"/>
  <c r="AM18" i="13"/>
  <c r="AK18" i="13"/>
  <c r="AJ18" i="13"/>
  <c r="AI18" i="13"/>
  <c r="AH18" i="13"/>
  <c r="AG18" i="13"/>
  <c r="AF18" i="13"/>
  <c r="AE18" i="13"/>
  <c r="AW18" i="13" s="1"/>
  <c r="AD18" i="13"/>
  <c r="AC18" i="13"/>
  <c r="AB18" i="13"/>
  <c r="AA18" i="13"/>
  <c r="AM17" i="13"/>
  <c r="AK17" i="13"/>
  <c r="AJ17" i="13"/>
  <c r="AI17" i="13"/>
  <c r="AO17" i="13" s="1"/>
  <c r="AH17" i="13"/>
  <c r="AG17" i="13"/>
  <c r="AF17" i="13"/>
  <c r="AE17" i="13"/>
  <c r="AD17" i="13"/>
  <c r="AB17" i="13"/>
  <c r="AC17" i="13"/>
  <c r="AA17" i="13"/>
  <c r="AM16" i="13"/>
  <c r="AK16" i="13"/>
  <c r="AJ16" i="13"/>
  <c r="AI16" i="13"/>
  <c r="AH16" i="13"/>
  <c r="AG16" i="13"/>
  <c r="AF16" i="13"/>
  <c r="AE16" i="13"/>
  <c r="AD16" i="13"/>
  <c r="AC16" i="13"/>
  <c r="AB16" i="13"/>
  <c r="AA16" i="13"/>
  <c r="AM15" i="13"/>
  <c r="AK15" i="13"/>
  <c r="AJ15" i="13"/>
  <c r="AI15" i="13"/>
  <c r="AH15" i="13"/>
  <c r="AG15" i="13"/>
  <c r="AF15" i="13"/>
  <c r="AE15" i="13"/>
  <c r="AB15" i="13"/>
  <c r="AC15" i="13"/>
  <c r="AD15" i="13"/>
  <c r="AA15" i="13"/>
  <c r="AM14" i="13"/>
  <c r="AK14" i="13"/>
  <c r="AJ14" i="13"/>
  <c r="AI14" i="13"/>
  <c r="AH14" i="13"/>
  <c r="AG14" i="13"/>
  <c r="AF14" i="13"/>
  <c r="AE14" i="13"/>
  <c r="AD14" i="13"/>
  <c r="AB14" i="13"/>
  <c r="AN14" i="13" s="1"/>
  <c r="AC14" i="13"/>
  <c r="AA14" i="13"/>
  <c r="AM13" i="13"/>
  <c r="AK13" i="13"/>
  <c r="AJ13" i="13"/>
  <c r="AI13" i="13"/>
  <c r="AH13" i="13"/>
  <c r="AG13" i="13"/>
  <c r="AF13" i="13"/>
  <c r="AE13" i="13"/>
  <c r="AD13" i="13"/>
  <c r="AC13" i="13"/>
  <c r="AB13" i="13"/>
  <c r="AA13" i="13"/>
  <c r="AM12" i="13"/>
  <c r="AK12" i="13"/>
  <c r="AJ12" i="13"/>
  <c r="AI12" i="13"/>
  <c r="AH12" i="13"/>
  <c r="AG12" i="13"/>
  <c r="AF12" i="13"/>
  <c r="AE12" i="13"/>
  <c r="AD12" i="13"/>
  <c r="AC12" i="13"/>
  <c r="AB12" i="13"/>
  <c r="AA12" i="13"/>
  <c r="AM11" i="13"/>
  <c r="AK11" i="13"/>
  <c r="AJ11" i="13"/>
  <c r="AI11" i="13"/>
  <c r="AH11" i="13"/>
  <c r="AG11" i="13"/>
  <c r="AF11" i="13"/>
  <c r="AE11" i="13"/>
  <c r="AD11" i="13"/>
  <c r="AC11" i="13"/>
  <c r="AB11" i="13"/>
  <c r="AA11" i="13"/>
  <c r="AM10" i="13"/>
  <c r="AK10" i="13"/>
  <c r="AJ10" i="13"/>
  <c r="AI10" i="13"/>
  <c r="AH10" i="13"/>
  <c r="AG10" i="13"/>
  <c r="AF10" i="13"/>
  <c r="AE10" i="13"/>
  <c r="AD10" i="13"/>
  <c r="AC10" i="13"/>
  <c r="AB10" i="13"/>
  <c r="AA10" i="13"/>
  <c r="AM9" i="13"/>
  <c r="AK9" i="13"/>
  <c r="AJ9" i="13"/>
  <c r="AI9" i="13"/>
  <c r="AH9" i="13"/>
  <c r="AG9" i="13"/>
  <c r="AF9" i="13"/>
  <c r="AE9" i="13"/>
  <c r="AD9" i="13"/>
  <c r="AC9" i="13"/>
  <c r="AB9" i="13"/>
  <c r="AA9" i="13"/>
  <c r="AM8" i="13"/>
  <c r="AK8" i="13"/>
  <c r="AJ8" i="13"/>
  <c r="AI8" i="13"/>
  <c r="AH8" i="13"/>
  <c r="AG8" i="13"/>
  <c r="AF8" i="13"/>
  <c r="AE8" i="13"/>
  <c r="AD8" i="13"/>
  <c r="AQ8" i="13" s="1"/>
  <c r="AT8" i="13" s="1"/>
  <c r="AB8" i="13"/>
  <c r="AC8" i="13"/>
  <c r="AA8" i="13"/>
  <c r="AM7" i="13"/>
  <c r="AK7" i="13"/>
  <c r="AJ7" i="13"/>
  <c r="AI7" i="13"/>
  <c r="AH7" i="13"/>
  <c r="AG7" i="13"/>
  <c r="AF7" i="13"/>
  <c r="AE7" i="13"/>
  <c r="AD7" i="13"/>
  <c r="AC7" i="13"/>
  <c r="AB7" i="13"/>
  <c r="AA7" i="13"/>
  <c r="AM168" i="12"/>
  <c r="AA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C168" i="12"/>
  <c r="AM167" i="12"/>
  <c r="AA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AM166" i="12"/>
  <c r="AA166" i="12"/>
  <c r="AM164" i="12"/>
  <c r="AA164" i="12"/>
  <c r="X164" i="12"/>
  <c r="W164" i="12"/>
  <c r="AK164" i="12" s="1"/>
  <c r="V164" i="12"/>
  <c r="U164" i="12"/>
  <c r="T164" i="12"/>
  <c r="T166" i="12" s="1"/>
  <c r="S164" i="12"/>
  <c r="AI164" i="12" s="1"/>
  <c r="R164" i="12"/>
  <c r="R166" i="12" s="1"/>
  <c r="Q164" i="12"/>
  <c r="P164" i="12"/>
  <c r="O164" i="12"/>
  <c r="AH164" i="12" s="1"/>
  <c r="N164" i="12"/>
  <c r="M164" i="12"/>
  <c r="AG164" i="12" s="1"/>
  <c r="L164" i="12"/>
  <c r="K164" i="12"/>
  <c r="AF164" i="12"/>
  <c r="J164" i="12"/>
  <c r="AE164" i="12" s="1"/>
  <c r="I164" i="12"/>
  <c r="I166" i="12" s="1"/>
  <c r="H164" i="12"/>
  <c r="G164" i="12"/>
  <c r="F164" i="12"/>
  <c r="E164" i="12"/>
  <c r="AC164" i="12" s="1"/>
  <c r="D164" i="12"/>
  <c r="C164" i="12"/>
  <c r="AB164" i="12" s="1"/>
  <c r="AM163" i="12"/>
  <c r="AA163" i="12"/>
  <c r="X163" i="12"/>
  <c r="X166" i="12"/>
  <c r="W163" i="12"/>
  <c r="W166" i="12" s="1"/>
  <c r="V163" i="12"/>
  <c r="V166" i="12" s="1"/>
  <c r="U163" i="12"/>
  <c r="T163" i="12"/>
  <c r="S163" i="12"/>
  <c r="R163" i="12"/>
  <c r="Q163" i="12"/>
  <c r="Q166" i="12" s="1"/>
  <c r="P163" i="12"/>
  <c r="O163" i="12"/>
  <c r="O166" i="12" s="1"/>
  <c r="N163" i="12"/>
  <c r="N166" i="12"/>
  <c r="AG166" i="12" s="1"/>
  <c r="M163" i="12"/>
  <c r="M166" i="12" s="1"/>
  <c r="L163" i="12"/>
  <c r="L166" i="12" s="1"/>
  <c r="K163" i="12"/>
  <c r="K166" i="12" s="1"/>
  <c r="J163" i="12"/>
  <c r="I163" i="12"/>
  <c r="H163" i="12"/>
  <c r="G163" i="12"/>
  <c r="G166" i="12" s="1"/>
  <c r="F163" i="12"/>
  <c r="F166" i="12" s="1"/>
  <c r="E163" i="12"/>
  <c r="E166" i="12"/>
  <c r="D163" i="12"/>
  <c r="D166" i="12" s="1"/>
  <c r="C163" i="12"/>
  <c r="C166" i="12" s="1"/>
  <c r="AB166" i="12" s="1"/>
  <c r="AM162" i="12"/>
  <c r="AA162" i="12"/>
  <c r="X162" i="12"/>
  <c r="W162" i="12"/>
  <c r="AK162" i="12" s="1"/>
  <c r="V162" i="12"/>
  <c r="U162" i="12"/>
  <c r="T162" i="12"/>
  <c r="S162" i="12"/>
  <c r="R162" i="12"/>
  <c r="Q162" i="12"/>
  <c r="P162" i="12"/>
  <c r="O162" i="12"/>
  <c r="AH162" i="12" s="1"/>
  <c r="N162" i="12"/>
  <c r="M162" i="12"/>
  <c r="AG162" i="12" s="1"/>
  <c r="L162" i="12"/>
  <c r="K162" i="12"/>
  <c r="J162" i="12"/>
  <c r="I162" i="12"/>
  <c r="H162" i="12"/>
  <c r="G162" i="12"/>
  <c r="AD162" i="12" s="1"/>
  <c r="F162" i="12"/>
  <c r="E162" i="12"/>
  <c r="AC162" i="12" s="1"/>
  <c r="D162" i="12"/>
  <c r="C162" i="12"/>
  <c r="AM161" i="12"/>
  <c r="AA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AF161" i="12" s="1"/>
  <c r="K161" i="12"/>
  <c r="J161" i="12"/>
  <c r="I161" i="12"/>
  <c r="AE161" i="12" s="1"/>
  <c r="H161" i="12"/>
  <c r="G161" i="12"/>
  <c r="F161" i="12"/>
  <c r="E161" i="12"/>
  <c r="D161" i="12"/>
  <c r="C161" i="12"/>
  <c r="AB161" i="12" s="1"/>
  <c r="AM160" i="12"/>
  <c r="M160" i="12"/>
  <c r="N160" i="12"/>
  <c r="AG160" i="12" s="1"/>
  <c r="AA160" i="12"/>
  <c r="X160" i="12"/>
  <c r="W160" i="12"/>
  <c r="V160" i="12"/>
  <c r="AJ160" i="12" s="1"/>
  <c r="U160" i="12"/>
  <c r="T160" i="12"/>
  <c r="S160" i="12"/>
  <c r="R160" i="12"/>
  <c r="Q160" i="12"/>
  <c r="P160" i="12"/>
  <c r="O160" i="12"/>
  <c r="L160" i="12"/>
  <c r="K160" i="12"/>
  <c r="J160" i="12"/>
  <c r="I160" i="12"/>
  <c r="AE160" i="12"/>
  <c r="H160" i="12"/>
  <c r="G160" i="12"/>
  <c r="F160" i="12"/>
  <c r="E160" i="12"/>
  <c r="AC160" i="12" s="1"/>
  <c r="D160" i="12"/>
  <c r="C160" i="12"/>
  <c r="AB160" i="12" s="1"/>
  <c r="AM159" i="12"/>
  <c r="AA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AF159" i="12" s="1"/>
  <c r="J159" i="12"/>
  <c r="I159" i="12"/>
  <c r="H159" i="12"/>
  <c r="G159" i="12"/>
  <c r="AD159" i="12"/>
  <c r="F159" i="12"/>
  <c r="E159" i="12"/>
  <c r="D159" i="12"/>
  <c r="C159" i="12"/>
  <c r="AB159" i="12" s="1"/>
  <c r="AM158" i="12"/>
  <c r="G158" i="12"/>
  <c r="H158" i="12"/>
  <c r="AA158" i="12"/>
  <c r="X158" i="12"/>
  <c r="W158" i="12"/>
  <c r="AK158" i="12" s="1"/>
  <c r="V158" i="12"/>
  <c r="U158" i="12"/>
  <c r="AJ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F158" i="12"/>
  <c r="E158" i="12"/>
  <c r="AC158" i="12" s="1"/>
  <c r="D158" i="12"/>
  <c r="C158" i="12"/>
  <c r="AM157" i="12"/>
  <c r="AA157" i="12"/>
  <c r="X157" i="12"/>
  <c r="W157" i="12"/>
  <c r="AK157" i="12" s="1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AF157" i="12" s="1"/>
  <c r="J157" i="12"/>
  <c r="I157" i="12"/>
  <c r="H157" i="12"/>
  <c r="G157" i="12"/>
  <c r="AD157" i="12"/>
  <c r="F157" i="12"/>
  <c r="E157" i="12"/>
  <c r="D157" i="12"/>
  <c r="C157" i="12"/>
  <c r="AM156" i="12"/>
  <c r="AA156" i="12"/>
  <c r="X156" i="12"/>
  <c r="W156" i="12"/>
  <c r="AK156" i="12" s="1"/>
  <c r="V156" i="12"/>
  <c r="U156" i="12"/>
  <c r="AJ156" i="12" s="1"/>
  <c r="T156" i="12"/>
  <c r="S156" i="12"/>
  <c r="AI156" i="12"/>
  <c r="R156" i="12"/>
  <c r="Q156" i="12"/>
  <c r="P156" i="12"/>
  <c r="O156" i="12"/>
  <c r="N156" i="12"/>
  <c r="M156" i="12"/>
  <c r="AG156" i="12"/>
  <c r="L156" i="12"/>
  <c r="K156" i="12"/>
  <c r="AF156" i="12" s="1"/>
  <c r="J156" i="12"/>
  <c r="I156" i="12"/>
  <c r="H156" i="12"/>
  <c r="G156" i="12"/>
  <c r="AD156" i="12" s="1"/>
  <c r="F156" i="12"/>
  <c r="E156" i="12"/>
  <c r="D156" i="12"/>
  <c r="C156" i="12"/>
  <c r="AB156" i="12" s="1"/>
  <c r="AM155" i="12"/>
  <c r="AA155" i="12"/>
  <c r="X155" i="12"/>
  <c r="W155" i="12"/>
  <c r="AK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AF155" i="12" s="1"/>
  <c r="J155" i="12"/>
  <c r="I155" i="12"/>
  <c r="H155" i="12"/>
  <c r="G155" i="12"/>
  <c r="AD155" i="12"/>
  <c r="F155" i="12"/>
  <c r="E155" i="12"/>
  <c r="D155" i="12"/>
  <c r="C155" i="12"/>
  <c r="AB155" i="12" s="1"/>
  <c r="AM152" i="12"/>
  <c r="AK152" i="12"/>
  <c r="AJ152" i="12"/>
  <c r="AI152" i="12"/>
  <c r="AH152" i="12"/>
  <c r="AG152" i="12"/>
  <c r="AF152" i="12"/>
  <c r="AE152" i="12"/>
  <c r="AB152" i="12"/>
  <c r="AC152" i="12"/>
  <c r="AD152" i="12"/>
  <c r="AA152" i="12"/>
  <c r="AM150" i="12"/>
  <c r="AK150" i="12"/>
  <c r="AJ150" i="12"/>
  <c r="AI150" i="12"/>
  <c r="AH150" i="12"/>
  <c r="AG150" i="12"/>
  <c r="AF150" i="12"/>
  <c r="AE150" i="12"/>
  <c r="AD150" i="12"/>
  <c r="AC150" i="12"/>
  <c r="AB150" i="12"/>
  <c r="AQ150" i="12"/>
  <c r="AT150" i="12" s="1"/>
  <c r="AA150" i="12"/>
  <c r="AM149" i="12"/>
  <c r="AK149" i="12"/>
  <c r="AJ149" i="12"/>
  <c r="AI149" i="12"/>
  <c r="AH149" i="12"/>
  <c r="AG149" i="12"/>
  <c r="AF149" i="12"/>
  <c r="AE149" i="12"/>
  <c r="AD149" i="12"/>
  <c r="AC149" i="12"/>
  <c r="AB149" i="12"/>
  <c r="AA149" i="12"/>
  <c r="AM148" i="12"/>
  <c r="AK148" i="12"/>
  <c r="AJ148" i="12"/>
  <c r="AI148" i="12"/>
  <c r="AH148" i="12"/>
  <c r="AG148" i="12"/>
  <c r="AF148" i="12"/>
  <c r="AE148" i="12"/>
  <c r="AB148" i="12"/>
  <c r="AC148" i="12"/>
  <c r="AD148" i="12"/>
  <c r="AA148" i="12"/>
  <c r="AM147" i="12"/>
  <c r="AK147" i="12"/>
  <c r="AJ147" i="12"/>
  <c r="AI147" i="12"/>
  <c r="AH147" i="12"/>
  <c r="AG147" i="12"/>
  <c r="AF147" i="12"/>
  <c r="AE147" i="12"/>
  <c r="AD147" i="12"/>
  <c r="AC147" i="12"/>
  <c r="AB147" i="12"/>
  <c r="AW147" i="12" s="1"/>
  <c r="AA147" i="12"/>
  <c r="AM146" i="12"/>
  <c r="AK146" i="12"/>
  <c r="AJ146" i="12"/>
  <c r="AI146" i="12"/>
  <c r="AH146" i="12"/>
  <c r="AG146" i="12"/>
  <c r="AF146" i="12"/>
  <c r="AE146" i="12"/>
  <c r="AD146" i="12"/>
  <c r="AC146" i="12"/>
  <c r="AB146" i="12"/>
  <c r="AA146" i="12"/>
  <c r="AM145" i="12"/>
  <c r="AK145" i="12"/>
  <c r="AJ145" i="12"/>
  <c r="AI145" i="12"/>
  <c r="AH145" i="12"/>
  <c r="AG145" i="12"/>
  <c r="AF145" i="12"/>
  <c r="AE145" i="12"/>
  <c r="AB145" i="12"/>
  <c r="AC145" i="12"/>
  <c r="AD145" i="12"/>
  <c r="AQ145" i="12"/>
  <c r="AT145" i="12" s="1"/>
  <c r="AA145" i="12"/>
  <c r="AM144" i="12"/>
  <c r="AK144" i="12"/>
  <c r="AJ144" i="12"/>
  <c r="AI144" i="12"/>
  <c r="AH144" i="12"/>
  <c r="AG144" i="12"/>
  <c r="AF144" i="12"/>
  <c r="AE144" i="12"/>
  <c r="AD144" i="12"/>
  <c r="AC144" i="12"/>
  <c r="AB144" i="12"/>
  <c r="AA144" i="12"/>
  <c r="AM143" i="12"/>
  <c r="AK143" i="12"/>
  <c r="AJ143" i="12"/>
  <c r="AI143" i="12"/>
  <c r="AH143" i="12"/>
  <c r="AG143" i="12"/>
  <c r="AF143" i="12"/>
  <c r="AE143" i="12"/>
  <c r="AB143" i="12"/>
  <c r="AC143" i="12"/>
  <c r="AD143" i="12"/>
  <c r="AA143" i="12"/>
  <c r="AM142" i="12"/>
  <c r="AK142" i="12"/>
  <c r="AJ142" i="12"/>
  <c r="AI142" i="12"/>
  <c r="AH142" i="12"/>
  <c r="AG142" i="12"/>
  <c r="AF142" i="12"/>
  <c r="AE142" i="12"/>
  <c r="AD142" i="12"/>
  <c r="AC142" i="12"/>
  <c r="AB142" i="12"/>
  <c r="AQ142" i="12"/>
  <c r="AT142" i="12" s="1"/>
  <c r="AA142" i="12"/>
  <c r="AM141" i="12"/>
  <c r="AK141" i="12"/>
  <c r="AJ141" i="12"/>
  <c r="AI141" i="12"/>
  <c r="AH141" i="12"/>
  <c r="AG141" i="12"/>
  <c r="AF141" i="12"/>
  <c r="AE141" i="12"/>
  <c r="AD141" i="12"/>
  <c r="AB141" i="12"/>
  <c r="AC141" i="12"/>
  <c r="AA141" i="12"/>
  <c r="AM140" i="12"/>
  <c r="AK140" i="12"/>
  <c r="AJ140" i="12"/>
  <c r="AI140" i="12"/>
  <c r="AH140" i="12"/>
  <c r="AG140" i="12"/>
  <c r="AF140" i="12"/>
  <c r="AE140" i="12"/>
  <c r="AB140" i="12"/>
  <c r="AC140" i="12"/>
  <c r="AD140" i="12"/>
  <c r="AA140" i="12"/>
  <c r="AM139" i="12"/>
  <c r="AK139" i="12"/>
  <c r="AJ139" i="12"/>
  <c r="AI139" i="12"/>
  <c r="AH139" i="12"/>
  <c r="AG139" i="12"/>
  <c r="AF139" i="12"/>
  <c r="AE139" i="12"/>
  <c r="AD139" i="12"/>
  <c r="AC139" i="12"/>
  <c r="AN139" i="12" s="1"/>
  <c r="AB139" i="12"/>
  <c r="AA139" i="12"/>
  <c r="AM138" i="12"/>
  <c r="AK138" i="12"/>
  <c r="AJ138" i="12"/>
  <c r="AI138" i="12"/>
  <c r="AH138" i="12"/>
  <c r="AG138" i="12"/>
  <c r="AF138" i="12"/>
  <c r="AE138" i="12"/>
  <c r="AD138" i="12"/>
  <c r="AC138" i="12"/>
  <c r="AB138" i="12"/>
  <c r="AA138" i="12"/>
  <c r="AM137" i="12"/>
  <c r="AK137" i="12"/>
  <c r="AJ137" i="12"/>
  <c r="AI137" i="12"/>
  <c r="AH137" i="12"/>
  <c r="AG137" i="12"/>
  <c r="AF137" i="12"/>
  <c r="AE137" i="12"/>
  <c r="AD137" i="12"/>
  <c r="AB137" i="12"/>
  <c r="AW137" i="12" s="1"/>
  <c r="AC137" i="12"/>
  <c r="AA137" i="12"/>
  <c r="AM136" i="12"/>
  <c r="AK136" i="12"/>
  <c r="AJ136" i="12"/>
  <c r="AI136" i="12"/>
  <c r="AH136" i="12"/>
  <c r="AG136" i="12"/>
  <c r="AF136" i="12"/>
  <c r="AE136" i="12"/>
  <c r="AD136" i="12"/>
  <c r="AB136" i="12"/>
  <c r="AQ136" i="12" s="1"/>
  <c r="AT136" i="12" s="1"/>
  <c r="AC136" i="12"/>
  <c r="AA136" i="12"/>
  <c r="AM135" i="12"/>
  <c r="AK135" i="12"/>
  <c r="AJ135" i="12"/>
  <c r="AI135" i="12"/>
  <c r="AH135" i="12"/>
  <c r="AG135" i="12"/>
  <c r="AF135" i="12"/>
  <c r="AE135" i="12"/>
  <c r="AB135" i="12"/>
  <c r="AC135" i="12"/>
  <c r="AD135" i="12"/>
  <c r="AA135" i="12"/>
  <c r="AM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AM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AM132" i="12"/>
  <c r="AK132" i="12"/>
  <c r="AJ132" i="12"/>
  <c r="AI132" i="12"/>
  <c r="AH132" i="12"/>
  <c r="AG132" i="12"/>
  <c r="AF132" i="12"/>
  <c r="AE132" i="12"/>
  <c r="AD132" i="12"/>
  <c r="AB132" i="12"/>
  <c r="AC132" i="12"/>
  <c r="AA132" i="12"/>
  <c r="AM131" i="12"/>
  <c r="AK131" i="12"/>
  <c r="AJ131" i="12"/>
  <c r="AI131" i="12"/>
  <c r="AH131" i="12"/>
  <c r="AG131" i="12"/>
  <c r="AF131" i="12"/>
  <c r="AE131" i="12"/>
  <c r="AB131" i="12"/>
  <c r="AC131" i="12"/>
  <c r="AD131" i="12"/>
  <c r="AA131" i="12"/>
  <c r="AM130" i="12"/>
  <c r="AK130" i="12"/>
  <c r="AJ130" i="12"/>
  <c r="AI130" i="12"/>
  <c r="AH130" i="12"/>
  <c r="AG130" i="12"/>
  <c r="AF130" i="12"/>
  <c r="AE130" i="12"/>
  <c r="AB130" i="12"/>
  <c r="AC130" i="12"/>
  <c r="AQ130" i="12" s="1"/>
  <c r="AT130" i="12" s="1"/>
  <c r="AD130" i="12"/>
  <c r="AA130" i="12"/>
  <c r="AM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AM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AM127" i="12"/>
  <c r="AK127" i="12"/>
  <c r="AJ127" i="12"/>
  <c r="AI127" i="12"/>
  <c r="AH127" i="12"/>
  <c r="AG127" i="12"/>
  <c r="AF127" i="12"/>
  <c r="AE127" i="12"/>
  <c r="AD127" i="12"/>
  <c r="AB127" i="12"/>
  <c r="AC127" i="12"/>
  <c r="AA127" i="12"/>
  <c r="AM126" i="12"/>
  <c r="AK126" i="12"/>
  <c r="AJ126" i="12"/>
  <c r="AI126" i="12"/>
  <c r="AH126" i="12"/>
  <c r="AG126" i="12"/>
  <c r="AF126" i="12"/>
  <c r="AE126" i="12"/>
  <c r="AB126" i="12"/>
  <c r="AC126" i="12"/>
  <c r="AD126" i="12"/>
  <c r="AA126" i="12"/>
  <c r="AM125" i="12"/>
  <c r="AK125" i="12"/>
  <c r="AJ125" i="12"/>
  <c r="AI125" i="12"/>
  <c r="AH125" i="12"/>
  <c r="AG125" i="12"/>
  <c r="AF125" i="12"/>
  <c r="AE125" i="12"/>
  <c r="AB125" i="12"/>
  <c r="AW125" i="12" s="1"/>
  <c r="AC125" i="12"/>
  <c r="AD125" i="12"/>
  <c r="AA125" i="12"/>
  <c r="AM124" i="12"/>
  <c r="AK124" i="12"/>
  <c r="AJ124" i="12"/>
  <c r="AI124" i="12"/>
  <c r="AH124" i="12"/>
  <c r="AG124" i="12"/>
  <c r="AF124" i="12"/>
  <c r="AE124" i="12"/>
  <c r="AD124" i="12"/>
  <c r="AC124" i="12"/>
  <c r="AQ124" i="12" s="1"/>
  <c r="AT124" i="12" s="1"/>
  <c r="AB124" i="12"/>
  <c r="AA124" i="12"/>
  <c r="AM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AM122" i="12"/>
  <c r="AK122" i="12"/>
  <c r="AJ122" i="12"/>
  <c r="AI122" i="12"/>
  <c r="AH122" i="12"/>
  <c r="AG122" i="12"/>
  <c r="AF122" i="12"/>
  <c r="AE122" i="12"/>
  <c r="AB122" i="12"/>
  <c r="AC122" i="12"/>
  <c r="AD122" i="12"/>
  <c r="AA122" i="12"/>
  <c r="AM121" i="12"/>
  <c r="AK121" i="12"/>
  <c r="AJ121" i="12"/>
  <c r="AI121" i="12"/>
  <c r="AH121" i="12"/>
  <c r="AG121" i="12"/>
  <c r="AF121" i="12"/>
  <c r="AE121" i="12"/>
  <c r="AD121" i="12"/>
  <c r="AN121" i="12" s="1"/>
  <c r="AC121" i="12"/>
  <c r="AB121" i="12"/>
  <c r="AA121" i="12"/>
  <c r="AM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AM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AM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AM117" i="12"/>
  <c r="AK117" i="12"/>
  <c r="AJ117" i="12"/>
  <c r="AI117" i="12"/>
  <c r="AH117" i="12"/>
  <c r="AG117" i="12"/>
  <c r="AF117" i="12"/>
  <c r="AE117" i="12"/>
  <c r="AB117" i="12"/>
  <c r="AC117" i="12"/>
  <c r="AD117" i="12"/>
  <c r="AA117" i="12"/>
  <c r="AM116" i="12"/>
  <c r="AK116" i="12"/>
  <c r="AJ116" i="12"/>
  <c r="AI116" i="12"/>
  <c r="AH116" i="12"/>
  <c r="AG116" i="12"/>
  <c r="AF116" i="12"/>
  <c r="AE116" i="12"/>
  <c r="AD116" i="12"/>
  <c r="AC116" i="12"/>
  <c r="AB116" i="12"/>
  <c r="AQ116" i="12" s="1"/>
  <c r="AT116" i="12" s="1"/>
  <c r="AA116" i="12"/>
  <c r="AM115" i="12"/>
  <c r="AK115" i="12"/>
  <c r="AJ115" i="12"/>
  <c r="AI115" i="12"/>
  <c r="AH115" i="12"/>
  <c r="AG115" i="12"/>
  <c r="AR115" i="12" s="1"/>
  <c r="AU115" i="12" s="1"/>
  <c r="AF115" i="12"/>
  <c r="AE115" i="12"/>
  <c r="AD115" i="12"/>
  <c r="AC115" i="12"/>
  <c r="AB115" i="12"/>
  <c r="AA115" i="12"/>
  <c r="AM114" i="12"/>
  <c r="AK114" i="12"/>
  <c r="AJ114" i="12"/>
  <c r="AI114" i="12"/>
  <c r="AH114" i="12"/>
  <c r="AG114" i="12"/>
  <c r="AF114" i="12"/>
  <c r="AE114" i="12"/>
  <c r="AD114" i="12"/>
  <c r="AB114" i="12"/>
  <c r="AC114" i="12"/>
  <c r="AA114" i="12"/>
  <c r="AM113" i="12"/>
  <c r="AK113" i="12"/>
  <c r="AJ113" i="12"/>
  <c r="AI113" i="12"/>
  <c r="AH113" i="12"/>
  <c r="AG113" i="12"/>
  <c r="AF113" i="12"/>
  <c r="AE113" i="12"/>
  <c r="AD113" i="12"/>
  <c r="AC113" i="12"/>
  <c r="AB113" i="12"/>
  <c r="AQ113" i="12" s="1"/>
  <c r="AT113" i="12" s="1"/>
  <c r="AA113" i="12"/>
  <c r="AM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AM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AM110" i="12"/>
  <c r="AK110" i="12"/>
  <c r="AJ110" i="12"/>
  <c r="AI110" i="12"/>
  <c r="AH110" i="12"/>
  <c r="AG110" i="12"/>
  <c r="AF110" i="12"/>
  <c r="AE110" i="12"/>
  <c r="AB110" i="12"/>
  <c r="AC110" i="12"/>
  <c r="AD110" i="12"/>
  <c r="AQ110" i="12" s="1"/>
  <c r="AT110" i="12" s="1"/>
  <c r="AA110" i="12"/>
  <c r="AM109" i="12"/>
  <c r="AK109" i="12"/>
  <c r="AJ109" i="12"/>
  <c r="AI109" i="12"/>
  <c r="AH109" i="12"/>
  <c r="AG109" i="12"/>
  <c r="AF109" i="12"/>
  <c r="AE109" i="12"/>
  <c r="AD109" i="12"/>
  <c r="AB109" i="12"/>
  <c r="AQ109" i="12" s="1"/>
  <c r="AT109" i="12" s="1"/>
  <c r="AC109" i="12"/>
  <c r="AA109" i="12"/>
  <c r="AM108" i="12"/>
  <c r="AK108" i="12"/>
  <c r="AJ108" i="12"/>
  <c r="AI108" i="12"/>
  <c r="AH108" i="12"/>
  <c r="AG108" i="12"/>
  <c r="AF108" i="12"/>
  <c r="AE108" i="12"/>
  <c r="AD108" i="12"/>
  <c r="AC108" i="12"/>
  <c r="AQ108" i="12" s="1"/>
  <c r="AT108" i="12" s="1"/>
  <c r="AB108" i="12"/>
  <c r="AA108" i="12"/>
  <c r="AG107" i="12"/>
  <c r="AH107" i="12"/>
  <c r="AI107" i="12"/>
  <c r="AJ107" i="12"/>
  <c r="AK107" i="12"/>
  <c r="AM107" i="12"/>
  <c r="AF107" i="12"/>
  <c r="AE107" i="12"/>
  <c r="AD107" i="12"/>
  <c r="AC107" i="12"/>
  <c r="AB107" i="12"/>
  <c r="AA107" i="12"/>
  <c r="AM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AM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AM104" i="12"/>
  <c r="AK104" i="12"/>
  <c r="AJ104" i="12"/>
  <c r="AI104" i="12"/>
  <c r="AH104" i="12"/>
  <c r="AG104" i="12"/>
  <c r="AF104" i="12"/>
  <c r="AE104" i="12"/>
  <c r="AD104" i="12"/>
  <c r="AC104" i="12"/>
  <c r="AB104" i="12"/>
  <c r="AQ104" i="12" s="1"/>
  <c r="AT104" i="12" s="1"/>
  <c r="AA104" i="12"/>
  <c r="AM103" i="12"/>
  <c r="AK103" i="12"/>
  <c r="AJ103" i="12"/>
  <c r="AI103" i="12"/>
  <c r="AH103" i="12"/>
  <c r="AG103" i="12"/>
  <c r="AF103" i="12"/>
  <c r="AE103" i="12"/>
  <c r="AD103" i="12"/>
  <c r="AB103" i="12"/>
  <c r="AC103" i="12"/>
  <c r="AA103" i="12"/>
  <c r="AM102" i="12"/>
  <c r="AK102" i="12"/>
  <c r="AJ102" i="12"/>
  <c r="AI102" i="12"/>
  <c r="AH102" i="12"/>
  <c r="AG102" i="12"/>
  <c r="AF102" i="12"/>
  <c r="AE102" i="12"/>
  <c r="AB102" i="12"/>
  <c r="AC102" i="12"/>
  <c r="AD102" i="12"/>
  <c r="AQ102" i="12" s="1"/>
  <c r="AT102" i="12" s="1"/>
  <c r="AA102" i="12"/>
  <c r="AM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AM100" i="12"/>
  <c r="AK100" i="12"/>
  <c r="AJ100" i="12"/>
  <c r="AI100" i="12"/>
  <c r="AH100" i="12"/>
  <c r="AG100" i="12"/>
  <c r="AF100" i="12"/>
  <c r="AE100" i="12"/>
  <c r="AB100" i="12"/>
  <c r="AC100" i="12"/>
  <c r="AD100" i="12"/>
  <c r="AA100" i="12"/>
  <c r="AM99" i="12"/>
  <c r="AK99" i="12"/>
  <c r="AJ99" i="12"/>
  <c r="AI99" i="12"/>
  <c r="AH99" i="12"/>
  <c r="AG99" i="12"/>
  <c r="AF99" i="12"/>
  <c r="AE99" i="12"/>
  <c r="AD99" i="12"/>
  <c r="AC99" i="12"/>
  <c r="AB99" i="12"/>
  <c r="AA99" i="12"/>
  <c r="AM98" i="12"/>
  <c r="AK98" i="12"/>
  <c r="AJ98" i="12"/>
  <c r="AI98" i="12"/>
  <c r="AH98" i="12"/>
  <c r="AG98" i="12"/>
  <c r="AF98" i="12"/>
  <c r="AE98" i="12"/>
  <c r="AD98" i="12"/>
  <c r="AC98" i="12"/>
  <c r="AB98" i="12"/>
  <c r="AQ98" i="12" s="1"/>
  <c r="AT98" i="12" s="1"/>
  <c r="AA98" i="12"/>
  <c r="AM97" i="12"/>
  <c r="AK97" i="12"/>
  <c r="AJ97" i="12"/>
  <c r="AI97" i="12"/>
  <c r="AH97" i="12"/>
  <c r="AG97" i="12"/>
  <c r="AF97" i="12"/>
  <c r="AE97" i="12"/>
  <c r="AD97" i="12"/>
  <c r="AC97" i="12"/>
  <c r="AQ97" i="12" s="1"/>
  <c r="AT97" i="12" s="1"/>
  <c r="AB97" i="12"/>
  <c r="AA97" i="12"/>
  <c r="AM96" i="12"/>
  <c r="AK96" i="12"/>
  <c r="AJ96" i="12"/>
  <c r="AI96" i="12"/>
  <c r="AH96" i="12"/>
  <c r="AG96" i="12"/>
  <c r="AF96" i="12"/>
  <c r="AE96" i="12"/>
  <c r="AD96" i="12"/>
  <c r="AC96" i="12"/>
  <c r="AB96" i="12"/>
  <c r="AW96" i="12" s="1"/>
  <c r="AA96" i="12"/>
  <c r="AM95" i="12"/>
  <c r="AK95" i="12"/>
  <c r="AJ95" i="12"/>
  <c r="AI95" i="12"/>
  <c r="AH95" i="12"/>
  <c r="AG95" i="12"/>
  <c r="AF95" i="12"/>
  <c r="AE95" i="12"/>
  <c r="AD95" i="12"/>
  <c r="AC95" i="12"/>
  <c r="AB95" i="12"/>
  <c r="AA95" i="12"/>
  <c r="AM94" i="12"/>
  <c r="AK94" i="12"/>
  <c r="AJ94" i="12"/>
  <c r="AI94" i="12"/>
  <c r="AH94" i="12"/>
  <c r="AG94" i="12"/>
  <c r="AF94" i="12"/>
  <c r="AE94" i="12"/>
  <c r="AD94" i="12"/>
  <c r="AC94" i="12"/>
  <c r="AB94" i="12"/>
  <c r="AA94" i="12"/>
  <c r="AM93" i="12"/>
  <c r="AK93" i="12"/>
  <c r="AJ93" i="12"/>
  <c r="AI93" i="12"/>
  <c r="AH93" i="12"/>
  <c r="AG93" i="12"/>
  <c r="AF93" i="12"/>
  <c r="AE93" i="12"/>
  <c r="AD93" i="12"/>
  <c r="AC93" i="12"/>
  <c r="AB93" i="12"/>
  <c r="AA93" i="12"/>
  <c r="AM92" i="12"/>
  <c r="AK92" i="12"/>
  <c r="AJ92" i="12"/>
  <c r="AI92" i="12"/>
  <c r="AH92" i="12"/>
  <c r="AG92" i="12"/>
  <c r="AF92" i="12"/>
  <c r="AE92" i="12"/>
  <c r="AD92" i="12"/>
  <c r="AC92" i="12"/>
  <c r="AB92" i="12"/>
  <c r="AA92" i="12"/>
  <c r="AG91" i="12"/>
  <c r="AO91" i="12" s="1"/>
  <c r="AH91" i="12"/>
  <c r="AI91" i="12"/>
  <c r="AJ91" i="12"/>
  <c r="AK91" i="12"/>
  <c r="AM91" i="12"/>
  <c r="AF91" i="12"/>
  <c r="AE91" i="12"/>
  <c r="AD91" i="12"/>
  <c r="AC91" i="12"/>
  <c r="AB91" i="12"/>
  <c r="AA91" i="12"/>
  <c r="AM90" i="12"/>
  <c r="AK90" i="12"/>
  <c r="AJ90" i="12"/>
  <c r="AI90" i="12"/>
  <c r="AH90" i="12"/>
  <c r="AG90" i="12"/>
  <c r="AF90" i="12"/>
  <c r="AE90" i="12"/>
  <c r="AD90" i="12"/>
  <c r="AC90" i="12"/>
  <c r="AB90" i="12"/>
  <c r="AA90" i="12"/>
  <c r="AM89" i="12"/>
  <c r="AK89" i="12"/>
  <c r="AJ89" i="12"/>
  <c r="AI89" i="12"/>
  <c r="AH89" i="12"/>
  <c r="AG89" i="12"/>
  <c r="AF89" i="12"/>
  <c r="AE89" i="12"/>
  <c r="AD89" i="12"/>
  <c r="AC89" i="12"/>
  <c r="AB89" i="12"/>
  <c r="AA89" i="12"/>
  <c r="AM88" i="12"/>
  <c r="AK88" i="12"/>
  <c r="AJ88" i="12"/>
  <c r="AI88" i="12"/>
  <c r="AH88" i="12"/>
  <c r="AG88" i="12"/>
  <c r="AF88" i="12"/>
  <c r="AE88" i="12"/>
  <c r="AD88" i="12"/>
  <c r="AC88" i="12"/>
  <c r="AB88" i="12"/>
  <c r="AN88" i="12" s="1"/>
  <c r="AA88" i="12"/>
  <c r="AM87" i="12"/>
  <c r="AK87" i="12"/>
  <c r="AJ87" i="12"/>
  <c r="AI87" i="12"/>
  <c r="AH87" i="12"/>
  <c r="AG87" i="12"/>
  <c r="AO87" i="12"/>
  <c r="AF87" i="12"/>
  <c r="AE87" i="12"/>
  <c r="AD87" i="12"/>
  <c r="AC87" i="12"/>
  <c r="AB87" i="12"/>
  <c r="AA87" i="12"/>
  <c r="AM86" i="12"/>
  <c r="AK86" i="12"/>
  <c r="AJ86" i="12"/>
  <c r="AI86" i="12"/>
  <c r="AH86" i="12"/>
  <c r="AG86" i="12"/>
  <c r="AF86" i="12"/>
  <c r="AE86" i="12"/>
  <c r="AD86" i="12"/>
  <c r="AC86" i="12"/>
  <c r="AB86" i="12"/>
  <c r="AA86" i="12"/>
  <c r="AM85" i="12"/>
  <c r="AK85" i="12"/>
  <c r="AJ85" i="12"/>
  <c r="AI85" i="12"/>
  <c r="AH85" i="12"/>
  <c r="AG85" i="12"/>
  <c r="AF85" i="12"/>
  <c r="AE85" i="12"/>
  <c r="AD85" i="12"/>
  <c r="AC85" i="12"/>
  <c r="AB85" i="12"/>
  <c r="AA85" i="12"/>
  <c r="AM84" i="12"/>
  <c r="AK84" i="12"/>
  <c r="AJ84" i="12"/>
  <c r="AI84" i="12"/>
  <c r="AH84" i="12"/>
  <c r="AG84" i="12"/>
  <c r="AF84" i="12"/>
  <c r="AE84" i="12"/>
  <c r="AD84" i="12"/>
  <c r="AC84" i="12"/>
  <c r="AB84" i="12"/>
  <c r="AA84" i="12"/>
  <c r="AM83" i="12"/>
  <c r="AK83" i="12"/>
  <c r="AJ83" i="12"/>
  <c r="AI83" i="12"/>
  <c r="AH83" i="12"/>
  <c r="AG83" i="12"/>
  <c r="AF83" i="12"/>
  <c r="AE83" i="12"/>
  <c r="AD83" i="12"/>
  <c r="AC83" i="12"/>
  <c r="AB83" i="12"/>
  <c r="AA83" i="12"/>
  <c r="AM82" i="12"/>
  <c r="AK82" i="12"/>
  <c r="AJ82" i="12"/>
  <c r="AI82" i="12"/>
  <c r="AH82" i="12"/>
  <c r="AG82" i="12"/>
  <c r="AF82" i="12"/>
  <c r="AE82" i="12"/>
  <c r="AD82" i="12"/>
  <c r="AC82" i="12"/>
  <c r="AB82" i="12"/>
  <c r="AA82" i="12"/>
  <c r="AM81" i="12"/>
  <c r="AK81" i="12"/>
  <c r="AJ81" i="12"/>
  <c r="AI81" i="12"/>
  <c r="AH81" i="12"/>
  <c r="AG81" i="12"/>
  <c r="AF81" i="12"/>
  <c r="AE81" i="12"/>
  <c r="AD81" i="12"/>
  <c r="AC81" i="12"/>
  <c r="AB81" i="12"/>
  <c r="AA81" i="12"/>
  <c r="AM80" i="12"/>
  <c r="AK80" i="12"/>
  <c r="AJ80" i="12"/>
  <c r="AI80" i="12"/>
  <c r="AH80" i="12"/>
  <c r="AG80" i="12"/>
  <c r="AF80" i="12"/>
  <c r="AE80" i="12"/>
  <c r="AD80" i="12"/>
  <c r="AC80" i="12"/>
  <c r="AB80" i="12"/>
  <c r="AA80" i="12"/>
  <c r="AM79" i="12"/>
  <c r="AK79" i="12"/>
  <c r="AJ79" i="12"/>
  <c r="AI79" i="12"/>
  <c r="AH79" i="12"/>
  <c r="AG79" i="12"/>
  <c r="AF79" i="12"/>
  <c r="AE79" i="12"/>
  <c r="AD79" i="12"/>
  <c r="AC79" i="12"/>
  <c r="AB79" i="12"/>
  <c r="AA79" i="12"/>
  <c r="AM78" i="12"/>
  <c r="AK78" i="12"/>
  <c r="AJ78" i="12"/>
  <c r="AI78" i="12"/>
  <c r="AH78" i="12"/>
  <c r="AG78" i="12"/>
  <c r="AF78" i="12"/>
  <c r="AE78" i="12"/>
  <c r="AD78" i="12"/>
  <c r="AC78" i="12"/>
  <c r="AB78" i="12"/>
  <c r="AA78" i="12"/>
  <c r="AM77" i="12"/>
  <c r="AK77" i="12"/>
  <c r="AJ77" i="12"/>
  <c r="AI77" i="12"/>
  <c r="AH77" i="12"/>
  <c r="AG77" i="12"/>
  <c r="AR77" i="12" s="1"/>
  <c r="AU77" i="12" s="1"/>
  <c r="AF77" i="12"/>
  <c r="AE77" i="12"/>
  <c r="AD77" i="12"/>
  <c r="AC77" i="12"/>
  <c r="AB77" i="12"/>
  <c r="AA77" i="12"/>
  <c r="AM76" i="12"/>
  <c r="AK76" i="12"/>
  <c r="AJ76" i="12"/>
  <c r="AI76" i="12"/>
  <c r="AH76" i="12"/>
  <c r="AG76" i="12"/>
  <c r="AF76" i="12"/>
  <c r="AB76" i="12"/>
  <c r="AC76" i="12"/>
  <c r="AN76" i="12" s="1"/>
  <c r="AD76" i="12"/>
  <c r="AE76" i="12"/>
  <c r="AA76" i="12"/>
  <c r="AM75" i="12"/>
  <c r="AK75" i="12"/>
  <c r="AJ75" i="12"/>
  <c r="AI75" i="12"/>
  <c r="AH75" i="12"/>
  <c r="AG75" i="12"/>
  <c r="AF75" i="12"/>
  <c r="AE75" i="12"/>
  <c r="AD75" i="12"/>
  <c r="AC75" i="12"/>
  <c r="AB75" i="12"/>
  <c r="AA75" i="12"/>
  <c r="AM74" i="12"/>
  <c r="AK74" i="12"/>
  <c r="AJ74" i="12"/>
  <c r="AI74" i="12"/>
  <c r="AH74" i="12"/>
  <c r="AG74" i="12"/>
  <c r="AF74" i="12"/>
  <c r="AB74" i="12"/>
  <c r="AC74" i="12"/>
  <c r="AD74" i="12"/>
  <c r="AE74" i="12"/>
  <c r="AA74" i="12"/>
  <c r="AM73" i="12"/>
  <c r="AK73" i="12"/>
  <c r="AJ73" i="12"/>
  <c r="AI73" i="12"/>
  <c r="AH73" i="12"/>
  <c r="AG73" i="12"/>
  <c r="AF73" i="12"/>
  <c r="AE73" i="12"/>
  <c r="AD73" i="12"/>
  <c r="AB73" i="12"/>
  <c r="AW73" i="12" s="1"/>
  <c r="AC73" i="12"/>
  <c r="AA73" i="12"/>
  <c r="AM72" i="12"/>
  <c r="AK72" i="12"/>
  <c r="AJ72" i="12"/>
  <c r="AI72" i="12"/>
  <c r="AH72" i="12"/>
  <c r="AG72" i="12"/>
  <c r="AF72" i="12"/>
  <c r="AE72" i="12"/>
  <c r="AB72" i="12"/>
  <c r="AC72" i="12"/>
  <c r="AQ72" i="12" s="1"/>
  <c r="AT72" i="12" s="1"/>
  <c r="AD72" i="12"/>
  <c r="AA72" i="12"/>
  <c r="AM71" i="12"/>
  <c r="AK71" i="12"/>
  <c r="AJ71" i="12"/>
  <c r="AI71" i="12"/>
  <c r="AH71" i="12"/>
  <c r="AG71" i="12"/>
  <c r="AF71" i="12"/>
  <c r="AE71" i="12"/>
  <c r="AD71" i="12"/>
  <c r="AC71" i="12"/>
  <c r="AB71" i="12"/>
  <c r="AA71" i="12"/>
  <c r="AM70" i="12"/>
  <c r="AK70" i="12"/>
  <c r="AJ70" i="12"/>
  <c r="AI70" i="12"/>
  <c r="AH70" i="12"/>
  <c r="AG70" i="12"/>
  <c r="AF70" i="12"/>
  <c r="AE70" i="12"/>
  <c r="AD70" i="12"/>
  <c r="AC70" i="12"/>
  <c r="AB70" i="12"/>
  <c r="AA70" i="12"/>
  <c r="AM69" i="12"/>
  <c r="AK69" i="12"/>
  <c r="AJ69" i="12"/>
  <c r="AI69" i="12"/>
  <c r="AH69" i="12"/>
  <c r="AG69" i="12"/>
  <c r="AF69" i="12"/>
  <c r="AE69" i="12"/>
  <c r="AD69" i="12"/>
  <c r="AC69" i="12"/>
  <c r="AB69" i="12"/>
  <c r="AA69" i="12"/>
  <c r="AM68" i="12"/>
  <c r="AK68" i="12"/>
  <c r="AJ68" i="12"/>
  <c r="AI68" i="12"/>
  <c r="AH68" i="12"/>
  <c r="AG68" i="12"/>
  <c r="AF68" i="12"/>
  <c r="AE68" i="12"/>
  <c r="AD68" i="12"/>
  <c r="AC68" i="12"/>
  <c r="AB68" i="12"/>
  <c r="AA68" i="12"/>
  <c r="AM67" i="12"/>
  <c r="AK67" i="12"/>
  <c r="AJ67" i="12"/>
  <c r="AI67" i="12"/>
  <c r="AH67" i="12"/>
  <c r="AG67" i="12"/>
  <c r="AF67" i="12"/>
  <c r="AE67" i="12"/>
  <c r="AD67" i="12"/>
  <c r="AC67" i="12"/>
  <c r="AB67" i="12"/>
  <c r="AA67" i="12"/>
  <c r="AM66" i="12"/>
  <c r="AK66" i="12"/>
  <c r="AJ66" i="12"/>
  <c r="AI66" i="12"/>
  <c r="AH66" i="12"/>
  <c r="AG66" i="12"/>
  <c r="AF66" i="12"/>
  <c r="AE66" i="12"/>
  <c r="AD66" i="12"/>
  <c r="AB66" i="12"/>
  <c r="AC66" i="12"/>
  <c r="AA66" i="12"/>
  <c r="AM65" i="12"/>
  <c r="AK65" i="12"/>
  <c r="AJ65" i="12"/>
  <c r="AI65" i="12"/>
  <c r="AH65" i="12"/>
  <c r="AG65" i="12"/>
  <c r="AF65" i="12"/>
  <c r="AE65" i="12"/>
  <c r="AD65" i="12"/>
  <c r="AC65" i="12"/>
  <c r="AB65" i="12"/>
  <c r="AA65" i="12"/>
  <c r="AM64" i="12"/>
  <c r="AK64" i="12"/>
  <c r="AJ64" i="12"/>
  <c r="AI64" i="12"/>
  <c r="AH64" i="12"/>
  <c r="AG64" i="12"/>
  <c r="AF64" i="12"/>
  <c r="AE64" i="12"/>
  <c r="AB64" i="12"/>
  <c r="AC64" i="12"/>
  <c r="AD64" i="12"/>
  <c r="AA64" i="12"/>
  <c r="AM63" i="12"/>
  <c r="AK63" i="12"/>
  <c r="AJ63" i="12"/>
  <c r="AI63" i="12"/>
  <c r="AH63" i="12"/>
  <c r="AG63" i="12"/>
  <c r="AF63" i="12"/>
  <c r="AE63" i="12"/>
  <c r="AD63" i="12"/>
  <c r="AC63" i="12"/>
  <c r="AB63" i="12"/>
  <c r="AA63" i="12"/>
  <c r="AM62" i="12"/>
  <c r="AK62" i="12"/>
  <c r="AJ62" i="12"/>
  <c r="AI62" i="12"/>
  <c r="AH62" i="12"/>
  <c r="AG62" i="12"/>
  <c r="AF62" i="12"/>
  <c r="AE62" i="12"/>
  <c r="AD62" i="12"/>
  <c r="AC62" i="12"/>
  <c r="AB62" i="12"/>
  <c r="AA62" i="12"/>
  <c r="AM61" i="12"/>
  <c r="AK61" i="12"/>
  <c r="AJ61" i="12"/>
  <c r="AI61" i="12"/>
  <c r="AH61" i="12"/>
  <c r="AG61" i="12"/>
  <c r="AF61" i="12"/>
  <c r="AE61" i="12"/>
  <c r="AD61" i="12"/>
  <c r="AC61" i="12"/>
  <c r="AB61" i="12"/>
  <c r="AA61" i="12"/>
  <c r="AM60" i="12"/>
  <c r="AK60" i="12"/>
  <c r="AJ60" i="12"/>
  <c r="AI60" i="12"/>
  <c r="AH60" i="12"/>
  <c r="AG60" i="12"/>
  <c r="AO60" i="12" s="1"/>
  <c r="AF60" i="12"/>
  <c r="AE60" i="12"/>
  <c r="AB60" i="12"/>
  <c r="AQ60" i="12" s="1"/>
  <c r="AT60" i="12" s="1"/>
  <c r="AC60" i="12"/>
  <c r="AD60" i="12"/>
  <c r="AA60" i="12"/>
  <c r="AM59" i="12"/>
  <c r="AK59" i="12"/>
  <c r="AJ59" i="12"/>
  <c r="AI59" i="12"/>
  <c r="AH59" i="12"/>
  <c r="AG59" i="12"/>
  <c r="AF59" i="12"/>
  <c r="AE59" i="12"/>
  <c r="AD59" i="12"/>
  <c r="AC59" i="12"/>
  <c r="AB59" i="12"/>
  <c r="AA59" i="12"/>
  <c r="AM58" i="12"/>
  <c r="AK58" i="12"/>
  <c r="AJ58" i="12"/>
  <c r="AI58" i="12"/>
  <c r="AH58" i="12"/>
  <c r="AG58" i="12"/>
  <c r="AR58" i="12" s="1"/>
  <c r="AU58" i="12" s="1"/>
  <c r="AF58" i="12"/>
  <c r="AE58" i="12"/>
  <c r="AQ58" i="12" s="1"/>
  <c r="AT58" i="12" s="1"/>
  <c r="AD58" i="12"/>
  <c r="AC58" i="12"/>
  <c r="AB58" i="12"/>
  <c r="AA58" i="12"/>
  <c r="AM57" i="12"/>
  <c r="AK57" i="12"/>
  <c r="AJ57" i="12"/>
  <c r="AI57" i="12"/>
  <c r="AH57" i="12"/>
  <c r="AG57" i="12"/>
  <c r="AF57" i="12"/>
  <c r="AE57" i="12"/>
  <c r="AD57" i="12"/>
  <c r="AB57" i="12"/>
  <c r="AC57" i="12"/>
  <c r="AA57" i="12"/>
  <c r="AM56" i="12"/>
  <c r="AK56" i="12"/>
  <c r="AJ56" i="12"/>
  <c r="AI56" i="12"/>
  <c r="AH56" i="12"/>
  <c r="AG56" i="12"/>
  <c r="AF56" i="12"/>
  <c r="AE56" i="12"/>
  <c r="AD56" i="12"/>
  <c r="AC56" i="12"/>
  <c r="AB56" i="12"/>
  <c r="AA56" i="12"/>
  <c r="AM55" i="12"/>
  <c r="AK55" i="12"/>
  <c r="AJ55" i="12"/>
  <c r="AI55" i="12"/>
  <c r="AH55" i="12"/>
  <c r="AG55" i="12"/>
  <c r="AF55" i="12"/>
  <c r="AE55" i="12"/>
  <c r="AD55" i="12"/>
  <c r="AC55" i="12"/>
  <c r="AB55" i="12"/>
  <c r="AA55" i="12"/>
  <c r="AM54" i="12"/>
  <c r="AK54" i="12"/>
  <c r="AJ54" i="12"/>
  <c r="AI54" i="12"/>
  <c r="AH54" i="12"/>
  <c r="AG54" i="12"/>
  <c r="AF54" i="12"/>
  <c r="AE54" i="12"/>
  <c r="AD54" i="12"/>
  <c r="AC54" i="12"/>
  <c r="AB54" i="12"/>
  <c r="AA54" i="12"/>
  <c r="AM53" i="12"/>
  <c r="AK53" i="12"/>
  <c r="AJ53" i="12"/>
  <c r="AI53" i="12"/>
  <c r="AH53" i="12"/>
  <c r="AG53" i="12"/>
  <c r="AF53" i="12"/>
  <c r="AE53" i="12"/>
  <c r="AD53" i="12"/>
  <c r="AC53" i="12"/>
  <c r="AB53" i="12"/>
  <c r="AA53" i="12"/>
  <c r="AM52" i="12"/>
  <c r="AK52" i="12"/>
  <c r="AJ52" i="12"/>
  <c r="AI52" i="12"/>
  <c r="AH52" i="12"/>
  <c r="AG52" i="12"/>
  <c r="AF52" i="12"/>
  <c r="AE52" i="12"/>
  <c r="AD52" i="12"/>
  <c r="AC52" i="12"/>
  <c r="AB52" i="12"/>
  <c r="AA52" i="12"/>
  <c r="AM51" i="12"/>
  <c r="AK51" i="12"/>
  <c r="AJ51" i="12"/>
  <c r="AI51" i="12"/>
  <c r="AH51" i="12"/>
  <c r="AG51" i="12"/>
  <c r="AR51" i="12" s="1"/>
  <c r="AU51" i="12" s="1"/>
  <c r="AF51" i="12"/>
  <c r="AE51" i="12"/>
  <c r="AD51" i="12"/>
  <c r="AC51" i="12"/>
  <c r="AB51" i="12"/>
  <c r="AA51" i="12"/>
  <c r="AM50" i="12"/>
  <c r="AK50" i="12"/>
  <c r="AJ50" i="12"/>
  <c r="AI50" i="12"/>
  <c r="AH50" i="12"/>
  <c r="AG50" i="12"/>
  <c r="AF50" i="12"/>
  <c r="AE50" i="12"/>
  <c r="AD50" i="12"/>
  <c r="AN50" i="12" s="1"/>
  <c r="AB50" i="12"/>
  <c r="AC50" i="12"/>
  <c r="AA50" i="12"/>
  <c r="AM49" i="12"/>
  <c r="AK49" i="12"/>
  <c r="AJ49" i="12"/>
  <c r="AI49" i="12"/>
  <c r="AH49" i="12"/>
  <c r="AG49" i="12"/>
  <c r="AF49" i="12"/>
  <c r="AE49" i="12"/>
  <c r="AD49" i="12"/>
  <c r="AC49" i="12"/>
  <c r="AB49" i="12"/>
  <c r="AA49" i="12"/>
  <c r="AM48" i="12"/>
  <c r="AK48" i="12"/>
  <c r="AJ48" i="12"/>
  <c r="AI48" i="12"/>
  <c r="AH48" i="12"/>
  <c r="AG48" i="12"/>
  <c r="AF48" i="12"/>
  <c r="AE48" i="12"/>
  <c r="AB48" i="12"/>
  <c r="AC48" i="12"/>
  <c r="AD48" i="12"/>
  <c r="AA48" i="12"/>
  <c r="AM47" i="12"/>
  <c r="AK47" i="12"/>
  <c r="AJ47" i="12"/>
  <c r="AI47" i="12"/>
  <c r="AH47" i="12"/>
  <c r="AG47" i="12"/>
  <c r="AF47" i="12"/>
  <c r="AE47" i="12"/>
  <c r="AD47" i="12"/>
  <c r="AC47" i="12"/>
  <c r="AB47" i="12"/>
  <c r="AA47" i="12"/>
  <c r="AM46" i="12"/>
  <c r="AK46" i="12"/>
  <c r="AJ46" i="12"/>
  <c r="AI46" i="12"/>
  <c r="AH46" i="12"/>
  <c r="AG46" i="12"/>
  <c r="AF46" i="12"/>
  <c r="AE46" i="12"/>
  <c r="AD46" i="12"/>
  <c r="AC46" i="12"/>
  <c r="AB46" i="12"/>
  <c r="AA46" i="12"/>
  <c r="AM45" i="12"/>
  <c r="AK45" i="12"/>
  <c r="AJ45" i="12"/>
  <c r="AI45" i="12"/>
  <c r="AH45" i="12"/>
  <c r="AG45" i="12"/>
  <c r="AF45" i="12"/>
  <c r="AE45" i="12"/>
  <c r="AD45" i="12"/>
  <c r="AC45" i="12"/>
  <c r="AB45" i="12"/>
  <c r="AN45" i="12"/>
  <c r="AA45" i="12"/>
  <c r="AM44" i="12"/>
  <c r="AK44" i="12"/>
  <c r="AJ44" i="12"/>
  <c r="AI44" i="12"/>
  <c r="AH44" i="12"/>
  <c r="AG44" i="12"/>
  <c r="AF44" i="12"/>
  <c r="AE44" i="12"/>
  <c r="AB44" i="12"/>
  <c r="AC44" i="12"/>
  <c r="AD44" i="12"/>
  <c r="AA44" i="12"/>
  <c r="AM43" i="12"/>
  <c r="AK43" i="12"/>
  <c r="AJ43" i="12"/>
  <c r="AI43" i="12"/>
  <c r="AH43" i="12"/>
  <c r="AG43" i="12"/>
  <c r="AF43" i="12"/>
  <c r="AE43" i="12"/>
  <c r="AD43" i="12"/>
  <c r="AC43" i="12"/>
  <c r="AB43" i="12"/>
  <c r="AA43" i="12"/>
  <c r="AM42" i="12"/>
  <c r="AK42" i="12"/>
  <c r="AJ42" i="12"/>
  <c r="AI42" i="12"/>
  <c r="AR42" i="12" s="1"/>
  <c r="AU42" i="12" s="1"/>
  <c r="AH42" i="12"/>
  <c r="AG42" i="12"/>
  <c r="AF42" i="12"/>
  <c r="AE42" i="12"/>
  <c r="AD42" i="12"/>
  <c r="AC42" i="12"/>
  <c r="AB42" i="12"/>
  <c r="AQ42" i="12" s="1"/>
  <c r="AT42" i="12" s="1"/>
  <c r="AA42" i="12"/>
  <c r="AM41" i="12"/>
  <c r="AK41" i="12"/>
  <c r="AJ41" i="12"/>
  <c r="AI41" i="12"/>
  <c r="AW41" i="12" s="1"/>
  <c r="AH41" i="12"/>
  <c r="AG41" i="12"/>
  <c r="AF41" i="12"/>
  <c r="AE41" i="12"/>
  <c r="AD41" i="12"/>
  <c r="AB41" i="12"/>
  <c r="AC41" i="12"/>
  <c r="AA41" i="12"/>
  <c r="AM40" i="12"/>
  <c r="AK40" i="12"/>
  <c r="AJ40" i="12"/>
  <c r="AI40" i="12"/>
  <c r="AH40" i="12"/>
  <c r="AG40" i="12"/>
  <c r="AF40" i="12"/>
  <c r="AE40" i="12"/>
  <c r="AD40" i="12"/>
  <c r="AC40" i="12"/>
  <c r="AB40" i="12"/>
  <c r="AQ40" i="12" s="1"/>
  <c r="AT40" i="12" s="1"/>
  <c r="AA40" i="12"/>
  <c r="AM39" i="12"/>
  <c r="AK39" i="12"/>
  <c r="AJ39" i="12"/>
  <c r="AI39" i="12"/>
  <c r="AH39" i="12"/>
  <c r="AG39" i="12"/>
  <c r="AF39" i="12"/>
  <c r="AE39" i="12"/>
  <c r="AD39" i="12"/>
  <c r="AC39" i="12"/>
  <c r="AB39" i="12"/>
  <c r="AA39" i="12"/>
  <c r="AM38" i="12"/>
  <c r="AK38" i="12"/>
  <c r="AJ38" i="12"/>
  <c r="AI38" i="12"/>
  <c r="AH38" i="12"/>
  <c r="AG38" i="12"/>
  <c r="AF38" i="12"/>
  <c r="AE38" i="12"/>
  <c r="AD38" i="12"/>
  <c r="AC38" i="12"/>
  <c r="AB38" i="12"/>
  <c r="AA38" i="12"/>
  <c r="AM37" i="12"/>
  <c r="AK37" i="12"/>
  <c r="AJ37" i="12"/>
  <c r="AR37" i="12" s="1"/>
  <c r="AU37" i="12" s="1"/>
  <c r="AI37" i="12"/>
  <c r="AH37" i="12"/>
  <c r="AG37" i="12"/>
  <c r="AF37" i="12"/>
  <c r="AE37" i="12"/>
  <c r="AD37" i="12"/>
  <c r="AC37" i="12"/>
  <c r="AB37" i="12"/>
  <c r="AA37" i="12"/>
  <c r="AM36" i="12"/>
  <c r="AK36" i="12"/>
  <c r="AJ36" i="12"/>
  <c r="AI36" i="12"/>
  <c r="AH36" i="12"/>
  <c r="AG36" i="12"/>
  <c r="AF36" i="12"/>
  <c r="AE36" i="12"/>
  <c r="AD36" i="12"/>
  <c r="AC36" i="12"/>
  <c r="AB36" i="12"/>
  <c r="AA36" i="12"/>
  <c r="AM35" i="12"/>
  <c r="AK35" i="12"/>
  <c r="AJ35" i="12"/>
  <c r="AI35" i="12"/>
  <c r="AH35" i="12"/>
  <c r="AG35" i="12"/>
  <c r="AO35" i="12"/>
  <c r="AF35" i="12"/>
  <c r="AE35" i="12"/>
  <c r="AD35" i="12"/>
  <c r="AC35" i="12"/>
  <c r="AB35" i="12"/>
  <c r="AA35" i="12"/>
  <c r="AM34" i="12"/>
  <c r="AK34" i="12"/>
  <c r="AJ34" i="12"/>
  <c r="AI34" i="12"/>
  <c r="AH34" i="12"/>
  <c r="AG34" i="12"/>
  <c r="AF34" i="12"/>
  <c r="AE34" i="12"/>
  <c r="AD34" i="12"/>
  <c r="AB34" i="12"/>
  <c r="AC34" i="12"/>
  <c r="AA34" i="12"/>
  <c r="AM33" i="12"/>
  <c r="AK33" i="12"/>
  <c r="AJ33" i="12"/>
  <c r="AI33" i="12"/>
  <c r="AH33" i="12"/>
  <c r="AG33" i="12"/>
  <c r="AR33" i="12" s="1"/>
  <c r="AU33" i="12" s="1"/>
  <c r="AF33" i="12"/>
  <c r="AE33" i="12"/>
  <c r="AD33" i="12"/>
  <c r="AC33" i="12"/>
  <c r="AB33" i="12"/>
  <c r="AA33" i="12"/>
  <c r="AM32" i="12"/>
  <c r="AK32" i="12"/>
  <c r="AJ32" i="12"/>
  <c r="AI32" i="12"/>
  <c r="AH32" i="12"/>
  <c r="AG32" i="12"/>
  <c r="AF32" i="12"/>
  <c r="AE32" i="12"/>
  <c r="AB32" i="12"/>
  <c r="AC32" i="12"/>
  <c r="AD32" i="12"/>
  <c r="AA32" i="12"/>
  <c r="AM31" i="12"/>
  <c r="AK31" i="12"/>
  <c r="AJ31" i="12"/>
  <c r="AI31" i="12"/>
  <c r="AH31" i="12"/>
  <c r="AG31" i="12"/>
  <c r="AF31" i="12"/>
  <c r="AE31" i="12"/>
  <c r="AD31" i="12"/>
  <c r="AC31" i="12"/>
  <c r="AB31" i="12"/>
  <c r="AA31" i="12"/>
  <c r="AM30" i="12"/>
  <c r="AK30" i="12"/>
  <c r="AJ30" i="12"/>
  <c r="AI30" i="12"/>
  <c r="AH30" i="12"/>
  <c r="AG30" i="12"/>
  <c r="AR30" i="12" s="1"/>
  <c r="AU30" i="12" s="1"/>
  <c r="AF30" i="12"/>
  <c r="AE30" i="12"/>
  <c r="AD30" i="12"/>
  <c r="AC30" i="12"/>
  <c r="AB30" i="12"/>
  <c r="AA30" i="12"/>
  <c r="AM29" i="12"/>
  <c r="AK29" i="12"/>
  <c r="AJ29" i="12"/>
  <c r="AI29" i="12"/>
  <c r="AH29" i="12"/>
  <c r="AG29" i="12"/>
  <c r="AF29" i="12"/>
  <c r="AE29" i="12"/>
  <c r="AD29" i="12"/>
  <c r="AC29" i="12"/>
  <c r="AB29" i="12"/>
  <c r="AA29" i="12"/>
  <c r="AM28" i="12"/>
  <c r="AK28" i="12"/>
  <c r="AJ28" i="12"/>
  <c r="AI28" i="12"/>
  <c r="AH28" i="12"/>
  <c r="AG28" i="12"/>
  <c r="AF28" i="12"/>
  <c r="AE28" i="12"/>
  <c r="AB28" i="12"/>
  <c r="AC28" i="12"/>
  <c r="AD28" i="12"/>
  <c r="AA28" i="12"/>
  <c r="AM27" i="12"/>
  <c r="AK27" i="12"/>
  <c r="AJ27" i="12"/>
  <c r="AI27" i="12"/>
  <c r="AH27" i="12"/>
  <c r="AG27" i="12"/>
  <c r="AF27" i="12"/>
  <c r="AE27" i="12"/>
  <c r="AD27" i="12"/>
  <c r="AC27" i="12"/>
  <c r="AB27" i="12"/>
  <c r="AA27" i="12"/>
  <c r="AM26" i="12"/>
  <c r="AK26" i="12"/>
  <c r="AJ26" i="12"/>
  <c r="AI26" i="12"/>
  <c r="AH26" i="12"/>
  <c r="AG26" i="12"/>
  <c r="AR26" i="12" s="1"/>
  <c r="AU26" i="12" s="1"/>
  <c r="AF26" i="12"/>
  <c r="AE26" i="12"/>
  <c r="AD26" i="12"/>
  <c r="AC26" i="12"/>
  <c r="AB26" i="12"/>
  <c r="AA26" i="12"/>
  <c r="AM25" i="12"/>
  <c r="AK25" i="12"/>
  <c r="AJ25" i="12"/>
  <c r="AI25" i="12"/>
  <c r="AH25" i="12"/>
  <c r="AG25" i="12"/>
  <c r="AF25" i="12"/>
  <c r="AE25" i="12"/>
  <c r="AD25" i="12"/>
  <c r="AC25" i="12"/>
  <c r="AB25" i="12"/>
  <c r="AA25" i="12"/>
  <c r="AM24" i="12"/>
  <c r="AK24" i="12"/>
  <c r="AJ24" i="12"/>
  <c r="AI24" i="12"/>
  <c r="AH24" i="12"/>
  <c r="AG24" i="12"/>
  <c r="AF24" i="12"/>
  <c r="AE24" i="12"/>
  <c r="AD24" i="12"/>
  <c r="AC24" i="12"/>
  <c r="AB24" i="12"/>
  <c r="AA24" i="12"/>
  <c r="AM23" i="12"/>
  <c r="AK23" i="12"/>
  <c r="AJ23" i="12"/>
  <c r="AI23" i="12"/>
  <c r="AH23" i="12"/>
  <c r="AG23" i="12"/>
  <c r="AF23" i="12"/>
  <c r="AE23" i="12"/>
  <c r="AD23" i="12"/>
  <c r="AC23" i="12"/>
  <c r="AB23" i="12"/>
  <c r="AA23" i="12"/>
  <c r="AM22" i="12"/>
  <c r="AK22" i="12"/>
  <c r="AJ22" i="12"/>
  <c r="AI22" i="12"/>
  <c r="AH22" i="12"/>
  <c r="AG22" i="12"/>
  <c r="AF22" i="12"/>
  <c r="AE22" i="12"/>
  <c r="AD22" i="12"/>
  <c r="AC22" i="12"/>
  <c r="AB22" i="12"/>
  <c r="AA22" i="12"/>
  <c r="AM21" i="12"/>
  <c r="AK21" i="12"/>
  <c r="AJ21" i="12"/>
  <c r="AI21" i="12"/>
  <c r="AH21" i="12"/>
  <c r="AG21" i="12"/>
  <c r="AF21" i="12"/>
  <c r="AE21" i="12"/>
  <c r="AB21" i="12"/>
  <c r="AC21" i="12"/>
  <c r="AD21" i="12"/>
  <c r="AA21" i="12"/>
  <c r="AM20" i="12"/>
  <c r="AK20" i="12"/>
  <c r="AJ20" i="12"/>
  <c r="AI20" i="12"/>
  <c r="AH20" i="12"/>
  <c r="AG20" i="12"/>
  <c r="AF20" i="12"/>
  <c r="AE20" i="12"/>
  <c r="AD20" i="12"/>
  <c r="AB20" i="12"/>
  <c r="AC20" i="12"/>
  <c r="AA20" i="12"/>
  <c r="AM19" i="12"/>
  <c r="AK19" i="12"/>
  <c r="AJ19" i="12"/>
  <c r="AI19" i="12"/>
  <c r="AH19" i="12"/>
  <c r="AG19" i="12"/>
  <c r="AF19" i="12"/>
  <c r="AE19" i="12"/>
  <c r="AD19" i="12"/>
  <c r="AC19" i="12"/>
  <c r="AB19" i="12"/>
  <c r="AA19" i="12"/>
  <c r="AM18" i="12"/>
  <c r="AK18" i="12"/>
  <c r="AJ18" i="12"/>
  <c r="AI18" i="12"/>
  <c r="AH18" i="12"/>
  <c r="AG18" i="12"/>
  <c r="AF18" i="12"/>
  <c r="AE18" i="12"/>
  <c r="AB18" i="12"/>
  <c r="AQ18" i="12" s="1"/>
  <c r="AT18" i="12" s="1"/>
  <c r="AC18" i="12"/>
  <c r="AD18" i="12"/>
  <c r="AA18" i="12"/>
  <c r="AM17" i="12"/>
  <c r="AK17" i="12"/>
  <c r="AJ17" i="12"/>
  <c r="AI17" i="12"/>
  <c r="AH17" i="12"/>
  <c r="AG17" i="12"/>
  <c r="AF17" i="12"/>
  <c r="AE17" i="12"/>
  <c r="AD17" i="12"/>
  <c r="AC17" i="12"/>
  <c r="AB17" i="12"/>
  <c r="AA17" i="12"/>
  <c r="AM16" i="12"/>
  <c r="AK16" i="12"/>
  <c r="AJ16" i="12"/>
  <c r="AI16" i="12"/>
  <c r="AH16" i="12"/>
  <c r="AO16" i="12" s="1"/>
  <c r="AG16" i="12"/>
  <c r="AF16" i="12"/>
  <c r="AE16" i="12"/>
  <c r="AB16" i="12"/>
  <c r="AC16" i="12"/>
  <c r="AD16" i="12"/>
  <c r="AQ16" i="12" s="1"/>
  <c r="AT16" i="12" s="1"/>
  <c r="AA16" i="12"/>
  <c r="AM15" i="12"/>
  <c r="AK15" i="12"/>
  <c r="AJ15" i="12"/>
  <c r="AI15" i="12"/>
  <c r="AH15" i="12"/>
  <c r="AG15" i="12"/>
  <c r="AF15" i="12"/>
  <c r="AE15" i="12"/>
  <c r="AD15" i="12"/>
  <c r="AC15" i="12"/>
  <c r="AB15" i="12"/>
  <c r="AA15" i="12"/>
  <c r="AM14" i="12"/>
  <c r="AK14" i="12"/>
  <c r="AJ14" i="12"/>
  <c r="AI14" i="12"/>
  <c r="AH14" i="12"/>
  <c r="AG14" i="12"/>
  <c r="AF14" i="12"/>
  <c r="AE14" i="12"/>
  <c r="AD14" i="12"/>
  <c r="AC14" i="12"/>
  <c r="AQ14" i="12" s="1"/>
  <c r="AT14" i="12" s="1"/>
  <c r="AB14" i="12"/>
  <c r="AA14" i="12"/>
  <c r="AM13" i="12"/>
  <c r="AK13" i="12"/>
  <c r="AJ13" i="12"/>
  <c r="AI13" i="12"/>
  <c r="AH13" i="12"/>
  <c r="AG13" i="12"/>
  <c r="AF13" i="12"/>
  <c r="AE13" i="12"/>
  <c r="AB13" i="12"/>
  <c r="AC13" i="12"/>
  <c r="AD13" i="12"/>
  <c r="AA13" i="12"/>
  <c r="AM12" i="12"/>
  <c r="AK12" i="12"/>
  <c r="AJ12" i="12"/>
  <c r="AI12" i="12"/>
  <c r="AH12" i="12"/>
  <c r="AG12" i="12"/>
  <c r="AF12" i="12"/>
  <c r="AE12" i="12"/>
  <c r="AD12" i="12"/>
  <c r="AQ12" i="12" s="1"/>
  <c r="AT12" i="12" s="1"/>
  <c r="AC12" i="12"/>
  <c r="AB12" i="12"/>
  <c r="AA12" i="12"/>
  <c r="AM11" i="12"/>
  <c r="AK11" i="12"/>
  <c r="AJ11" i="12"/>
  <c r="AI11" i="12"/>
  <c r="AH11" i="12"/>
  <c r="AG11" i="12"/>
  <c r="AF11" i="12"/>
  <c r="AE11" i="12"/>
  <c r="AD11" i="12"/>
  <c r="AC11" i="12"/>
  <c r="AB11" i="12"/>
  <c r="AA11" i="12"/>
  <c r="AM10" i="12"/>
  <c r="AK10" i="12"/>
  <c r="AJ10" i="12"/>
  <c r="AI10" i="12"/>
  <c r="AH10" i="12"/>
  <c r="AG10" i="12"/>
  <c r="AF10" i="12"/>
  <c r="AE10" i="12"/>
  <c r="AD10" i="12"/>
  <c r="AC10" i="12"/>
  <c r="AB10" i="12"/>
  <c r="AA10" i="12"/>
  <c r="AM9" i="12"/>
  <c r="AK9" i="12"/>
  <c r="AJ9" i="12"/>
  <c r="AI9" i="12"/>
  <c r="AH9" i="12"/>
  <c r="AR9" i="12" s="1"/>
  <c r="AU9" i="12" s="1"/>
  <c r="AG9" i="12"/>
  <c r="AF9" i="12"/>
  <c r="AE9" i="12"/>
  <c r="AD9" i="12"/>
  <c r="AC9" i="12"/>
  <c r="AB9" i="12"/>
  <c r="AA9" i="12"/>
  <c r="AB8" i="12"/>
  <c r="AC8" i="12"/>
  <c r="AD8" i="12"/>
  <c r="AE8" i="12"/>
  <c r="AQ8" i="12" s="1"/>
  <c r="AT8" i="12" s="1"/>
  <c r="AF8" i="12"/>
  <c r="AM8" i="12"/>
  <c r="AK8" i="12"/>
  <c r="AJ8" i="12"/>
  <c r="AI8" i="12"/>
  <c r="AH8" i="12"/>
  <c r="AG8" i="12"/>
  <c r="AA8" i="12"/>
  <c r="AM7" i="12"/>
  <c r="AK7" i="12"/>
  <c r="AJ7" i="12"/>
  <c r="AI7" i="12"/>
  <c r="AH7" i="12"/>
  <c r="AG7" i="12"/>
  <c r="AF7" i="12"/>
  <c r="AE7" i="12"/>
  <c r="AD7" i="12"/>
  <c r="AC7" i="12"/>
  <c r="AB7" i="12"/>
  <c r="AA7" i="12"/>
  <c r="AM149" i="11"/>
  <c r="AA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AM148" i="11"/>
  <c r="AA148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AM147" i="11"/>
  <c r="AA147" i="11"/>
  <c r="AM145" i="11"/>
  <c r="W145" i="11"/>
  <c r="AK145" i="11" s="1"/>
  <c r="X145" i="11"/>
  <c r="AA145" i="11"/>
  <c r="V145" i="11"/>
  <c r="U145" i="11"/>
  <c r="T145" i="11"/>
  <c r="S145" i="11"/>
  <c r="R145" i="11"/>
  <c r="Q145" i="11"/>
  <c r="P145" i="11"/>
  <c r="O145" i="11"/>
  <c r="AH145" i="11" s="1"/>
  <c r="N145" i="11"/>
  <c r="N147" i="11" s="1"/>
  <c r="M145" i="11"/>
  <c r="AG145" i="11" s="1"/>
  <c r="L145" i="11"/>
  <c r="AF145" i="11" s="1"/>
  <c r="K145" i="11"/>
  <c r="J145" i="11"/>
  <c r="I145" i="11"/>
  <c r="AE145" i="11" s="1"/>
  <c r="H145" i="11"/>
  <c r="G145" i="11"/>
  <c r="F145" i="11"/>
  <c r="F147" i="11" s="1"/>
  <c r="E145" i="11"/>
  <c r="D145" i="11"/>
  <c r="C145" i="11"/>
  <c r="AB145" i="11"/>
  <c r="B145" i="11"/>
  <c r="AM144" i="11"/>
  <c r="AA144" i="11"/>
  <c r="X144" i="11"/>
  <c r="X147" i="11" s="1"/>
  <c r="W144" i="11"/>
  <c r="W147" i="11" s="1"/>
  <c r="V144" i="11"/>
  <c r="U144" i="11"/>
  <c r="T144" i="11"/>
  <c r="T147" i="11" s="1"/>
  <c r="S144" i="11"/>
  <c r="R144" i="11"/>
  <c r="Q144" i="11"/>
  <c r="P144" i="11"/>
  <c r="AH144" i="11" s="1"/>
  <c r="O144" i="11"/>
  <c r="N144" i="11"/>
  <c r="M144" i="11"/>
  <c r="L144" i="11"/>
  <c r="L147" i="11" s="1"/>
  <c r="K144" i="11"/>
  <c r="K147" i="11" s="1"/>
  <c r="J144" i="11"/>
  <c r="I144" i="11"/>
  <c r="H144" i="11"/>
  <c r="G144" i="11"/>
  <c r="G147" i="11" s="1"/>
  <c r="F144" i="11"/>
  <c r="E144" i="11"/>
  <c r="D144" i="11"/>
  <c r="C144" i="11"/>
  <c r="C147" i="11" s="1"/>
  <c r="B144" i="11"/>
  <c r="AM143" i="11"/>
  <c r="AA143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AD143" i="11"/>
  <c r="F143" i="11"/>
  <c r="E143" i="11"/>
  <c r="D143" i="11"/>
  <c r="C143" i="11"/>
  <c r="B143" i="11"/>
  <c r="AM142" i="11"/>
  <c r="AA142" i="11"/>
  <c r="X142" i="11"/>
  <c r="W142" i="11"/>
  <c r="AK142" i="11" s="1"/>
  <c r="V142" i="11"/>
  <c r="U142" i="11"/>
  <c r="AJ142" i="11" s="1"/>
  <c r="T142" i="11"/>
  <c r="S142" i="11"/>
  <c r="AI142" i="11" s="1"/>
  <c r="R142" i="11"/>
  <c r="Q142" i="11"/>
  <c r="P142" i="11"/>
  <c r="O142" i="11"/>
  <c r="AH142" i="11" s="1"/>
  <c r="N142" i="11"/>
  <c r="M142" i="11"/>
  <c r="AG142" i="11" s="1"/>
  <c r="L142" i="11"/>
  <c r="K142" i="11"/>
  <c r="J142" i="11"/>
  <c r="I142" i="11"/>
  <c r="AE142" i="11" s="1"/>
  <c r="H142" i="11"/>
  <c r="G142" i="11"/>
  <c r="F142" i="11"/>
  <c r="E142" i="11"/>
  <c r="AC142" i="11" s="1"/>
  <c r="D142" i="11"/>
  <c r="C142" i="11"/>
  <c r="AB142" i="11" s="1"/>
  <c r="B142" i="11"/>
  <c r="AM141" i="11"/>
  <c r="AA141" i="11"/>
  <c r="X141" i="11"/>
  <c r="W141" i="11"/>
  <c r="AK141" i="11"/>
  <c r="V141" i="11"/>
  <c r="U141" i="11"/>
  <c r="AJ141" i="11" s="1"/>
  <c r="T141" i="11"/>
  <c r="S141" i="11"/>
  <c r="AI141" i="11" s="1"/>
  <c r="R141" i="11"/>
  <c r="Q141" i="11"/>
  <c r="P141" i="11"/>
  <c r="O141" i="11"/>
  <c r="N141" i="11"/>
  <c r="M141" i="11"/>
  <c r="AG141" i="11" s="1"/>
  <c r="L141" i="11"/>
  <c r="AF141" i="11" s="1"/>
  <c r="K141" i="11"/>
  <c r="J141" i="11"/>
  <c r="I141" i="11"/>
  <c r="H141" i="11"/>
  <c r="G141" i="11"/>
  <c r="F141" i="11"/>
  <c r="E141" i="11"/>
  <c r="AC141" i="11"/>
  <c r="D141" i="11"/>
  <c r="C141" i="11"/>
  <c r="AB141" i="11"/>
  <c r="B141" i="11"/>
  <c r="AM140" i="11"/>
  <c r="AA140" i="11"/>
  <c r="X140" i="11"/>
  <c r="W140" i="11"/>
  <c r="V140" i="11"/>
  <c r="U140" i="11"/>
  <c r="AJ140" i="11"/>
  <c r="T140" i="11"/>
  <c r="S140" i="11"/>
  <c r="R140" i="11"/>
  <c r="Q140" i="11"/>
  <c r="P140" i="11"/>
  <c r="O140" i="11"/>
  <c r="N140" i="11"/>
  <c r="M140" i="11"/>
  <c r="AG140" i="11" s="1"/>
  <c r="L140" i="11"/>
  <c r="K140" i="11"/>
  <c r="J140" i="11"/>
  <c r="I140" i="11"/>
  <c r="AE140" i="11" s="1"/>
  <c r="H140" i="11"/>
  <c r="G140" i="11"/>
  <c r="F140" i="11"/>
  <c r="E140" i="11"/>
  <c r="D140" i="11"/>
  <c r="C140" i="11"/>
  <c r="B140" i="11"/>
  <c r="AM139" i="11"/>
  <c r="AA139" i="11"/>
  <c r="X139" i="11"/>
  <c r="W139" i="11"/>
  <c r="V139" i="11"/>
  <c r="U139" i="11"/>
  <c r="AJ139" i="11" s="1"/>
  <c r="T139" i="11"/>
  <c r="S139" i="11"/>
  <c r="R139" i="11"/>
  <c r="Q139" i="11"/>
  <c r="P139" i="11"/>
  <c r="O139" i="11"/>
  <c r="AH139" i="11" s="1"/>
  <c r="N139" i="11"/>
  <c r="M139" i="11"/>
  <c r="AG139" i="11"/>
  <c r="L139" i="11"/>
  <c r="K139" i="11"/>
  <c r="J139" i="11"/>
  <c r="I139" i="11"/>
  <c r="H139" i="11"/>
  <c r="AD139" i="11" s="1"/>
  <c r="G139" i="11"/>
  <c r="F139" i="11"/>
  <c r="E139" i="11"/>
  <c r="AC139" i="11" s="1"/>
  <c r="D139" i="11"/>
  <c r="C139" i="11"/>
  <c r="AB139" i="11" s="1"/>
  <c r="B139" i="11"/>
  <c r="AM138" i="11"/>
  <c r="U138" i="11"/>
  <c r="V138" i="11"/>
  <c r="AA138" i="11"/>
  <c r="X138" i="11"/>
  <c r="W138" i="11"/>
  <c r="T138" i="11"/>
  <c r="S138" i="11"/>
  <c r="R138" i="11"/>
  <c r="Q138" i="11"/>
  <c r="P138" i="11"/>
  <c r="O138" i="11"/>
  <c r="AH138" i="11" s="1"/>
  <c r="N138" i="11"/>
  <c r="M138" i="11"/>
  <c r="AG138" i="11"/>
  <c r="L138" i="11"/>
  <c r="K138" i="11"/>
  <c r="J138" i="11"/>
  <c r="I138" i="11"/>
  <c r="AE138" i="11" s="1"/>
  <c r="H138" i="11"/>
  <c r="G138" i="11"/>
  <c r="AD138" i="11" s="1"/>
  <c r="F138" i="11"/>
  <c r="E138" i="11"/>
  <c r="AC138" i="11"/>
  <c r="D138" i="11"/>
  <c r="C138" i="11"/>
  <c r="B138" i="11"/>
  <c r="AM137" i="11"/>
  <c r="AA137" i="11"/>
  <c r="X137" i="11"/>
  <c r="W137" i="11"/>
  <c r="AK137" i="11" s="1"/>
  <c r="V137" i="11"/>
  <c r="U137" i="11"/>
  <c r="T137" i="11"/>
  <c r="S137" i="11"/>
  <c r="R137" i="11"/>
  <c r="Q137" i="11"/>
  <c r="P137" i="11"/>
  <c r="O137" i="11"/>
  <c r="AH137" i="11" s="1"/>
  <c r="N137" i="11"/>
  <c r="M137" i="11"/>
  <c r="AG137" i="11" s="1"/>
  <c r="L137" i="11"/>
  <c r="AF137" i="11" s="1"/>
  <c r="K137" i="11"/>
  <c r="J137" i="11"/>
  <c r="I137" i="11"/>
  <c r="H137" i="11"/>
  <c r="G137" i="11"/>
  <c r="F137" i="11"/>
  <c r="AC137" i="11" s="1"/>
  <c r="E137" i="11"/>
  <c r="D137" i="11"/>
  <c r="C137" i="11"/>
  <c r="AB137" i="11" s="1"/>
  <c r="B137" i="11"/>
  <c r="AM136" i="11"/>
  <c r="AA136" i="11"/>
  <c r="X136" i="11"/>
  <c r="W136" i="11"/>
  <c r="AK136" i="11" s="1"/>
  <c r="V136" i="11"/>
  <c r="U136" i="11"/>
  <c r="AJ136" i="11" s="1"/>
  <c r="T136" i="11"/>
  <c r="AI136" i="11" s="1"/>
  <c r="S136" i="11"/>
  <c r="R136" i="11"/>
  <c r="Q136" i="11"/>
  <c r="P136" i="11"/>
  <c r="O136" i="11"/>
  <c r="AH136" i="11" s="1"/>
  <c r="N136" i="11"/>
  <c r="AG136" i="11" s="1"/>
  <c r="M136" i="11"/>
  <c r="L136" i="11"/>
  <c r="K136" i="11"/>
  <c r="J136" i="11"/>
  <c r="I136" i="11"/>
  <c r="AE136" i="11" s="1"/>
  <c r="H136" i="11"/>
  <c r="G136" i="11"/>
  <c r="AD136" i="11" s="1"/>
  <c r="F136" i="11"/>
  <c r="E136" i="11"/>
  <c r="AC136" i="11" s="1"/>
  <c r="D136" i="11"/>
  <c r="AB136" i="11" s="1"/>
  <c r="C136" i="11"/>
  <c r="B136" i="11"/>
  <c r="AM135" i="11"/>
  <c r="AA135" i="11"/>
  <c r="X135" i="11"/>
  <c r="W135" i="11"/>
  <c r="AK135" i="11" s="1"/>
  <c r="V135" i="11"/>
  <c r="U135" i="11"/>
  <c r="T135" i="11"/>
  <c r="S135" i="11"/>
  <c r="R135" i="11"/>
  <c r="Q135" i="11"/>
  <c r="P135" i="11"/>
  <c r="O135" i="11"/>
  <c r="N135" i="11"/>
  <c r="M135" i="11"/>
  <c r="AG135" i="11" s="1"/>
  <c r="L135" i="11"/>
  <c r="K135" i="11"/>
  <c r="J135" i="11"/>
  <c r="I135" i="11"/>
  <c r="AE135" i="11"/>
  <c r="H135" i="11"/>
  <c r="G135" i="11"/>
  <c r="F135" i="11"/>
  <c r="E135" i="11"/>
  <c r="AC135" i="11" s="1"/>
  <c r="D135" i="11"/>
  <c r="C135" i="11"/>
  <c r="B135" i="11"/>
  <c r="AM134" i="11"/>
  <c r="AA134" i="11"/>
  <c r="X134" i="11"/>
  <c r="W134" i="11"/>
  <c r="AK134" i="11" s="1"/>
  <c r="V134" i="11"/>
  <c r="U134" i="11"/>
  <c r="AJ134" i="11" s="1"/>
  <c r="T134" i="11"/>
  <c r="S134" i="11"/>
  <c r="AI134" i="11" s="1"/>
  <c r="R134" i="11"/>
  <c r="Q134" i="11"/>
  <c r="P134" i="11"/>
  <c r="O134" i="11"/>
  <c r="AH134" i="11"/>
  <c r="N134" i="11"/>
  <c r="M134" i="11"/>
  <c r="AG134" i="11"/>
  <c r="L134" i="11"/>
  <c r="AF134" i="11" s="1"/>
  <c r="K134" i="11"/>
  <c r="J134" i="11"/>
  <c r="I134" i="11"/>
  <c r="H134" i="11"/>
  <c r="G134" i="11"/>
  <c r="AD134" i="11" s="1"/>
  <c r="F134" i="11"/>
  <c r="E134" i="11"/>
  <c r="AC134" i="11"/>
  <c r="D134" i="11"/>
  <c r="C134" i="11"/>
  <c r="B134" i="11"/>
  <c r="AM133" i="11"/>
  <c r="AA133" i="11"/>
  <c r="X133" i="11"/>
  <c r="W133" i="11"/>
  <c r="V133" i="11"/>
  <c r="AJ133" i="11" s="1"/>
  <c r="U133" i="11"/>
  <c r="T133" i="11"/>
  <c r="S133" i="11"/>
  <c r="AI133" i="11" s="1"/>
  <c r="R133" i="11"/>
  <c r="Q133" i="11"/>
  <c r="P133" i="11"/>
  <c r="O133" i="11"/>
  <c r="N133" i="11"/>
  <c r="M133" i="11"/>
  <c r="AG133" i="11" s="1"/>
  <c r="L133" i="11"/>
  <c r="K133" i="11"/>
  <c r="AF133" i="11" s="1"/>
  <c r="J133" i="11"/>
  <c r="I133" i="11"/>
  <c r="H133" i="11"/>
  <c r="G133" i="11"/>
  <c r="F133" i="11"/>
  <c r="E133" i="11"/>
  <c r="AC133" i="11"/>
  <c r="D133" i="11"/>
  <c r="C133" i="11"/>
  <c r="B133" i="11"/>
  <c r="AM130" i="11"/>
  <c r="AK130" i="11"/>
  <c r="AJ130" i="11"/>
  <c r="AI130" i="11"/>
  <c r="AH130" i="11"/>
  <c r="AG130" i="11"/>
  <c r="AF130" i="11"/>
  <c r="AE130" i="11"/>
  <c r="AD130" i="11"/>
  <c r="AC130" i="11"/>
  <c r="AB130" i="11"/>
  <c r="AA130" i="11"/>
  <c r="AM128" i="11"/>
  <c r="AK128" i="11"/>
  <c r="AJ128" i="11"/>
  <c r="AI128" i="11"/>
  <c r="AH128" i="11"/>
  <c r="AG128" i="11"/>
  <c r="AR128" i="11"/>
  <c r="AU128" i="11" s="1"/>
  <c r="AF128" i="11"/>
  <c r="AE128" i="11"/>
  <c r="AD128" i="11"/>
  <c r="AC128" i="11"/>
  <c r="AB128" i="11"/>
  <c r="AA128" i="11"/>
  <c r="AM127" i="11"/>
  <c r="AK127" i="11"/>
  <c r="AJ127" i="11"/>
  <c r="AI127" i="11"/>
  <c r="AH127" i="11"/>
  <c r="AG127" i="11"/>
  <c r="AF127" i="11"/>
  <c r="AE127" i="11"/>
  <c r="AD127" i="11"/>
  <c r="AC127" i="11"/>
  <c r="AB127" i="11"/>
  <c r="AA127" i="11"/>
  <c r="AM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AM125" i="11"/>
  <c r="AK125" i="11"/>
  <c r="AJ125" i="11"/>
  <c r="AG125" i="11"/>
  <c r="AH125" i="11"/>
  <c r="AI125" i="11"/>
  <c r="AR125" i="11"/>
  <c r="AU125" i="11" s="1"/>
  <c r="AF125" i="11"/>
  <c r="AE125" i="11"/>
  <c r="AD125" i="11"/>
  <c r="AC125" i="11"/>
  <c r="AB125" i="11"/>
  <c r="AA125" i="11"/>
  <c r="AM124" i="11"/>
  <c r="AK124" i="11"/>
  <c r="AJ124" i="11"/>
  <c r="AI124" i="11"/>
  <c r="AH124" i="11"/>
  <c r="AG124" i="11"/>
  <c r="AF124" i="11"/>
  <c r="AB124" i="11"/>
  <c r="AC124" i="11"/>
  <c r="AD124" i="11"/>
  <c r="AE124" i="11"/>
  <c r="AA124" i="11"/>
  <c r="AM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AM122" i="11"/>
  <c r="AK122" i="11"/>
  <c r="AJ122" i="11"/>
  <c r="AI122" i="11"/>
  <c r="AH122" i="11"/>
  <c r="AG122" i="11"/>
  <c r="AR122" i="11" s="1"/>
  <c r="AU122" i="11" s="1"/>
  <c r="AF122" i="11"/>
  <c r="AE122" i="11"/>
  <c r="AD122" i="11"/>
  <c r="AC122" i="11"/>
  <c r="AB122" i="11"/>
  <c r="AA122" i="11"/>
  <c r="AM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AM120" i="11"/>
  <c r="AK120" i="11"/>
  <c r="AJ120" i="11"/>
  <c r="AI120" i="11"/>
  <c r="AG120" i="11"/>
  <c r="AH120" i="11"/>
  <c r="AF120" i="11"/>
  <c r="AE120" i="11"/>
  <c r="AD120" i="11"/>
  <c r="AC120" i="11"/>
  <c r="AB120" i="11"/>
  <c r="AA120" i="11"/>
  <c r="AM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AM118" i="11"/>
  <c r="AK118" i="11"/>
  <c r="AJ118" i="11"/>
  <c r="AG118" i="11"/>
  <c r="AH118" i="11"/>
  <c r="AI118" i="11"/>
  <c r="AF118" i="11"/>
  <c r="AE118" i="11"/>
  <c r="AD118" i="11"/>
  <c r="AC118" i="11"/>
  <c r="AB118" i="11"/>
  <c r="AA118" i="11"/>
  <c r="AM117" i="11"/>
  <c r="AK117" i="11"/>
  <c r="AJ117" i="11"/>
  <c r="AI117" i="11"/>
  <c r="AH117" i="11"/>
  <c r="AG117" i="11"/>
  <c r="AF117" i="11"/>
  <c r="AB117" i="11"/>
  <c r="AC117" i="11"/>
  <c r="AD117" i="11"/>
  <c r="AE117" i="11"/>
  <c r="AA117" i="11"/>
  <c r="AM116" i="11"/>
  <c r="AK116" i="11"/>
  <c r="AJ116" i="11"/>
  <c r="AI116" i="11"/>
  <c r="AH116" i="11"/>
  <c r="AG116" i="11"/>
  <c r="AF116" i="11"/>
  <c r="AE116" i="11"/>
  <c r="AD116" i="11"/>
  <c r="AC116" i="11"/>
  <c r="AB116" i="11"/>
  <c r="AA116" i="11"/>
  <c r="AM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AM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AM113" i="11"/>
  <c r="AK113" i="11"/>
  <c r="AJ113" i="11"/>
  <c r="AI113" i="11"/>
  <c r="AH113" i="11"/>
  <c r="AG113" i="11"/>
  <c r="AO113" i="11" s="1"/>
  <c r="AF113" i="11"/>
  <c r="AE113" i="11"/>
  <c r="AD113" i="11"/>
  <c r="AC113" i="11"/>
  <c r="AB113" i="11"/>
  <c r="AA113" i="11"/>
  <c r="AM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AM111" i="11"/>
  <c r="AK111" i="11"/>
  <c r="AJ111" i="11"/>
  <c r="AI111" i="11"/>
  <c r="AH111" i="11"/>
  <c r="AG111" i="11"/>
  <c r="AF111" i="11"/>
  <c r="AE111" i="11"/>
  <c r="AD111" i="11"/>
  <c r="AB111" i="11"/>
  <c r="AC111" i="11"/>
  <c r="AA111" i="11"/>
  <c r="AM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AM109" i="11"/>
  <c r="AK109" i="11"/>
  <c r="AJ109" i="11"/>
  <c r="AI109" i="11"/>
  <c r="AO109" i="11" s="1"/>
  <c r="AH109" i="11"/>
  <c r="AG109" i="11"/>
  <c r="AF109" i="11"/>
  <c r="AE109" i="11"/>
  <c r="AD109" i="11"/>
  <c r="AB109" i="11"/>
  <c r="AC109" i="11"/>
  <c r="AA109" i="11"/>
  <c r="AM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AM107" i="11"/>
  <c r="AK107" i="11"/>
  <c r="AJ107" i="11"/>
  <c r="AI107" i="11"/>
  <c r="AH107" i="11"/>
  <c r="AG107" i="11"/>
  <c r="AF107" i="11"/>
  <c r="AE107" i="11"/>
  <c r="AD107" i="11"/>
  <c r="AB107" i="11"/>
  <c r="AC107" i="11"/>
  <c r="AA107" i="11"/>
  <c r="AM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AM105" i="11"/>
  <c r="AK105" i="11"/>
  <c r="AJ105" i="11"/>
  <c r="AI105" i="11"/>
  <c r="AO105" i="11" s="1"/>
  <c r="AH105" i="11"/>
  <c r="AG105" i="11"/>
  <c r="AF105" i="11"/>
  <c r="AE105" i="11"/>
  <c r="AD105" i="11"/>
  <c r="AB105" i="11"/>
  <c r="AC105" i="11"/>
  <c r="AA105" i="11"/>
  <c r="AM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AM103" i="11"/>
  <c r="AK103" i="11"/>
  <c r="AJ103" i="11"/>
  <c r="AI103" i="11"/>
  <c r="AH103" i="11"/>
  <c r="AG103" i="11"/>
  <c r="AF103" i="11"/>
  <c r="AE103" i="11"/>
  <c r="AD103" i="11"/>
  <c r="AB103" i="11"/>
  <c r="AC103" i="11"/>
  <c r="AA103" i="11"/>
  <c r="AM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AM101" i="11"/>
  <c r="AK101" i="11"/>
  <c r="AJ101" i="11"/>
  <c r="AI101" i="11"/>
  <c r="AO101" i="11" s="1"/>
  <c r="AH101" i="11"/>
  <c r="AG101" i="11"/>
  <c r="AF101" i="11"/>
  <c r="AE101" i="11"/>
  <c r="AD101" i="11"/>
  <c r="AB101" i="11"/>
  <c r="AC101" i="11"/>
  <c r="AA101" i="11"/>
  <c r="AM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AM99" i="11"/>
  <c r="AK99" i="11"/>
  <c r="AJ99" i="11"/>
  <c r="AI99" i="11"/>
  <c r="AH99" i="11"/>
  <c r="AG99" i="11"/>
  <c r="AF99" i="11"/>
  <c r="AE99" i="11"/>
  <c r="AD99" i="11"/>
  <c r="AB99" i="11"/>
  <c r="AC99" i="11"/>
  <c r="AA99" i="11"/>
  <c r="AM98" i="11"/>
  <c r="AK98" i="11"/>
  <c r="AJ98" i="11"/>
  <c r="AI98" i="11"/>
  <c r="AH98" i="11"/>
  <c r="AG98" i="11"/>
  <c r="AF98" i="11"/>
  <c r="AE98" i="11"/>
  <c r="AD98" i="11"/>
  <c r="AB98" i="11"/>
  <c r="AC98" i="11"/>
  <c r="AA98" i="11"/>
  <c r="AM97" i="11"/>
  <c r="AK97" i="11"/>
  <c r="AJ97" i="11"/>
  <c r="AI97" i="11"/>
  <c r="AH97" i="11"/>
  <c r="AG97" i="11"/>
  <c r="AF97" i="11"/>
  <c r="AE97" i="11"/>
  <c r="AD97" i="11"/>
  <c r="AB97" i="11"/>
  <c r="AC97" i="11"/>
  <c r="AA97" i="11"/>
  <c r="AM96" i="11"/>
  <c r="AK96" i="11"/>
  <c r="AJ96" i="11"/>
  <c r="AI96" i="11"/>
  <c r="AH96" i="11"/>
  <c r="AG96" i="11"/>
  <c r="AF96" i="11"/>
  <c r="AE96" i="11"/>
  <c r="AD96" i="11"/>
  <c r="AB96" i="11"/>
  <c r="AC96" i="11"/>
  <c r="AA96" i="11"/>
  <c r="AM95" i="11"/>
  <c r="AK95" i="11"/>
  <c r="AJ95" i="11"/>
  <c r="AI95" i="11"/>
  <c r="AR95" i="11" s="1"/>
  <c r="AU95" i="11" s="1"/>
  <c r="AH95" i="11"/>
  <c r="AG95" i="11"/>
  <c r="AF95" i="11"/>
  <c r="AE95" i="11"/>
  <c r="AD95" i="11"/>
  <c r="AB95" i="11"/>
  <c r="AC95" i="11"/>
  <c r="AA95" i="11"/>
  <c r="AM94" i="11"/>
  <c r="AK94" i="11"/>
  <c r="AJ94" i="11"/>
  <c r="AI94" i="11"/>
  <c r="AH94" i="11"/>
  <c r="AG94" i="11"/>
  <c r="AF94" i="11"/>
  <c r="AE94" i="11"/>
  <c r="AD94" i="11"/>
  <c r="AB94" i="11"/>
  <c r="AC94" i="11"/>
  <c r="AA94" i="11"/>
  <c r="AM93" i="11"/>
  <c r="AK93" i="11"/>
  <c r="AJ93" i="11"/>
  <c r="AR93" i="11" s="1"/>
  <c r="AU93" i="11" s="1"/>
  <c r="AI93" i="11"/>
  <c r="AH93" i="11"/>
  <c r="AG93" i="11"/>
  <c r="AF93" i="11"/>
  <c r="AE93" i="11"/>
  <c r="AD93" i="11"/>
  <c r="AB93" i="11"/>
  <c r="AC93" i="11"/>
  <c r="AA93" i="11"/>
  <c r="AM92" i="11"/>
  <c r="AK92" i="11"/>
  <c r="AJ92" i="11"/>
  <c r="AI92" i="11"/>
  <c r="AH92" i="11"/>
  <c r="AG92" i="11"/>
  <c r="AF92" i="11"/>
  <c r="AE92" i="11"/>
  <c r="AD92" i="11"/>
  <c r="AB92" i="11"/>
  <c r="AC92" i="11"/>
  <c r="AQ92" i="11"/>
  <c r="AT92" i="11" s="1"/>
  <c r="AA92" i="11"/>
  <c r="AM91" i="11"/>
  <c r="AK91" i="11"/>
  <c r="AJ91" i="11"/>
  <c r="AI91" i="11"/>
  <c r="AH91" i="11"/>
  <c r="AG91" i="11"/>
  <c r="AF91" i="11"/>
  <c r="AE91" i="11"/>
  <c r="AD91" i="11"/>
  <c r="AB91" i="11"/>
  <c r="AC91" i="11"/>
  <c r="AW91" i="11" s="1"/>
  <c r="AA91" i="11"/>
  <c r="AM90" i="11"/>
  <c r="AK90" i="11"/>
  <c r="AJ90" i="11"/>
  <c r="AI90" i="11"/>
  <c r="AH90" i="11"/>
  <c r="AG90" i="11"/>
  <c r="AF90" i="11"/>
  <c r="AE90" i="11"/>
  <c r="AD90" i="11"/>
  <c r="AB90" i="11"/>
  <c r="AC90" i="11"/>
  <c r="AA90" i="11"/>
  <c r="AM89" i="11"/>
  <c r="AK89" i="11"/>
  <c r="AJ89" i="11"/>
  <c r="AI89" i="11"/>
  <c r="AH89" i="11"/>
  <c r="AG89" i="11"/>
  <c r="AF89" i="11"/>
  <c r="AE89" i="11"/>
  <c r="AD89" i="11"/>
  <c r="AB89" i="11"/>
  <c r="AC89" i="11"/>
  <c r="AA89" i="11"/>
  <c r="AM88" i="11"/>
  <c r="AK88" i="11"/>
  <c r="AJ88" i="11"/>
  <c r="AI88" i="11"/>
  <c r="AH88" i="11"/>
  <c r="AG88" i="11"/>
  <c r="AF88" i="11"/>
  <c r="AE88" i="11"/>
  <c r="AD88" i="11"/>
  <c r="AB88" i="11"/>
  <c r="AQ88" i="11" s="1"/>
  <c r="AT88" i="11" s="1"/>
  <c r="AC88" i="11"/>
  <c r="AA88" i="11"/>
  <c r="AM87" i="11"/>
  <c r="AK87" i="11"/>
  <c r="AJ87" i="11"/>
  <c r="AI87" i="11"/>
  <c r="AR87" i="11" s="1"/>
  <c r="AU87" i="11" s="1"/>
  <c r="AH87" i="11"/>
  <c r="AG87" i="11"/>
  <c r="AF87" i="11"/>
  <c r="AE87" i="11"/>
  <c r="AD87" i="11"/>
  <c r="AB87" i="11"/>
  <c r="AW87" i="11" s="1"/>
  <c r="AC87" i="11"/>
  <c r="AA87" i="11"/>
  <c r="AM86" i="11"/>
  <c r="AK86" i="11"/>
  <c r="AJ86" i="11"/>
  <c r="AI86" i="11"/>
  <c r="AH86" i="11"/>
  <c r="AG86" i="11"/>
  <c r="AF86" i="11"/>
  <c r="AE86" i="11"/>
  <c r="AD86" i="11"/>
  <c r="AB86" i="11"/>
  <c r="AC86" i="11"/>
  <c r="AA86" i="11"/>
  <c r="AM85" i="11"/>
  <c r="AK85" i="11"/>
  <c r="AJ85" i="11"/>
  <c r="AI85" i="11"/>
  <c r="AH85" i="11"/>
  <c r="AG85" i="11"/>
  <c r="AR85" i="11"/>
  <c r="AU85" i="11" s="1"/>
  <c r="AF85" i="11"/>
  <c r="AE85" i="11"/>
  <c r="AD85" i="11"/>
  <c r="AW85" i="11" s="1"/>
  <c r="AB85" i="11"/>
  <c r="AC85" i="11"/>
  <c r="AA85" i="11"/>
  <c r="AM84" i="11"/>
  <c r="AK84" i="11"/>
  <c r="AJ84" i="11"/>
  <c r="AI84" i="11"/>
  <c r="AH84" i="11"/>
  <c r="AG84" i="11"/>
  <c r="AF84" i="11"/>
  <c r="AE84" i="11"/>
  <c r="AD84" i="11"/>
  <c r="AB84" i="11"/>
  <c r="AC84" i="11"/>
  <c r="AA84" i="11"/>
  <c r="AM83" i="11"/>
  <c r="AK83" i="11"/>
  <c r="AJ83" i="11"/>
  <c r="AI83" i="11"/>
  <c r="AH83" i="11"/>
  <c r="AG83" i="11"/>
  <c r="AR83" i="11" s="1"/>
  <c r="AU83" i="11" s="1"/>
  <c r="AF83" i="11"/>
  <c r="AE83" i="11"/>
  <c r="AD83" i="11"/>
  <c r="AB83" i="11"/>
  <c r="AC83" i="11"/>
  <c r="AA83" i="11"/>
  <c r="AM82" i="11"/>
  <c r="AK82" i="11"/>
  <c r="AJ82" i="11"/>
  <c r="AI82" i="11"/>
  <c r="AH82" i="11"/>
  <c r="AG82" i="11"/>
  <c r="AF82" i="11"/>
  <c r="AE82" i="11"/>
  <c r="AD82" i="11"/>
  <c r="AB82" i="11"/>
  <c r="AC82" i="11"/>
  <c r="AA82" i="11"/>
  <c r="AM81" i="11"/>
  <c r="AK81" i="11"/>
  <c r="AJ81" i="11"/>
  <c r="AI81" i="11"/>
  <c r="AH81" i="11"/>
  <c r="AG81" i="11"/>
  <c r="AR81" i="11" s="1"/>
  <c r="AU81" i="11" s="1"/>
  <c r="AF81" i="11"/>
  <c r="AE81" i="11"/>
  <c r="AD81" i="11"/>
  <c r="AB81" i="11"/>
  <c r="AC81" i="11"/>
  <c r="AA81" i="11"/>
  <c r="AM80" i="11"/>
  <c r="AK80" i="11"/>
  <c r="AJ80" i="11"/>
  <c r="AI80" i="11"/>
  <c r="AH80" i="11"/>
  <c r="AG80" i="11"/>
  <c r="AF80" i="11"/>
  <c r="AE80" i="11"/>
  <c r="AD80" i="11"/>
  <c r="AB80" i="11"/>
  <c r="AC80" i="11"/>
  <c r="AA80" i="11"/>
  <c r="AM79" i="11"/>
  <c r="AK79" i="11"/>
  <c r="AJ79" i="11"/>
  <c r="AI79" i="11"/>
  <c r="AH79" i="11"/>
  <c r="AG79" i="11"/>
  <c r="AF79" i="11"/>
  <c r="AE79" i="11"/>
  <c r="AD79" i="11"/>
  <c r="AB79" i="11"/>
  <c r="AC79" i="11"/>
  <c r="AA79" i="11"/>
  <c r="AM78" i="11"/>
  <c r="AK78" i="11"/>
  <c r="AJ78" i="11"/>
  <c r="AI78" i="11"/>
  <c r="AH78" i="11"/>
  <c r="AR78" i="11" s="1"/>
  <c r="AU78" i="11" s="1"/>
  <c r="AG78" i="11"/>
  <c r="AF78" i="11"/>
  <c r="AE78" i="11"/>
  <c r="AD78" i="11"/>
  <c r="AB78" i="11"/>
  <c r="AC78" i="11"/>
  <c r="AA78" i="11"/>
  <c r="AM77" i="11"/>
  <c r="AK77" i="11"/>
  <c r="AJ77" i="11"/>
  <c r="AI77" i="11"/>
  <c r="AH77" i="11"/>
  <c r="AR77" i="11" s="1"/>
  <c r="AU77" i="11" s="1"/>
  <c r="AG77" i="11"/>
  <c r="AF77" i="11"/>
  <c r="AE77" i="11"/>
  <c r="AD77" i="11"/>
  <c r="AB77" i="11"/>
  <c r="AC77" i="11"/>
  <c r="AA77" i="11"/>
  <c r="AM76" i="11"/>
  <c r="AK76" i="11"/>
  <c r="AJ76" i="11"/>
  <c r="AI76" i="11"/>
  <c r="AH76" i="11"/>
  <c r="AG76" i="11"/>
  <c r="AF76" i="11"/>
  <c r="AE76" i="11"/>
  <c r="AD76" i="11"/>
  <c r="AB76" i="11"/>
  <c r="AC76" i="11"/>
  <c r="AA76" i="11"/>
  <c r="AM75" i="11"/>
  <c r="AK75" i="11"/>
  <c r="AJ75" i="11"/>
  <c r="AI75" i="11"/>
  <c r="AH75" i="11"/>
  <c r="AG75" i="11"/>
  <c r="AF75" i="11"/>
  <c r="AE75" i="11"/>
  <c r="AD75" i="11"/>
  <c r="AB75" i="11"/>
  <c r="AC75" i="11"/>
  <c r="AA75" i="11"/>
  <c r="AM74" i="11"/>
  <c r="AK74" i="11"/>
  <c r="AJ74" i="11"/>
  <c r="AI74" i="11"/>
  <c r="AH74" i="11"/>
  <c r="AG74" i="11"/>
  <c r="AF74" i="11"/>
  <c r="AE74" i="11"/>
  <c r="AD74" i="11"/>
  <c r="AB74" i="11"/>
  <c r="AC74" i="11"/>
  <c r="AA74" i="11"/>
  <c r="AM73" i="11"/>
  <c r="AK73" i="11"/>
  <c r="AJ73" i="11"/>
  <c r="AI73" i="11"/>
  <c r="AH73" i="11"/>
  <c r="AG73" i="11"/>
  <c r="AF73" i="11"/>
  <c r="AE73" i="11"/>
  <c r="AD73" i="11"/>
  <c r="AB73" i="11"/>
  <c r="AC73" i="11"/>
  <c r="AA73" i="11"/>
  <c r="AM72" i="11"/>
  <c r="AK72" i="11"/>
  <c r="AJ72" i="11"/>
  <c r="AI72" i="11"/>
  <c r="AH72" i="11"/>
  <c r="AG72" i="11"/>
  <c r="AF72" i="11"/>
  <c r="AE72" i="11"/>
  <c r="AD72" i="11"/>
  <c r="AB72" i="11"/>
  <c r="AC72" i="11"/>
  <c r="AA72" i="11"/>
  <c r="AM71" i="11"/>
  <c r="AK71" i="11"/>
  <c r="AJ71" i="11"/>
  <c r="AI71" i="11"/>
  <c r="AH71" i="11"/>
  <c r="AG71" i="11"/>
  <c r="AF71" i="11"/>
  <c r="AE71" i="11"/>
  <c r="AB71" i="11"/>
  <c r="AC71" i="11"/>
  <c r="AD71" i="11"/>
  <c r="AQ71" i="11"/>
  <c r="AT71" i="11" s="1"/>
  <c r="AA71" i="11"/>
  <c r="AM70" i="11"/>
  <c r="AK70" i="11"/>
  <c r="AJ70" i="11"/>
  <c r="AI70" i="11"/>
  <c r="AH70" i="11"/>
  <c r="AG70" i="11"/>
  <c r="AF70" i="11"/>
  <c r="AE70" i="11"/>
  <c r="AD70" i="11"/>
  <c r="AC70" i="11"/>
  <c r="AB70" i="11"/>
  <c r="AA70" i="11"/>
  <c r="AM69" i="11"/>
  <c r="AK69" i="11"/>
  <c r="AJ69" i="11"/>
  <c r="AI69" i="11"/>
  <c r="AH69" i="11"/>
  <c r="AG69" i="11"/>
  <c r="AF69" i="11"/>
  <c r="AE69" i="11"/>
  <c r="AD69" i="11"/>
  <c r="AC69" i="11"/>
  <c r="AB69" i="11"/>
  <c r="AA69" i="11"/>
  <c r="AM68" i="11"/>
  <c r="AK68" i="11"/>
  <c r="AJ68" i="11"/>
  <c r="AI68" i="11"/>
  <c r="AH68" i="11"/>
  <c r="AG68" i="11"/>
  <c r="AF68" i="11"/>
  <c r="AE68" i="11"/>
  <c r="AD68" i="11"/>
  <c r="AC68" i="11"/>
  <c r="AB68" i="11"/>
  <c r="AN68" i="11"/>
  <c r="AA68" i="11"/>
  <c r="AM67" i="11"/>
  <c r="AK67" i="11"/>
  <c r="AJ67" i="11"/>
  <c r="AI67" i="11"/>
  <c r="AH67" i="11"/>
  <c r="AG67" i="11"/>
  <c r="AF67" i="11"/>
  <c r="AE67" i="11"/>
  <c r="AD67" i="11"/>
  <c r="AC67" i="11"/>
  <c r="AB67" i="11"/>
  <c r="AQ67" i="11" s="1"/>
  <c r="AT67" i="11" s="1"/>
  <c r="AA67" i="11"/>
  <c r="AM66" i="11"/>
  <c r="AK66" i="11"/>
  <c r="AJ66" i="11"/>
  <c r="AI66" i="11"/>
  <c r="AH66" i="11"/>
  <c r="AG66" i="11"/>
  <c r="AF66" i="11"/>
  <c r="AE66" i="11"/>
  <c r="AD66" i="11"/>
  <c r="AC66" i="11"/>
  <c r="AB66" i="11"/>
  <c r="AA66" i="11"/>
  <c r="AM65" i="11"/>
  <c r="AK65" i="11"/>
  <c r="AJ65" i="11"/>
  <c r="AI65" i="11"/>
  <c r="AH65" i="11"/>
  <c r="AG65" i="11"/>
  <c r="AF65" i="11"/>
  <c r="AE65" i="11"/>
  <c r="AD65" i="11"/>
  <c r="AC65" i="11"/>
  <c r="AB65" i="11"/>
  <c r="AQ65" i="11" s="1"/>
  <c r="AT65" i="11" s="1"/>
  <c r="AA65" i="11"/>
  <c r="AM64" i="11"/>
  <c r="AK64" i="11"/>
  <c r="AJ64" i="11"/>
  <c r="AI64" i="11"/>
  <c r="AH64" i="11"/>
  <c r="AG64" i="11"/>
  <c r="AF64" i="11"/>
  <c r="AE64" i="11"/>
  <c r="AD64" i="11"/>
  <c r="AB64" i="11"/>
  <c r="AC64" i="11"/>
  <c r="AA64" i="11"/>
  <c r="AM63" i="11"/>
  <c r="AK63" i="11"/>
  <c r="AJ63" i="11"/>
  <c r="AI63" i="11"/>
  <c r="AH63" i="11"/>
  <c r="AG63" i="11"/>
  <c r="AF63" i="11"/>
  <c r="AE63" i="11"/>
  <c r="AB63" i="11"/>
  <c r="AC63" i="11"/>
  <c r="AD63" i="11"/>
  <c r="AQ63" i="11"/>
  <c r="AT63" i="11" s="1"/>
  <c r="AA63" i="11"/>
  <c r="AM62" i="11"/>
  <c r="AK62" i="11"/>
  <c r="AJ62" i="11"/>
  <c r="AI62" i="11"/>
  <c r="AH62" i="11"/>
  <c r="AG62" i="11"/>
  <c r="AF62" i="11"/>
  <c r="AE62" i="11"/>
  <c r="AD62" i="11"/>
  <c r="AC62" i="11"/>
  <c r="AB62" i="11"/>
  <c r="AA62" i="11"/>
  <c r="AM61" i="11"/>
  <c r="AK61" i="11"/>
  <c r="AJ61" i="11"/>
  <c r="AI61" i="11"/>
  <c r="AH61" i="11"/>
  <c r="AG61" i="11"/>
  <c r="AF61" i="11"/>
  <c r="AE61" i="11"/>
  <c r="AD61" i="11"/>
  <c r="AC61" i="11"/>
  <c r="AB61" i="11"/>
  <c r="AA61" i="11"/>
  <c r="AM60" i="11"/>
  <c r="AK60" i="11"/>
  <c r="AJ60" i="11"/>
  <c r="AI60" i="11"/>
  <c r="AH60" i="11"/>
  <c r="AG60" i="11"/>
  <c r="AF60" i="11"/>
  <c r="AE60" i="11"/>
  <c r="AD60" i="11"/>
  <c r="AC60" i="11"/>
  <c r="AB60" i="11"/>
  <c r="AA60" i="11"/>
  <c r="AM59" i="11"/>
  <c r="AK59" i="11"/>
  <c r="AJ59" i="11"/>
  <c r="AI59" i="11"/>
  <c r="AH59" i="11"/>
  <c r="AG59" i="11"/>
  <c r="AF59" i="11"/>
  <c r="AE59" i="11"/>
  <c r="AD59" i="11"/>
  <c r="AC59" i="11"/>
  <c r="AB59" i="11"/>
  <c r="AQ59" i="11" s="1"/>
  <c r="AT59" i="11" s="1"/>
  <c r="AA59" i="11"/>
  <c r="AM58" i="11"/>
  <c r="AK58" i="11"/>
  <c r="AJ58" i="11"/>
  <c r="AI58" i="11"/>
  <c r="AH58" i="11"/>
  <c r="AG58" i="11"/>
  <c r="AO58" i="11" s="1"/>
  <c r="AF58" i="11"/>
  <c r="AE58" i="11"/>
  <c r="AD58" i="11"/>
  <c r="AC58" i="11"/>
  <c r="AB58" i="11"/>
  <c r="AA58" i="11"/>
  <c r="AM57" i="11"/>
  <c r="AK57" i="11"/>
  <c r="AJ57" i="11"/>
  <c r="AI57" i="11"/>
  <c r="AH57" i="11"/>
  <c r="AG57" i="11"/>
  <c r="AF57" i="11"/>
  <c r="AE57" i="11"/>
  <c r="AD57" i="11"/>
  <c r="AB57" i="11"/>
  <c r="AC57" i="11"/>
  <c r="AA57" i="11"/>
  <c r="AM56" i="11"/>
  <c r="AK56" i="11"/>
  <c r="AJ56" i="11"/>
  <c r="AI56" i="11"/>
  <c r="AH56" i="11"/>
  <c r="AG56" i="11"/>
  <c r="AF56" i="11"/>
  <c r="AE56" i="11"/>
  <c r="AD56" i="11"/>
  <c r="AB56" i="11"/>
  <c r="AQ56" i="11" s="1"/>
  <c r="AT56" i="11" s="1"/>
  <c r="AC56" i="11"/>
  <c r="AA56" i="11"/>
  <c r="AM55" i="11"/>
  <c r="AK55" i="11"/>
  <c r="AJ55" i="11"/>
  <c r="AI55" i="11"/>
  <c r="AH55" i="11"/>
  <c r="AG55" i="11"/>
  <c r="AF55" i="11"/>
  <c r="AE55" i="11"/>
  <c r="AB55" i="11"/>
  <c r="AC55" i="11"/>
  <c r="AD55" i="11"/>
  <c r="AA55" i="11"/>
  <c r="AM54" i="11"/>
  <c r="AK54" i="11"/>
  <c r="AJ54" i="11"/>
  <c r="AI54" i="11"/>
  <c r="AH54" i="11"/>
  <c r="AG54" i="11"/>
  <c r="AF54" i="11"/>
  <c r="AE54" i="11"/>
  <c r="AD54" i="11"/>
  <c r="AC54" i="11"/>
  <c r="AB54" i="11"/>
  <c r="AA54" i="11"/>
  <c r="AM53" i="11"/>
  <c r="AK53" i="11"/>
  <c r="AJ53" i="11"/>
  <c r="AI53" i="11"/>
  <c r="AH53" i="11"/>
  <c r="AG53" i="11"/>
  <c r="AF53" i="11"/>
  <c r="AE53" i="11"/>
  <c r="AD53" i="11"/>
  <c r="AC53" i="11"/>
  <c r="AB53" i="11"/>
  <c r="AA53" i="11"/>
  <c r="AM52" i="11"/>
  <c r="AK52" i="11"/>
  <c r="AJ52" i="11"/>
  <c r="AI52" i="11"/>
  <c r="AH52" i="11"/>
  <c r="AG52" i="11"/>
  <c r="AF52" i="11"/>
  <c r="AE52" i="11"/>
  <c r="AD52" i="11"/>
  <c r="AC52" i="11"/>
  <c r="AB52" i="11"/>
  <c r="AN52" i="11" s="1"/>
  <c r="AA52" i="11"/>
  <c r="AM51" i="11"/>
  <c r="AK51" i="11"/>
  <c r="AJ51" i="11"/>
  <c r="AI51" i="11"/>
  <c r="AH51" i="11"/>
  <c r="AG51" i="11"/>
  <c r="AO51" i="11" s="1"/>
  <c r="AF51" i="11"/>
  <c r="AE51" i="11"/>
  <c r="AD51" i="11"/>
  <c r="AC51" i="11"/>
  <c r="AB51" i="11"/>
  <c r="AA51" i="11"/>
  <c r="AM50" i="11"/>
  <c r="AK50" i="11"/>
  <c r="AJ50" i="11"/>
  <c r="AI50" i="11"/>
  <c r="AH50" i="11"/>
  <c r="AG50" i="11"/>
  <c r="AF50" i="11"/>
  <c r="AE50" i="11"/>
  <c r="AD50" i="11"/>
  <c r="AC50" i="11"/>
  <c r="AB50" i="11"/>
  <c r="AA50" i="11"/>
  <c r="AM49" i="11"/>
  <c r="AK49" i="11"/>
  <c r="AJ49" i="11"/>
  <c r="AI49" i="11"/>
  <c r="AR49" i="11" s="1"/>
  <c r="AU49" i="11" s="1"/>
  <c r="AH49" i="11"/>
  <c r="AG49" i="11"/>
  <c r="AF49" i="11"/>
  <c r="AE49" i="11"/>
  <c r="AD49" i="11"/>
  <c r="AC49" i="11"/>
  <c r="AB49" i="11"/>
  <c r="AA49" i="11"/>
  <c r="AM48" i="11"/>
  <c r="AK48" i="11"/>
  <c r="AJ48" i="11"/>
  <c r="AI48" i="11"/>
  <c r="AR48" i="11" s="1"/>
  <c r="AH48" i="11"/>
  <c r="AG48" i="11"/>
  <c r="AU48" i="11"/>
  <c r="AF48" i="11"/>
  <c r="AE48" i="11"/>
  <c r="AD48" i="11"/>
  <c r="AB48" i="11"/>
  <c r="AQ48" i="11" s="1"/>
  <c r="AT48" i="11" s="1"/>
  <c r="AC48" i="11"/>
  <c r="AA48" i="11"/>
  <c r="AM47" i="11"/>
  <c r="AK47" i="11"/>
  <c r="AJ47" i="11"/>
  <c r="AI47" i="11"/>
  <c r="AH47" i="11"/>
  <c r="AG47" i="11"/>
  <c r="AF47" i="11"/>
  <c r="AE47" i="11"/>
  <c r="AB47" i="11"/>
  <c r="AC47" i="11"/>
  <c r="AQ47" i="11" s="1"/>
  <c r="AT47" i="11" s="1"/>
  <c r="AD47" i="11"/>
  <c r="AA47" i="11"/>
  <c r="AM46" i="11"/>
  <c r="AK46" i="11"/>
  <c r="AJ46" i="11"/>
  <c r="AI46" i="11"/>
  <c r="AH46" i="11"/>
  <c r="AG46" i="11"/>
  <c r="AF46" i="11"/>
  <c r="AE46" i="11"/>
  <c r="AD46" i="11"/>
  <c r="AC46" i="11"/>
  <c r="AB46" i="11"/>
  <c r="AA46" i="11"/>
  <c r="AM45" i="11"/>
  <c r="AK45" i="11"/>
  <c r="AJ45" i="11"/>
  <c r="AI45" i="11"/>
  <c r="AH45" i="11"/>
  <c r="AG45" i="11"/>
  <c r="AF45" i="11"/>
  <c r="AE45" i="11"/>
  <c r="AD45" i="11"/>
  <c r="AC45" i="11"/>
  <c r="AB45" i="11"/>
  <c r="AA45" i="11"/>
  <c r="AM44" i="11"/>
  <c r="AK44" i="11"/>
  <c r="AJ44" i="11"/>
  <c r="AI44" i="11"/>
  <c r="AH44" i="11"/>
  <c r="AG44" i="11"/>
  <c r="AF44" i="11"/>
  <c r="AE44" i="11"/>
  <c r="AD44" i="11"/>
  <c r="AC44" i="11"/>
  <c r="AB44" i="11"/>
  <c r="AA44" i="11"/>
  <c r="AM43" i="11"/>
  <c r="AK43" i="11"/>
  <c r="AJ43" i="11"/>
  <c r="AI43" i="11"/>
  <c r="AH43" i="11"/>
  <c r="AG43" i="11"/>
  <c r="AF43" i="11"/>
  <c r="AE43" i="11"/>
  <c r="AD43" i="11"/>
  <c r="AC43" i="11"/>
  <c r="AB43" i="11"/>
  <c r="AQ43" i="11"/>
  <c r="AT43" i="11" s="1"/>
  <c r="AA43" i="11"/>
  <c r="AM42" i="11"/>
  <c r="AK42" i="11"/>
  <c r="AJ42" i="11"/>
  <c r="AI42" i="11"/>
  <c r="AH42" i="11"/>
  <c r="AG42" i="11"/>
  <c r="AF42" i="11"/>
  <c r="AE42" i="11"/>
  <c r="AD42" i="11"/>
  <c r="AC42" i="11"/>
  <c r="AB42" i="11"/>
  <c r="AA42" i="11"/>
  <c r="AM41" i="11"/>
  <c r="AK41" i="11"/>
  <c r="AJ41" i="11"/>
  <c r="AI41" i="11"/>
  <c r="AH41" i="11"/>
  <c r="AG41" i="11"/>
  <c r="AF41" i="11"/>
  <c r="AE41" i="11"/>
  <c r="AD41" i="11"/>
  <c r="AB41" i="11"/>
  <c r="AC41" i="11"/>
  <c r="AA41" i="11"/>
  <c r="AM40" i="11"/>
  <c r="AK40" i="11"/>
  <c r="AJ40" i="11"/>
  <c r="AI40" i="11"/>
  <c r="AR40" i="11" s="1"/>
  <c r="AU40" i="11" s="1"/>
  <c r="AH40" i="11"/>
  <c r="AG40" i="11"/>
  <c r="AF40" i="11"/>
  <c r="AE40" i="11"/>
  <c r="AD40" i="11"/>
  <c r="AB40" i="11"/>
  <c r="AC40" i="11"/>
  <c r="AA40" i="11"/>
  <c r="AM39" i="11"/>
  <c r="AK39" i="11"/>
  <c r="AJ39" i="11"/>
  <c r="AI39" i="11"/>
  <c r="AH39" i="11"/>
  <c r="AG39" i="11"/>
  <c r="AF39" i="11"/>
  <c r="AE39" i="11"/>
  <c r="AB39" i="11"/>
  <c r="AC39" i="11"/>
  <c r="AD39" i="11"/>
  <c r="AQ39" i="11"/>
  <c r="AT39" i="11" s="1"/>
  <c r="AA39" i="11"/>
  <c r="AM38" i="11"/>
  <c r="AK38" i="11"/>
  <c r="AJ38" i="11"/>
  <c r="AI38" i="11"/>
  <c r="AH38" i="11"/>
  <c r="AG38" i="11"/>
  <c r="AF38" i="11"/>
  <c r="AE38" i="11"/>
  <c r="AD38" i="11"/>
  <c r="AC38" i="11"/>
  <c r="AB38" i="11"/>
  <c r="AA38" i="11"/>
  <c r="AM37" i="11"/>
  <c r="AK37" i="11"/>
  <c r="AJ37" i="11"/>
  <c r="AI37" i="11"/>
  <c r="AH37" i="11"/>
  <c r="AG37" i="11"/>
  <c r="AF37" i="11"/>
  <c r="AE37" i="11"/>
  <c r="AD37" i="11"/>
  <c r="AC37" i="11"/>
  <c r="AB37" i="11"/>
  <c r="AA37" i="11"/>
  <c r="AM36" i="11"/>
  <c r="AK36" i="11"/>
  <c r="AJ36" i="11"/>
  <c r="AI36" i="11"/>
  <c r="AH36" i="11"/>
  <c r="AG36" i="11"/>
  <c r="AF36" i="11"/>
  <c r="AE36" i="11"/>
  <c r="AD36" i="11"/>
  <c r="AC36" i="11"/>
  <c r="AB36" i="11"/>
  <c r="AN36" i="11"/>
  <c r="AA36" i="11"/>
  <c r="AM35" i="11"/>
  <c r="AK35" i="11"/>
  <c r="AO35" i="11" s="1"/>
  <c r="AJ35" i="11"/>
  <c r="AI35" i="11"/>
  <c r="AH35" i="11"/>
  <c r="AG35" i="11"/>
  <c r="AF35" i="11"/>
  <c r="AE35" i="11"/>
  <c r="AD35" i="11"/>
  <c r="AC35" i="11"/>
  <c r="AB35" i="11"/>
  <c r="AQ35" i="11" s="1"/>
  <c r="AT35" i="11" s="1"/>
  <c r="AA35" i="11"/>
  <c r="AM34" i="11"/>
  <c r="AK34" i="11"/>
  <c r="AJ34" i="11"/>
  <c r="AI34" i="11"/>
  <c r="AH34" i="11"/>
  <c r="AG34" i="11"/>
  <c r="AF34" i="11"/>
  <c r="AE34" i="11"/>
  <c r="AD34" i="11"/>
  <c r="AC34" i="11"/>
  <c r="AB34" i="11"/>
  <c r="AA34" i="11"/>
  <c r="AM33" i="11"/>
  <c r="AK33" i="11"/>
  <c r="AJ33" i="11"/>
  <c r="AI33" i="11"/>
  <c r="AH33" i="11"/>
  <c r="AG33" i="11"/>
  <c r="AF33" i="11"/>
  <c r="AE33" i="11"/>
  <c r="AD33" i="11"/>
  <c r="AC33" i="11"/>
  <c r="AB33" i="11"/>
  <c r="AQ33" i="11" s="1"/>
  <c r="AT33" i="11" s="1"/>
  <c r="AA33" i="11"/>
  <c r="AM32" i="11"/>
  <c r="AK32" i="11"/>
  <c r="AJ32" i="11"/>
  <c r="AI32" i="11"/>
  <c r="AR32" i="11" s="1"/>
  <c r="AU32" i="11" s="1"/>
  <c r="AH32" i="11"/>
  <c r="AG32" i="11"/>
  <c r="AF32" i="11"/>
  <c r="AE32" i="11"/>
  <c r="AD32" i="11"/>
  <c r="AB32" i="11"/>
  <c r="AC32" i="11"/>
  <c r="AA32" i="11"/>
  <c r="AM31" i="11"/>
  <c r="AK31" i="11"/>
  <c r="AJ31" i="11"/>
  <c r="AI31" i="11"/>
  <c r="AH31" i="11"/>
  <c r="AG31" i="11"/>
  <c r="AF31" i="11"/>
  <c r="AE31" i="11"/>
  <c r="AB31" i="11"/>
  <c r="AC31" i="11"/>
  <c r="AQ31" i="11" s="1"/>
  <c r="AT31" i="11" s="1"/>
  <c r="AD31" i="11"/>
  <c r="AA31" i="11"/>
  <c r="AM30" i="11"/>
  <c r="AK30" i="11"/>
  <c r="AJ30" i="11"/>
  <c r="AI30" i="11"/>
  <c r="AH30" i="11"/>
  <c r="AG30" i="11"/>
  <c r="AF30" i="11"/>
  <c r="AE30" i="11"/>
  <c r="AD30" i="11"/>
  <c r="AC30" i="11"/>
  <c r="AB30" i="11"/>
  <c r="AA30" i="11"/>
  <c r="AM29" i="11"/>
  <c r="AK29" i="11"/>
  <c r="AJ29" i="11"/>
  <c r="AI29" i="11"/>
  <c r="AH29" i="11"/>
  <c r="AG29" i="11"/>
  <c r="AF29" i="11"/>
  <c r="AE29" i="11"/>
  <c r="AD29" i="11"/>
  <c r="AC29" i="11"/>
  <c r="AB29" i="11"/>
  <c r="AA29" i="11"/>
  <c r="AM28" i="11"/>
  <c r="AK28" i="11"/>
  <c r="AJ28" i="11"/>
  <c r="AI28" i="11"/>
  <c r="AH28" i="11"/>
  <c r="AG28" i="11"/>
  <c r="AF28" i="11"/>
  <c r="AE28" i="11"/>
  <c r="AD28" i="11"/>
  <c r="AC28" i="11"/>
  <c r="AB28" i="11"/>
  <c r="AA28" i="11"/>
  <c r="AM27" i="11"/>
  <c r="AK27" i="11"/>
  <c r="AJ27" i="11"/>
  <c r="AI27" i="11"/>
  <c r="AH27" i="11"/>
  <c r="AG27" i="11"/>
  <c r="AF27" i="11"/>
  <c r="AE27" i="11"/>
  <c r="AD27" i="11"/>
  <c r="AC27" i="11"/>
  <c r="AB27" i="11"/>
  <c r="AA27" i="11"/>
  <c r="AM26" i="11"/>
  <c r="AK26" i="11"/>
  <c r="AJ26" i="11"/>
  <c r="AI26" i="11"/>
  <c r="AH26" i="11"/>
  <c r="AG26" i="11"/>
  <c r="AF26" i="11"/>
  <c r="AE26" i="11"/>
  <c r="AD26" i="11"/>
  <c r="AC26" i="11"/>
  <c r="AB26" i="11"/>
  <c r="AA26" i="11"/>
  <c r="AM25" i="11"/>
  <c r="AK25" i="11"/>
  <c r="AJ25" i="11"/>
  <c r="AI25" i="11"/>
  <c r="AH25" i="11"/>
  <c r="AG25" i="11"/>
  <c r="AO25" i="11" s="1"/>
  <c r="AF25" i="11"/>
  <c r="AE25" i="11"/>
  <c r="AD25" i="11"/>
  <c r="AB25" i="11"/>
  <c r="AC25" i="11"/>
  <c r="AA25" i="11"/>
  <c r="AM24" i="11"/>
  <c r="AK24" i="11"/>
  <c r="AJ24" i="11"/>
  <c r="AI24" i="11"/>
  <c r="AH24" i="11"/>
  <c r="AG24" i="11"/>
  <c r="AF24" i="11"/>
  <c r="AE24" i="11"/>
  <c r="AD24" i="11"/>
  <c r="AB24" i="11"/>
  <c r="AQ24" i="11" s="1"/>
  <c r="AT24" i="11" s="1"/>
  <c r="AC24" i="11"/>
  <c r="AA24" i="11"/>
  <c r="AB23" i="11"/>
  <c r="AC23" i="11"/>
  <c r="AD23" i="11"/>
  <c r="AE23" i="11"/>
  <c r="AF23" i="11"/>
  <c r="AM23" i="11"/>
  <c r="AK23" i="11"/>
  <c r="AJ23" i="11"/>
  <c r="AI23" i="11"/>
  <c r="AH23" i="11"/>
  <c r="AG23" i="11"/>
  <c r="AA23" i="11"/>
  <c r="AM22" i="11"/>
  <c r="AK22" i="11"/>
  <c r="AJ22" i="11"/>
  <c r="AI22" i="11"/>
  <c r="AH22" i="11"/>
  <c r="AG22" i="11"/>
  <c r="AF22" i="11"/>
  <c r="AE22" i="11"/>
  <c r="AD22" i="11"/>
  <c r="AC22" i="11"/>
  <c r="AB22" i="11"/>
  <c r="AA22" i="11"/>
  <c r="AM21" i="11"/>
  <c r="AK21" i="11"/>
  <c r="AJ21" i="11"/>
  <c r="AI21" i="11"/>
  <c r="AH21" i="11"/>
  <c r="AG21" i="11"/>
  <c r="AF21" i="11"/>
  <c r="AE21" i="11"/>
  <c r="AD21" i="11"/>
  <c r="AC21" i="11"/>
  <c r="AB21" i="11"/>
  <c r="AA21" i="11"/>
  <c r="AM20" i="11"/>
  <c r="AK20" i="11"/>
  <c r="AJ20" i="11"/>
  <c r="AI20" i="11"/>
  <c r="AH20" i="11"/>
  <c r="AG20" i="11"/>
  <c r="AF20" i="11"/>
  <c r="AE20" i="11"/>
  <c r="AD20" i="11"/>
  <c r="AC20" i="11"/>
  <c r="AN20" i="11" s="1"/>
  <c r="AB20" i="11"/>
  <c r="AA20" i="11"/>
  <c r="AM19" i="11"/>
  <c r="AK19" i="11"/>
  <c r="AJ19" i="11"/>
  <c r="AI19" i="11"/>
  <c r="AH19" i="11"/>
  <c r="AG19" i="11"/>
  <c r="AF19" i="11"/>
  <c r="AE19" i="11"/>
  <c r="AD19" i="11"/>
  <c r="AC19" i="11"/>
  <c r="AB19" i="11"/>
  <c r="AA19" i="11"/>
  <c r="AM18" i="11"/>
  <c r="AK18" i="11"/>
  <c r="AJ18" i="11"/>
  <c r="AI18" i="11"/>
  <c r="AH18" i="11"/>
  <c r="AG18" i="11"/>
  <c r="AF18" i="11"/>
  <c r="AE18" i="11"/>
  <c r="AD18" i="11"/>
  <c r="AC18" i="11"/>
  <c r="AB18" i="11"/>
  <c r="AA18" i="11"/>
  <c r="AM17" i="11"/>
  <c r="AK17" i="11"/>
  <c r="AJ17" i="11"/>
  <c r="AI17" i="11"/>
  <c r="AH17" i="11"/>
  <c r="AG17" i="11"/>
  <c r="AF17" i="11"/>
  <c r="AE17" i="11"/>
  <c r="AD17" i="11"/>
  <c r="AC17" i="11"/>
  <c r="AB17" i="11"/>
  <c r="AA17" i="11"/>
  <c r="AM16" i="11"/>
  <c r="AK16" i="11"/>
  <c r="AJ16" i="11"/>
  <c r="AI16" i="11"/>
  <c r="AH16" i="11"/>
  <c r="AG16" i="11"/>
  <c r="AF16" i="11"/>
  <c r="AE16" i="11"/>
  <c r="AD16" i="11"/>
  <c r="AB16" i="11"/>
  <c r="AC16" i="11"/>
  <c r="AA16" i="11"/>
  <c r="AM15" i="11"/>
  <c r="AK15" i="11"/>
  <c r="AJ15" i="11"/>
  <c r="AI15" i="11"/>
  <c r="AH15" i="11"/>
  <c r="AG15" i="11"/>
  <c r="AF15" i="11"/>
  <c r="AE15" i="11"/>
  <c r="AQ15" i="11" s="1"/>
  <c r="AT15" i="11" s="1"/>
  <c r="AB15" i="11"/>
  <c r="AC15" i="11"/>
  <c r="AD15" i="11"/>
  <c r="AA15" i="11"/>
  <c r="AM14" i="11"/>
  <c r="AK14" i="11"/>
  <c r="AJ14" i="11"/>
  <c r="AI14" i="11"/>
  <c r="AH14" i="11"/>
  <c r="AG14" i="11"/>
  <c r="AF14" i="11"/>
  <c r="AE14" i="11"/>
  <c r="AD14" i="11"/>
  <c r="AC14" i="11"/>
  <c r="AB14" i="11"/>
  <c r="AA14" i="11"/>
  <c r="AM13" i="11"/>
  <c r="AK13" i="11"/>
  <c r="AJ13" i="11"/>
  <c r="AI13" i="11"/>
  <c r="AH13" i="11"/>
  <c r="AG13" i="11"/>
  <c r="AF13" i="11"/>
  <c r="AE13" i="11"/>
  <c r="AD13" i="11"/>
  <c r="AC13" i="11"/>
  <c r="AB13" i="11"/>
  <c r="AA13" i="11"/>
  <c r="AM12" i="11"/>
  <c r="AK12" i="11"/>
  <c r="AJ12" i="11"/>
  <c r="AI12" i="11"/>
  <c r="AH12" i="11"/>
  <c r="AG12" i="11"/>
  <c r="AF12" i="11"/>
  <c r="AE12" i="11"/>
  <c r="AD12" i="11"/>
  <c r="AC12" i="11"/>
  <c r="AB12" i="11"/>
  <c r="AA12" i="11"/>
  <c r="AM11" i="11"/>
  <c r="AK11" i="11"/>
  <c r="AJ11" i="11"/>
  <c r="AI11" i="11"/>
  <c r="AH11" i="11"/>
  <c r="AG11" i="11"/>
  <c r="AF11" i="11"/>
  <c r="AQ11" i="11" s="1"/>
  <c r="AT11" i="11" s="1"/>
  <c r="AE11" i="11"/>
  <c r="AD11" i="11"/>
  <c r="AC11" i="11"/>
  <c r="AB11" i="11"/>
  <c r="AA11" i="11"/>
  <c r="AM10" i="11"/>
  <c r="AK10" i="11"/>
  <c r="AJ10" i="11"/>
  <c r="AI10" i="11"/>
  <c r="AH10" i="11"/>
  <c r="AG10" i="11"/>
  <c r="AF10" i="11"/>
  <c r="AE10" i="11"/>
  <c r="AD10" i="11"/>
  <c r="AC10" i="11"/>
  <c r="AB10" i="11"/>
  <c r="AA10" i="11"/>
  <c r="AM9" i="11"/>
  <c r="AK9" i="11"/>
  <c r="AJ9" i="11"/>
  <c r="AI9" i="11"/>
  <c r="AH9" i="11"/>
  <c r="AG9" i="11"/>
  <c r="AF9" i="11"/>
  <c r="AE9" i="11"/>
  <c r="AD9" i="11"/>
  <c r="AB9" i="11"/>
  <c r="AC9" i="11"/>
  <c r="AA9" i="11"/>
  <c r="AM8" i="11"/>
  <c r="AK8" i="11"/>
  <c r="AJ8" i="11"/>
  <c r="AI8" i="11"/>
  <c r="AH8" i="11"/>
  <c r="AG8" i="11"/>
  <c r="AF8" i="11"/>
  <c r="AE8" i="11"/>
  <c r="AD8" i="11"/>
  <c r="AB8" i="11"/>
  <c r="AC8" i="11"/>
  <c r="AA8" i="11"/>
  <c r="AM7" i="11"/>
  <c r="AK7" i="11"/>
  <c r="AJ7" i="11"/>
  <c r="AI7" i="11"/>
  <c r="AH7" i="11"/>
  <c r="AG7" i="11"/>
  <c r="AF7" i="11"/>
  <c r="AE7" i="11"/>
  <c r="AB7" i="11"/>
  <c r="AC7" i="11"/>
  <c r="AQ7" i="11" s="1"/>
  <c r="AT7" i="11" s="1"/>
  <c r="AD7" i="11"/>
  <c r="AA7" i="11"/>
  <c r="AM38" i="10"/>
  <c r="AA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AM37" i="10"/>
  <c r="AA37" i="10"/>
  <c r="X37" i="10"/>
  <c r="W37" i="10"/>
  <c r="AK37" i="10" s="1"/>
  <c r="V37" i="10"/>
  <c r="AJ37" i="10" s="1"/>
  <c r="U37" i="10"/>
  <c r="T37" i="10"/>
  <c r="S37" i="10"/>
  <c r="AI37" i="10" s="1"/>
  <c r="R37" i="10"/>
  <c r="Q37" i="10"/>
  <c r="P37" i="10"/>
  <c r="O37" i="10"/>
  <c r="N37" i="10"/>
  <c r="M37" i="10"/>
  <c r="AG37" i="10" s="1"/>
  <c r="L37" i="10"/>
  <c r="K37" i="10"/>
  <c r="J37" i="10"/>
  <c r="I37" i="10"/>
  <c r="AE37" i="10"/>
  <c r="H37" i="10"/>
  <c r="AD37" i="10" s="1"/>
  <c r="G37" i="10"/>
  <c r="F37" i="10"/>
  <c r="E37" i="10"/>
  <c r="AC37" i="10" s="1"/>
  <c r="D37" i="10"/>
  <c r="C37" i="10"/>
  <c r="AB37" i="10"/>
  <c r="AM35" i="10"/>
  <c r="AA35" i="10"/>
  <c r="X35" i="10"/>
  <c r="W35" i="10"/>
  <c r="AK35" i="10" s="1"/>
  <c r="V35" i="10"/>
  <c r="U35" i="10"/>
  <c r="T35" i="10"/>
  <c r="S35" i="10"/>
  <c r="R35" i="10"/>
  <c r="Q35" i="10"/>
  <c r="P35" i="10"/>
  <c r="O35" i="10"/>
  <c r="AH35" i="10"/>
  <c r="N35" i="10"/>
  <c r="M35" i="10"/>
  <c r="L35" i="10"/>
  <c r="K35" i="10"/>
  <c r="AF35" i="10"/>
  <c r="J35" i="10"/>
  <c r="I35" i="10"/>
  <c r="AE35" i="10"/>
  <c r="H35" i="10"/>
  <c r="G35" i="10"/>
  <c r="AD35" i="10" s="1"/>
  <c r="F35" i="10"/>
  <c r="E35" i="10"/>
  <c r="AC35" i="10" s="1"/>
  <c r="D35" i="10"/>
  <c r="C35" i="10"/>
  <c r="AM34" i="10"/>
  <c r="AA34" i="10"/>
  <c r="X34" i="10"/>
  <c r="W34" i="10"/>
  <c r="AK34" i="10"/>
  <c r="V34" i="10"/>
  <c r="U34" i="10"/>
  <c r="AJ34" i="10"/>
  <c r="T34" i="10"/>
  <c r="S34" i="10"/>
  <c r="R34" i="10"/>
  <c r="Q34" i="10"/>
  <c r="P34" i="10"/>
  <c r="O34" i="10"/>
  <c r="N34" i="10"/>
  <c r="M34" i="10"/>
  <c r="L34" i="10"/>
  <c r="K34" i="10"/>
  <c r="AF34" i="10"/>
  <c r="J34" i="10"/>
  <c r="I34" i="10"/>
  <c r="H34" i="10"/>
  <c r="G34" i="10"/>
  <c r="F34" i="10"/>
  <c r="E34" i="10"/>
  <c r="AC34" i="10"/>
  <c r="D34" i="10"/>
  <c r="C34" i="10"/>
  <c r="AB34" i="10"/>
  <c r="AM33" i="10"/>
  <c r="AA33" i="10"/>
  <c r="X33" i="10"/>
  <c r="W33" i="10"/>
  <c r="AK33" i="10"/>
  <c r="V33" i="10"/>
  <c r="AJ33" i="10" s="1"/>
  <c r="U33" i="10"/>
  <c r="T33" i="10"/>
  <c r="S33" i="10"/>
  <c r="R33" i="10"/>
  <c r="Q33" i="10"/>
  <c r="P33" i="10"/>
  <c r="O33" i="10"/>
  <c r="AH33" i="10" s="1"/>
  <c r="N33" i="10"/>
  <c r="M33" i="10"/>
  <c r="AG33" i="10" s="1"/>
  <c r="L33" i="10"/>
  <c r="K33" i="10"/>
  <c r="J33" i="10"/>
  <c r="I33" i="10"/>
  <c r="H33" i="10"/>
  <c r="G33" i="10"/>
  <c r="AD33" i="10" s="1"/>
  <c r="F33" i="10"/>
  <c r="E33" i="10"/>
  <c r="AC33" i="10"/>
  <c r="D33" i="10"/>
  <c r="C33" i="10"/>
  <c r="AM32" i="10"/>
  <c r="W32" i="10"/>
  <c r="X32" i="10"/>
  <c r="AA32" i="10"/>
  <c r="V32" i="10"/>
  <c r="U32" i="10"/>
  <c r="AJ32" i="10" s="1"/>
  <c r="T32" i="10"/>
  <c r="S32" i="10"/>
  <c r="AI32" i="10"/>
  <c r="R32" i="10"/>
  <c r="Q32" i="10"/>
  <c r="P32" i="10"/>
  <c r="O32" i="10"/>
  <c r="AH32" i="10" s="1"/>
  <c r="N32" i="10"/>
  <c r="M32" i="10"/>
  <c r="AG32" i="10" s="1"/>
  <c r="L32" i="10"/>
  <c r="K32" i="10"/>
  <c r="AF32" i="10" s="1"/>
  <c r="J32" i="10"/>
  <c r="I32" i="10"/>
  <c r="H32" i="10"/>
  <c r="G32" i="10"/>
  <c r="AD32" i="10"/>
  <c r="F32" i="10"/>
  <c r="E32" i="10"/>
  <c r="AC32" i="10" s="1"/>
  <c r="D32" i="10"/>
  <c r="C32" i="10"/>
  <c r="AM31" i="10"/>
  <c r="AA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AM28" i="10"/>
  <c r="AK28" i="10"/>
  <c r="AJ28" i="10"/>
  <c r="AI28" i="10"/>
  <c r="AH28" i="10"/>
  <c r="AG28" i="10"/>
  <c r="AF28" i="10"/>
  <c r="AE28" i="10"/>
  <c r="AD28" i="10"/>
  <c r="AC28" i="10"/>
  <c r="AB28" i="10"/>
  <c r="AA28" i="10"/>
  <c r="AM26" i="10"/>
  <c r="AK26" i="10"/>
  <c r="AJ26" i="10"/>
  <c r="AI26" i="10"/>
  <c r="AH26" i="10"/>
  <c r="AG26" i="10"/>
  <c r="AF26" i="10"/>
  <c r="AE26" i="10"/>
  <c r="AD26" i="10"/>
  <c r="AC26" i="10"/>
  <c r="AB26" i="10"/>
  <c r="AA26" i="10"/>
  <c r="AM25" i="10"/>
  <c r="AK25" i="10"/>
  <c r="AJ25" i="10"/>
  <c r="AI25" i="10"/>
  <c r="AH25" i="10"/>
  <c r="AG25" i="10"/>
  <c r="AF25" i="10"/>
  <c r="AE25" i="10"/>
  <c r="AD25" i="10"/>
  <c r="AC25" i="10"/>
  <c r="AB25" i="10"/>
  <c r="AA25" i="10"/>
  <c r="AM24" i="10"/>
  <c r="AK24" i="10"/>
  <c r="AJ24" i="10"/>
  <c r="AI24" i="10"/>
  <c r="AH24" i="10"/>
  <c r="AG24" i="10"/>
  <c r="AF24" i="10"/>
  <c r="AE24" i="10"/>
  <c r="AD24" i="10"/>
  <c r="AC24" i="10"/>
  <c r="AB24" i="10"/>
  <c r="AA24" i="10"/>
  <c r="AM23" i="10"/>
  <c r="AK23" i="10"/>
  <c r="AJ23" i="10"/>
  <c r="AI23" i="10"/>
  <c r="AH23" i="10"/>
  <c r="AG23" i="10"/>
  <c r="AF23" i="10"/>
  <c r="AE23" i="10"/>
  <c r="AD23" i="10"/>
  <c r="AC23" i="10"/>
  <c r="AB23" i="10"/>
  <c r="AA23" i="10"/>
  <c r="AM22" i="10"/>
  <c r="AK22" i="10"/>
  <c r="AJ22" i="10"/>
  <c r="AI22" i="10"/>
  <c r="AH22" i="10"/>
  <c r="AR22" i="10" s="1"/>
  <c r="AU22" i="10" s="1"/>
  <c r="AG22" i="10"/>
  <c r="AF22" i="10"/>
  <c r="AE22" i="10"/>
  <c r="AD22" i="10"/>
  <c r="AC22" i="10"/>
  <c r="AB22" i="10"/>
  <c r="AA22" i="10"/>
  <c r="AM21" i="10"/>
  <c r="AK21" i="10"/>
  <c r="AJ21" i="10"/>
  <c r="AI21" i="10"/>
  <c r="AH21" i="10"/>
  <c r="AG21" i="10"/>
  <c r="AF21" i="10"/>
  <c r="AE21" i="10"/>
  <c r="AD21" i="10"/>
  <c r="AC21" i="10"/>
  <c r="AB21" i="10"/>
  <c r="AA21" i="10"/>
  <c r="AM20" i="10"/>
  <c r="AK20" i="10"/>
  <c r="AJ20" i="10"/>
  <c r="AI20" i="10"/>
  <c r="AH20" i="10"/>
  <c r="AR20" i="10" s="1"/>
  <c r="AU20" i="10" s="1"/>
  <c r="AG20" i="10"/>
  <c r="AF20" i="10"/>
  <c r="AE20" i="10"/>
  <c r="AD20" i="10"/>
  <c r="AC20" i="10"/>
  <c r="AB20" i="10"/>
  <c r="AA20" i="10"/>
  <c r="AM19" i="10"/>
  <c r="AK19" i="10"/>
  <c r="AJ19" i="10"/>
  <c r="AI19" i="10"/>
  <c r="AH19" i="10"/>
  <c r="AG19" i="10"/>
  <c r="AF19" i="10"/>
  <c r="AE19" i="10"/>
  <c r="AD19" i="10"/>
  <c r="AC19" i="10"/>
  <c r="AB19" i="10"/>
  <c r="AA19" i="10"/>
  <c r="AM18" i="10"/>
  <c r="AK18" i="10"/>
  <c r="AJ18" i="10"/>
  <c r="AI18" i="10"/>
  <c r="AH18" i="10"/>
  <c r="AR18" i="10" s="1"/>
  <c r="AU18" i="10" s="1"/>
  <c r="AG18" i="10"/>
  <c r="AF18" i="10"/>
  <c r="AE18" i="10"/>
  <c r="AD18" i="10"/>
  <c r="AC18" i="10"/>
  <c r="AB18" i="10"/>
  <c r="AA18" i="10"/>
  <c r="AM17" i="10"/>
  <c r="AK17" i="10"/>
  <c r="AJ17" i="10"/>
  <c r="AI17" i="10"/>
  <c r="AH17" i="10"/>
  <c r="AG17" i="10"/>
  <c r="AF17" i="10"/>
  <c r="AE17" i="10"/>
  <c r="AD17" i="10"/>
  <c r="AC17" i="10"/>
  <c r="AB17" i="10"/>
  <c r="AA17" i="10"/>
  <c r="AM16" i="10"/>
  <c r="AK16" i="10"/>
  <c r="AJ16" i="10"/>
  <c r="AI16" i="10"/>
  <c r="AH16" i="10"/>
  <c r="AR16" i="10" s="1"/>
  <c r="AU16" i="10" s="1"/>
  <c r="AG16" i="10"/>
  <c r="AF16" i="10"/>
  <c r="AE16" i="10"/>
  <c r="AD16" i="10"/>
  <c r="AC16" i="10"/>
  <c r="AB16" i="10"/>
  <c r="AA16" i="10"/>
  <c r="AM15" i="10"/>
  <c r="AK15" i="10"/>
  <c r="AJ15" i="10"/>
  <c r="AI15" i="10"/>
  <c r="AH15" i="10"/>
  <c r="AG15" i="10"/>
  <c r="AF15" i="10"/>
  <c r="AE15" i="10"/>
  <c r="AD15" i="10"/>
  <c r="AC15" i="10"/>
  <c r="AB15" i="10"/>
  <c r="AA15" i="10"/>
  <c r="AM14" i="10"/>
  <c r="AK14" i="10"/>
  <c r="AJ14" i="10"/>
  <c r="AI14" i="10"/>
  <c r="AH14" i="10"/>
  <c r="AR14" i="10" s="1"/>
  <c r="AU14" i="10" s="1"/>
  <c r="AG14" i="10"/>
  <c r="AF14" i="10"/>
  <c r="AE14" i="10"/>
  <c r="AD14" i="10"/>
  <c r="AC14" i="10"/>
  <c r="AB14" i="10"/>
  <c r="AA14" i="10"/>
  <c r="AM13" i="10"/>
  <c r="AK13" i="10"/>
  <c r="AJ13" i="10"/>
  <c r="AI13" i="10"/>
  <c r="AH13" i="10"/>
  <c r="AG13" i="10"/>
  <c r="AF13" i="10"/>
  <c r="AE13" i="10"/>
  <c r="AD13" i="10"/>
  <c r="AC13" i="10"/>
  <c r="AB13" i="10"/>
  <c r="AA13" i="10"/>
  <c r="AM12" i="10"/>
  <c r="AK12" i="10"/>
  <c r="AJ12" i="10"/>
  <c r="AI12" i="10"/>
  <c r="AH12" i="10"/>
  <c r="AG12" i="10"/>
  <c r="AF12" i="10"/>
  <c r="AE12" i="10"/>
  <c r="AD12" i="10"/>
  <c r="AC12" i="10"/>
  <c r="AB12" i="10"/>
  <c r="AA12" i="10"/>
  <c r="AM11" i="10"/>
  <c r="AK11" i="10"/>
  <c r="AJ11" i="10"/>
  <c r="AI11" i="10"/>
  <c r="AH11" i="10"/>
  <c r="AG11" i="10"/>
  <c r="AF11" i="10"/>
  <c r="AE11" i="10"/>
  <c r="AD11" i="10"/>
  <c r="AC11" i="10"/>
  <c r="AB11" i="10"/>
  <c r="AA11" i="10"/>
  <c r="AM10" i="10"/>
  <c r="AK10" i="10"/>
  <c r="AJ10" i="10"/>
  <c r="AI10" i="10"/>
  <c r="AH10" i="10"/>
  <c r="AR10" i="10" s="1"/>
  <c r="AU10" i="10" s="1"/>
  <c r="AG10" i="10"/>
  <c r="AF10" i="10"/>
  <c r="AE10" i="10"/>
  <c r="AD10" i="10"/>
  <c r="AC10" i="10"/>
  <c r="AB10" i="10"/>
  <c r="AA10" i="10"/>
  <c r="AM9" i="10"/>
  <c r="AK9" i="10"/>
  <c r="AJ9" i="10"/>
  <c r="AI9" i="10"/>
  <c r="AH9" i="10"/>
  <c r="AG9" i="10"/>
  <c r="AF9" i="10"/>
  <c r="AE9" i="10"/>
  <c r="AD9" i="10"/>
  <c r="AC9" i="10"/>
  <c r="AB9" i="10"/>
  <c r="AA9" i="10"/>
  <c r="AM8" i="10"/>
  <c r="AK8" i="10"/>
  <c r="AJ8" i="10"/>
  <c r="AI8" i="10"/>
  <c r="AH8" i="10"/>
  <c r="AG8" i="10"/>
  <c r="AF8" i="10"/>
  <c r="AE8" i="10"/>
  <c r="AD8" i="10"/>
  <c r="AC8" i="10"/>
  <c r="AB8" i="10"/>
  <c r="AA8" i="10"/>
  <c r="AM7" i="10"/>
  <c r="AK7" i="10"/>
  <c r="AJ7" i="10"/>
  <c r="AI7" i="10"/>
  <c r="AH7" i="10"/>
  <c r="AG7" i="10"/>
  <c r="AF7" i="10"/>
  <c r="AE7" i="10"/>
  <c r="AD7" i="10"/>
  <c r="AC7" i="10"/>
  <c r="AB7" i="10"/>
  <c r="AA7" i="10"/>
  <c r="AM262" i="9"/>
  <c r="AA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AM261" i="9"/>
  <c r="AA261" i="9"/>
  <c r="X261" i="9"/>
  <c r="W261" i="9"/>
  <c r="AK261" i="9" s="1"/>
  <c r="V261" i="9"/>
  <c r="U261" i="9"/>
  <c r="AJ261" i="9" s="1"/>
  <c r="T261" i="9"/>
  <c r="AI261" i="9" s="1"/>
  <c r="S261" i="9"/>
  <c r="R261" i="9"/>
  <c r="Q261" i="9"/>
  <c r="P261" i="9"/>
  <c r="O261" i="9"/>
  <c r="N261" i="9"/>
  <c r="M261" i="9"/>
  <c r="L261" i="9"/>
  <c r="K261" i="9"/>
  <c r="AF261" i="9" s="1"/>
  <c r="J261" i="9"/>
  <c r="I261" i="9"/>
  <c r="AE261" i="9" s="1"/>
  <c r="H261" i="9"/>
  <c r="G261" i="9"/>
  <c r="AD261" i="9"/>
  <c r="F261" i="9"/>
  <c r="E261" i="9"/>
  <c r="D261" i="9"/>
  <c r="C261" i="9"/>
  <c r="AM259" i="9"/>
  <c r="AA259" i="9"/>
  <c r="X259" i="9"/>
  <c r="W259" i="9"/>
  <c r="AK259" i="9" s="1"/>
  <c r="V259" i="9"/>
  <c r="U259" i="9"/>
  <c r="AJ259" i="9" s="1"/>
  <c r="T259" i="9"/>
  <c r="S259" i="9"/>
  <c r="AI259" i="9"/>
  <c r="R259" i="9"/>
  <c r="Q259" i="9"/>
  <c r="P259" i="9"/>
  <c r="O259" i="9"/>
  <c r="N259" i="9"/>
  <c r="AG259" i="9" s="1"/>
  <c r="M259" i="9"/>
  <c r="L259" i="9"/>
  <c r="K259" i="9"/>
  <c r="AF259" i="9"/>
  <c r="J259" i="9"/>
  <c r="I259" i="9"/>
  <c r="H259" i="9"/>
  <c r="G259" i="9"/>
  <c r="AD259" i="9" s="1"/>
  <c r="F259" i="9"/>
  <c r="E259" i="9"/>
  <c r="AC259" i="9" s="1"/>
  <c r="D259" i="9"/>
  <c r="C259" i="9"/>
  <c r="B259" i="9"/>
  <c r="AM258" i="9"/>
  <c r="I258" i="9"/>
  <c r="J258" i="9"/>
  <c r="AE258" i="9"/>
  <c r="AA258" i="9"/>
  <c r="X258" i="9"/>
  <c r="W258" i="9"/>
  <c r="AK258" i="9" s="1"/>
  <c r="V258" i="9"/>
  <c r="U258" i="9"/>
  <c r="T258" i="9"/>
  <c r="S258" i="9"/>
  <c r="AI258" i="9" s="1"/>
  <c r="R258" i="9"/>
  <c r="Q258" i="9"/>
  <c r="P258" i="9"/>
  <c r="O258" i="9"/>
  <c r="AH258" i="9" s="1"/>
  <c r="N258" i="9"/>
  <c r="M258" i="9"/>
  <c r="L258" i="9"/>
  <c r="K258" i="9"/>
  <c r="H258" i="9"/>
  <c r="G258" i="9"/>
  <c r="AD258" i="9" s="1"/>
  <c r="F258" i="9"/>
  <c r="E258" i="9"/>
  <c r="AC258" i="9" s="1"/>
  <c r="D258" i="9"/>
  <c r="C258" i="9"/>
  <c r="AB258" i="9" s="1"/>
  <c r="B258" i="9"/>
  <c r="AM257" i="9"/>
  <c r="AA257" i="9"/>
  <c r="X257" i="9"/>
  <c r="W257" i="9"/>
  <c r="V257" i="9"/>
  <c r="U257" i="9"/>
  <c r="AJ257" i="9" s="1"/>
  <c r="T257" i="9"/>
  <c r="S257" i="9"/>
  <c r="AI257" i="9"/>
  <c r="R257" i="9"/>
  <c r="Q257" i="9"/>
  <c r="P257" i="9"/>
  <c r="O257" i="9"/>
  <c r="N257" i="9"/>
  <c r="M257" i="9"/>
  <c r="L257" i="9"/>
  <c r="K257" i="9"/>
  <c r="J257" i="9"/>
  <c r="I257" i="9"/>
  <c r="AE257" i="9" s="1"/>
  <c r="H257" i="9"/>
  <c r="G257" i="9"/>
  <c r="AD257" i="9" s="1"/>
  <c r="F257" i="9"/>
  <c r="E257" i="9"/>
  <c r="AC257" i="9" s="1"/>
  <c r="D257" i="9"/>
  <c r="AB257" i="9" s="1"/>
  <c r="C257" i="9"/>
  <c r="B257" i="9"/>
  <c r="AM256" i="9"/>
  <c r="AA256" i="9"/>
  <c r="X256" i="9"/>
  <c r="W256" i="9"/>
  <c r="V256" i="9"/>
  <c r="AJ256" i="9" s="1"/>
  <c r="U256" i="9"/>
  <c r="T256" i="9"/>
  <c r="S256" i="9"/>
  <c r="AI256" i="9" s="1"/>
  <c r="R256" i="9"/>
  <c r="Q256" i="9"/>
  <c r="P256" i="9"/>
  <c r="O256" i="9"/>
  <c r="N256" i="9"/>
  <c r="M256" i="9"/>
  <c r="AG256" i="9" s="1"/>
  <c r="L256" i="9"/>
  <c r="K256" i="9"/>
  <c r="AF256" i="9" s="1"/>
  <c r="J256" i="9"/>
  <c r="I256" i="9"/>
  <c r="H256" i="9"/>
  <c r="G256" i="9"/>
  <c r="F256" i="9"/>
  <c r="E256" i="9"/>
  <c r="AC256" i="9"/>
  <c r="D256" i="9"/>
  <c r="C256" i="9"/>
  <c r="AB256" i="9" s="1"/>
  <c r="B256" i="9"/>
  <c r="AM255" i="9"/>
  <c r="G255" i="9"/>
  <c r="H255" i="9"/>
  <c r="AD255" i="9"/>
  <c r="AA255" i="9"/>
  <c r="X255" i="9"/>
  <c r="AK255" i="9" s="1"/>
  <c r="W255" i="9"/>
  <c r="V255" i="9"/>
  <c r="U255" i="9"/>
  <c r="T255" i="9"/>
  <c r="S255" i="9"/>
  <c r="AI255" i="9" s="1"/>
  <c r="R255" i="9"/>
  <c r="Q255" i="9"/>
  <c r="P255" i="9"/>
  <c r="O255" i="9"/>
  <c r="N255" i="9"/>
  <c r="AG255" i="9" s="1"/>
  <c r="M255" i="9"/>
  <c r="L255" i="9"/>
  <c r="K255" i="9"/>
  <c r="AF255" i="9"/>
  <c r="J255" i="9"/>
  <c r="I255" i="9"/>
  <c r="F255" i="9"/>
  <c r="E255" i="9"/>
  <c r="AC255" i="9" s="1"/>
  <c r="D255" i="9"/>
  <c r="C255" i="9"/>
  <c r="AB255" i="9" s="1"/>
  <c r="B255" i="9"/>
  <c r="AM254" i="9"/>
  <c r="AA254" i="9"/>
  <c r="X254" i="9"/>
  <c r="W254" i="9"/>
  <c r="V254" i="9"/>
  <c r="U254" i="9"/>
  <c r="AJ254" i="9"/>
  <c r="T254" i="9"/>
  <c r="S254" i="9"/>
  <c r="AI254" i="9" s="1"/>
  <c r="R254" i="9"/>
  <c r="Q254" i="9"/>
  <c r="P254" i="9"/>
  <c r="O254" i="9"/>
  <c r="N254" i="9"/>
  <c r="M254" i="9"/>
  <c r="AG254" i="9" s="1"/>
  <c r="L254" i="9"/>
  <c r="K254" i="9"/>
  <c r="AF254" i="9" s="1"/>
  <c r="J254" i="9"/>
  <c r="I254" i="9"/>
  <c r="AE254" i="9"/>
  <c r="H254" i="9"/>
  <c r="G254" i="9"/>
  <c r="F254" i="9"/>
  <c r="AC254" i="9" s="1"/>
  <c r="E254" i="9"/>
  <c r="D254" i="9"/>
  <c r="C254" i="9"/>
  <c r="AB254" i="9" s="1"/>
  <c r="B254" i="9"/>
  <c r="AM253" i="9"/>
  <c r="AA253" i="9"/>
  <c r="X253" i="9"/>
  <c r="W253" i="9"/>
  <c r="AK253" i="9" s="1"/>
  <c r="V253" i="9"/>
  <c r="U253" i="9"/>
  <c r="T253" i="9"/>
  <c r="S253" i="9"/>
  <c r="R253" i="9"/>
  <c r="Q253" i="9"/>
  <c r="P253" i="9"/>
  <c r="O253" i="9"/>
  <c r="N253" i="9"/>
  <c r="M253" i="9"/>
  <c r="AG253" i="9" s="1"/>
  <c r="L253" i="9"/>
  <c r="K253" i="9"/>
  <c r="AF253" i="9" s="1"/>
  <c r="J253" i="9"/>
  <c r="I253" i="9"/>
  <c r="H253" i="9"/>
  <c r="G253" i="9"/>
  <c r="F253" i="9"/>
  <c r="E253" i="9"/>
  <c r="AC253" i="9"/>
  <c r="D253" i="9"/>
  <c r="C253" i="9"/>
  <c r="B253" i="9"/>
  <c r="AM252" i="9"/>
  <c r="M252" i="9"/>
  <c r="AG252" i="9" s="1"/>
  <c r="N252" i="9"/>
  <c r="E252" i="9"/>
  <c r="F252" i="9"/>
  <c r="AA252" i="9"/>
  <c r="X252" i="9"/>
  <c r="W252" i="9"/>
  <c r="V252" i="9"/>
  <c r="U252" i="9"/>
  <c r="AJ252" i="9"/>
  <c r="T252" i="9"/>
  <c r="S252" i="9"/>
  <c r="R252" i="9"/>
  <c r="Q252" i="9"/>
  <c r="P252" i="9"/>
  <c r="O252" i="9"/>
  <c r="L252" i="9"/>
  <c r="K252" i="9"/>
  <c r="J252" i="9"/>
  <c r="I252" i="9"/>
  <c r="H252" i="9"/>
  <c r="G252" i="9"/>
  <c r="D252" i="9"/>
  <c r="C252" i="9"/>
  <c r="B252" i="9"/>
  <c r="AM251" i="9"/>
  <c r="AA251" i="9"/>
  <c r="X251" i="9"/>
  <c r="W251" i="9"/>
  <c r="V251" i="9"/>
  <c r="U251" i="9"/>
  <c r="T251" i="9"/>
  <c r="S251" i="9"/>
  <c r="AI251" i="9" s="1"/>
  <c r="R251" i="9"/>
  <c r="Q251" i="9"/>
  <c r="P251" i="9"/>
  <c r="O251" i="9"/>
  <c r="N251" i="9"/>
  <c r="M251" i="9"/>
  <c r="AG251" i="9"/>
  <c r="L251" i="9"/>
  <c r="K251" i="9"/>
  <c r="AF251" i="9" s="1"/>
  <c r="J251" i="9"/>
  <c r="I251" i="9"/>
  <c r="H251" i="9"/>
  <c r="G251" i="9"/>
  <c r="F251" i="9"/>
  <c r="E251" i="9"/>
  <c r="D251" i="9"/>
  <c r="C251" i="9"/>
  <c r="B251" i="9"/>
  <c r="AM250" i="9"/>
  <c r="AA250" i="9"/>
  <c r="X250" i="9"/>
  <c r="W250" i="9"/>
  <c r="AK250" i="9"/>
  <c r="V250" i="9"/>
  <c r="U250" i="9"/>
  <c r="T250" i="9"/>
  <c r="S250" i="9"/>
  <c r="R250" i="9"/>
  <c r="Q250" i="9"/>
  <c r="P250" i="9"/>
  <c r="AH250" i="9" s="1"/>
  <c r="O250" i="9"/>
  <c r="N250" i="9"/>
  <c r="M250" i="9"/>
  <c r="L250" i="9"/>
  <c r="K250" i="9"/>
  <c r="AF250" i="9"/>
  <c r="J250" i="9"/>
  <c r="I250" i="9"/>
  <c r="H250" i="9"/>
  <c r="G250" i="9"/>
  <c r="AD250" i="9" s="1"/>
  <c r="F250" i="9"/>
  <c r="E250" i="9"/>
  <c r="D250" i="9"/>
  <c r="C250" i="9"/>
  <c r="B250" i="9"/>
  <c r="AM249" i="9"/>
  <c r="AA249" i="9"/>
  <c r="X249" i="9"/>
  <c r="W249" i="9"/>
  <c r="AK249" i="9" s="1"/>
  <c r="V249" i="9"/>
  <c r="U249" i="9"/>
  <c r="AJ249" i="9"/>
  <c r="T249" i="9"/>
  <c r="S249" i="9"/>
  <c r="R249" i="9"/>
  <c r="Q249" i="9"/>
  <c r="P249" i="9"/>
  <c r="O249" i="9"/>
  <c r="AH249" i="9" s="1"/>
  <c r="N249" i="9"/>
  <c r="M249" i="9"/>
  <c r="AG249" i="9" s="1"/>
  <c r="L249" i="9"/>
  <c r="K249" i="9"/>
  <c r="J249" i="9"/>
  <c r="I249" i="9"/>
  <c r="H249" i="9"/>
  <c r="G249" i="9"/>
  <c r="AD249" i="9" s="1"/>
  <c r="F249" i="9"/>
  <c r="E249" i="9"/>
  <c r="AC249" i="9" s="1"/>
  <c r="D249" i="9"/>
  <c r="C249" i="9"/>
  <c r="AB249" i="9" s="1"/>
  <c r="B249" i="9"/>
  <c r="AM248" i="9"/>
  <c r="AA248" i="9"/>
  <c r="X248" i="9"/>
  <c r="W248" i="9"/>
  <c r="V248" i="9"/>
  <c r="U248" i="9"/>
  <c r="AJ248" i="9"/>
  <c r="T248" i="9"/>
  <c r="S248" i="9"/>
  <c r="R248" i="9"/>
  <c r="Q248" i="9"/>
  <c r="P248" i="9"/>
  <c r="AH248" i="9" s="1"/>
  <c r="O248" i="9"/>
  <c r="N248" i="9"/>
  <c r="AG248" i="9" s="1"/>
  <c r="M248" i="9"/>
  <c r="L248" i="9"/>
  <c r="K248" i="9"/>
  <c r="J248" i="9"/>
  <c r="I248" i="9"/>
  <c r="AE248" i="9"/>
  <c r="H248" i="9"/>
  <c r="AD248" i="9" s="1"/>
  <c r="G248" i="9"/>
  <c r="F248" i="9"/>
  <c r="E248" i="9"/>
  <c r="D248" i="9"/>
  <c r="C248" i="9"/>
  <c r="B248" i="9"/>
  <c r="AM247" i="9"/>
  <c r="AA247" i="9"/>
  <c r="X247" i="9"/>
  <c r="W247" i="9"/>
  <c r="V247" i="9"/>
  <c r="U247" i="9"/>
  <c r="T247" i="9"/>
  <c r="AI247" i="9" s="1"/>
  <c r="S247" i="9"/>
  <c r="R247" i="9"/>
  <c r="Q247" i="9"/>
  <c r="P247" i="9"/>
  <c r="O247" i="9"/>
  <c r="AH247" i="9" s="1"/>
  <c r="N247" i="9"/>
  <c r="M247" i="9"/>
  <c r="L247" i="9"/>
  <c r="K247" i="9"/>
  <c r="AF247" i="9" s="1"/>
  <c r="J247" i="9"/>
  <c r="I247" i="9"/>
  <c r="H247" i="9"/>
  <c r="G247" i="9"/>
  <c r="F247" i="9"/>
  <c r="E247" i="9"/>
  <c r="D247" i="9"/>
  <c r="C247" i="9"/>
  <c r="AB247" i="9" s="1"/>
  <c r="B247" i="9"/>
  <c r="AM246" i="9"/>
  <c r="AA246" i="9"/>
  <c r="X246" i="9"/>
  <c r="W246" i="9"/>
  <c r="V246" i="9"/>
  <c r="U246" i="9"/>
  <c r="AJ246" i="9" s="1"/>
  <c r="T246" i="9"/>
  <c r="S246" i="9"/>
  <c r="R246" i="9"/>
  <c r="Q246" i="9"/>
  <c r="P246" i="9"/>
  <c r="O246" i="9"/>
  <c r="AH246" i="9"/>
  <c r="N246" i="9"/>
  <c r="M246" i="9"/>
  <c r="L246" i="9"/>
  <c r="K246" i="9"/>
  <c r="J246" i="9"/>
  <c r="I246" i="9"/>
  <c r="AE246" i="9" s="1"/>
  <c r="H246" i="9"/>
  <c r="G246" i="9"/>
  <c r="AD246" i="9"/>
  <c r="F246" i="9"/>
  <c r="E246" i="9"/>
  <c r="D246" i="9"/>
  <c r="C246" i="9"/>
  <c r="B246" i="9"/>
  <c r="AM245" i="9"/>
  <c r="AA245" i="9"/>
  <c r="X245" i="9"/>
  <c r="AK245" i="9" s="1"/>
  <c r="W245" i="9"/>
  <c r="V245" i="9"/>
  <c r="U245" i="9"/>
  <c r="T245" i="9"/>
  <c r="S245" i="9"/>
  <c r="R245" i="9"/>
  <c r="Q245" i="9"/>
  <c r="P245" i="9"/>
  <c r="O245" i="9"/>
  <c r="AH245" i="9" s="1"/>
  <c r="N245" i="9"/>
  <c r="M245" i="9"/>
  <c r="L245" i="9"/>
  <c r="K245" i="9"/>
  <c r="AF245" i="9"/>
  <c r="J245" i="9"/>
  <c r="I245" i="9"/>
  <c r="H245" i="9"/>
  <c r="G245" i="9"/>
  <c r="AD245" i="9" s="1"/>
  <c r="F245" i="9"/>
  <c r="E245" i="9"/>
  <c r="D245" i="9"/>
  <c r="C245" i="9"/>
  <c r="B245" i="9"/>
  <c r="AM242" i="9"/>
  <c r="AK242" i="9"/>
  <c r="AJ242" i="9"/>
  <c r="AI242" i="9"/>
  <c r="AH242" i="9"/>
  <c r="AG242" i="9"/>
  <c r="AF242" i="9"/>
  <c r="AE242" i="9"/>
  <c r="AD242" i="9"/>
  <c r="AC242" i="9"/>
  <c r="AB242" i="9"/>
  <c r="AA242" i="9"/>
  <c r="AM240" i="9"/>
  <c r="AK240" i="9"/>
  <c r="AJ240" i="9"/>
  <c r="AI240" i="9"/>
  <c r="AH240" i="9"/>
  <c r="AG240" i="9"/>
  <c r="AF240" i="9"/>
  <c r="AE240" i="9"/>
  <c r="AD240" i="9"/>
  <c r="AC240" i="9"/>
  <c r="AB240" i="9"/>
  <c r="AA240" i="9"/>
  <c r="AM239" i="9"/>
  <c r="AK239" i="9"/>
  <c r="AJ239" i="9"/>
  <c r="AI239" i="9"/>
  <c r="AH239" i="9"/>
  <c r="AG239" i="9"/>
  <c r="AF239" i="9"/>
  <c r="AE239" i="9"/>
  <c r="AD239" i="9"/>
  <c r="AC239" i="9"/>
  <c r="AB239" i="9"/>
  <c r="AA239" i="9"/>
  <c r="AM238" i="9"/>
  <c r="AK238" i="9"/>
  <c r="AJ238" i="9"/>
  <c r="AI238" i="9"/>
  <c r="AH238" i="9"/>
  <c r="AG238" i="9"/>
  <c r="AF238" i="9"/>
  <c r="AE238" i="9"/>
  <c r="AD238" i="9"/>
  <c r="AC238" i="9"/>
  <c r="AB238" i="9"/>
  <c r="AA238" i="9"/>
  <c r="AM237" i="9"/>
  <c r="AK237" i="9"/>
  <c r="AJ237" i="9"/>
  <c r="AI237" i="9"/>
  <c r="AH237" i="9"/>
  <c r="AG237" i="9"/>
  <c r="AF237" i="9"/>
  <c r="AE237" i="9"/>
  <c r="AD237" i="9"/>
  <c r="AC237" i="9"/>
  <c r="AB237" i="9"/>
  <c r="AA237" i="9"/>
  <c r="AM236" i="9"/>
  <c r="AK236" i="9"/>
  <c r="AJ236" i="9"/>
  <c r="AI236" i="9"/>
  <c r="AH236" i="9"/>
  <c r="AG236" i="9"/>
  <c r="AF236" i="9"/>
  <c r="AE236" i="9"/>
  <c r="AD236" i="9"/>
  <c r="AC236" i="9"/>
  <c r="AB236" i="9"/>
  <c r="AA236" i="9"/>
  <c r="AM235" i="9"/>
  <c r="AK235" i="9"/>
  <c r="AJ235" i="9"/>
  <c r="AI235" i="9"/>
  <c r="AH235" i="9"/>
  <c r="AG235" i="9"/>
  <c r="AF235" i="9"/>
  <c r="AE235" i="9"/>
  <c r="AD235" i="9"/>
  <c r="AC235" i="9"/>
  <c r="AB235" i="9"/>
  <c r="AA235" i="9"/>
  <c r="AM234" i="9"/>
  <c r="AK234" i="9"/>
  <c r="AJ234" i="9"/>
  <c r="AI234" i="9"/>
  <c r="AH234" i="9"/>
  <c r="AG234" i="9"/>
  <c r="AF234" i="9"/>
  <c r="AE234" i="9"/>
  <c r="AD234" i="9"/>
  <c r="AC234" i="9"/>
  <c r="AB234" i="9"/>
  <c r="AA234" i="9"/>
  <c r="AM233" i="9"/>
  <c r="AK233" i="9"/>
  <c r="AJ233" i="9"/>
  <c r="AI233" i="9"/>
  <c r="AH233" i="9"/>
  <c r="AG233" i="9"/>
  <c r="AF233" i="9"/>
  <c r="AE233" i="9"/>
  <c r="AD233" i="9"/>
  <c r="AC233" i="9"/>
  <c r="AB233" i="9"/>
  <c r="AA233" i="9"/>
  <c r="AM232" i="9"/>
  <c r="AK232" i="9"/>
  <c r="AJ232" i="9"/>
  <c r="AI232" i="9"/>
  <c r="AH232" i="9"/>
  <c r="AG232" i="9"/>
  <c r="AF232" i="9"/>
  <c r="AE232" i="9"/>
  <c r="AD232" i="9"/>
  <c r="AC232" i="9"/>
  <c r="AB232" i="9"/>
  <c r="AA232" i="9"/>
  <c r="AM231" i="9"/>
  <c r="AK231" i="9"/>
  <c r="AJ231" i="9"/>
  <c r="AI231" i="9"/>
  <c r="AH231" i="9"/>
  <c r="AG231" i="9"/>
  <c r="AF231" i="9"/>
  <c r="AE231" i="9"/>
  <c r="AD231" i="9"/>
  <c r="AC231" i="9"/>
  <c r="AB231" i="9"/>
  <c r="AA231" i="9"/>
  <c r="AM230" i="9"/>
  <c r="AK230" i="9"/>
  <c r="AJ230" i="9"/>
  <c r="AI230" i="9"/>
  <c r="AH230" i="9"/>
  <c r="AG230" i="9"/>
  <c r="AF230" i="9"/>
  <c r="AE230" i="9"/>
  <c r="AD230" i="9"/>
  <c r="AC230" i="9"/>
  <c r="AB230" i="9"/>
  <c r="AA230" i="9"/>
  <c r="AM229" i="9"/>
  <c r="AK229" i="9"/>
  <c r="AJ229" i="9"/>
  <c r="AI229" i="9"/>
  <c r="AH229" i="9"/>
  <c r="AG229" i="9"/>
  <c r="AF229" i="9"/>
  <c r="AE229" i="9"/>
  <c r="AD229" i="9"/>
  <c r="AC229" i="9"/>
  <c r="AB229" i="9"/>
  <c r="AA229" i="9"/>
  <c r="AM228" i="9"/>
  <c r="AK228" i="9"/>
  <c r="AJ228" i="9"/>
  <c r="AI228" i="9"/>
  <c r="AH228" i="9"/>
  <c r="AG228" i="9"/>
  <c r="AF228" i="9"/>
  <c r="AE228" i="9"/>
  <c r="AD228" i="9"/>
  <c r="AC228" i="9"/>
  <c r="AB228" i="9"/>
  <c r="AA228" i="9"/>
  <c r="AM227" i="9"/>
  <c r="AK227" i="9"/>
  <c r="AJ227" i="9"/>
  <c r="AI227" i="9"/>
  <c r="AH227" i="9"/>
  <c r="AG227" i="9"/>
  <c r="AF227" i="9"/>
  <c r="AE227" i="9"/>
  <c r="AD227" i="9"/>
  <c r="AC227" i="9"/>
  <c r="AB227" i="9"/>
  <c r="AA227" i="9"/>
  <c r="AM226" i="9"/>
  <c r="AK226" i="9"/>
  <c r="AJ226" i="9"/>
  <c r="AI226" i="9"/>
  <c r="AH226" i="9"/>
  <c r="AG226" i="9"/>
  <c r="AF226" i="9"/>
  <c r="AE226" i="9"/>
  <c r="AD226" i="9"/>
  <c r="AC226" i="9"/>
  <c r="AB226" i="9"/>
  <c r="AA226" i="9"/>
  <c r="AM225" i="9"/>
  <c r="AK225" i="9"/>
  <c r="AJ225" i="9"/>
  <c r="AI225" i="9"/>
  <c r="AH225" i="9"/>
  <c r="AG225" i="9"/>
  <c r="AF225" i="9"/>
  <c r="AE225" i="9"/>
  <c r="AD225" i="9"/>
  <c r="AC225" i="9"/>
  <c r="AB225" i="9"/>
  <c r="AA225" i="9"/>
  <c r="AM224" i="9"/>
  <c r="AK224" i="9"/>
  <c r="AJ224" i="9"/>
  <c r="AI224" i="9"/>
  <c r="AH224" i="9"/>
  <c r="AG224" i="9"/>
  <c r="AF224" i="9"/>
  <c r="AE224" i="9"/>
  <c r="AD224" i="9"/>
  <c r="AC224" i="9"/>
  <c r="AB224" i="9"/>
  <c r="AA224" i="9"/>
  <c r="AM223" i="9"/>
  <c r="AK223" i="9"/>
  <c r="AJ223" i="9"/>
  <c r="AI223" i="9"/>
  <c r="AH223" i="9"/>
  <c r="AG223" i="9"/>
  <c r="AF223" i="9"/>
  <c r="AE223" i="9"/>
  <c r="AD223" i="9"/>
  <c r="AC223" i="9"/>
  <c r="AB223" i="9"/>
  <c r="AA223" i="9"/>
  <c r="AM222" i="9"/>
  <c r="AK222" i="9"/>
  <c r="AJ222" i="9"/>
  <c r="AI222" i="9"/>
  <c r="AH222" i="9"/>
  <c r="AG222" i="9"/>
  <c r="AF222" i="9"/>
  <c r="AE222" i="9"/>
  <c r="AD222" i="9"/>
  <c r="AC222" i="9"/>
  <c r="AB222" i="9"/>
  <c r="AA222" i="9"/>
  <c r="AM221" i="9"/>
  <c r="AK221" i="9"/>
  <c r="AJ221" i="9"/>
  <c r="AI221" i="9"/>
  <c r="AH221" i="9"/>
  <c r="AG221" i="9"/>
  <c r="AF221" i="9"/>
  <c r="AE221" i="9"/>
  <c r="AD221" i="9"/>
  <c r="AC221" i="9"/>
  <c r="AB221" i="9"/>
  <c r="AA221" i="9"/>
  <c r="AM220" i="9"/>
  <c r="AK220" i="9"/>
  <c r="AJ220" i="9"/>
  <c r="AI220" i="9"/>
  <c r="AH220" i="9"/>
  <c r="AG220" i="9"/>
  <c r="AF220" i="9"/>
  <c r="AE220" i="9"/>
  <c r="AD220" i="9"/>
  <c r="AC220" i="9"/>
  <c r="AB220" i="9"/>
  <c r="AA220" i="9"/>
  <c r="AM219" i="9"/>
  <c r="AK219" i="9"/>
  <c r="AJ219" i="9"/>
  <c r="AI219" i="9"/>
  <c r="AH219" i="9"/>
  <c r="AG219" i="9"/>
  <c r="AF219" i="9"/>
  <c r="AE219" i="9"/>
  <c r="AD219" i="9"/>
  <c r="AC219" i="9"/>
  <c r="AB219" i="9"/>
  <c r="AA219" i="9"/>
  <c r="AM218" i="9"/>
  <c r="AK218" i="9"/>
  <c r="AJ218" i="9"/>
  <c r="AI218" i="9"/>
  <c r="AH218" i="9"/>
  <c r="AG218" i="9"/>
  <c r="AF218" i="9"/>
  <c r="AE218" i="9"/>
  <c r="AD218" i="9"/>
  <c r="AC218" i="9"/>
  <c r="AB218" i="9"/>
  <c r="AA218" i="9"/>
  <c r="AM217" i="9"/>
  <c r="AK217" i="9"/>
  <c r="AJ217" i="9"/>
  <c r="AI217" i="9"/>
  <c r="AH217" i="9"/>
  <c r="AG217" i="9"/>
  <c r="AF217" i="9"/>
  <c r="AE217" i="9"/>
  <c r="AD217" i="9"/>
  <c r="AC217" i="9"/>
  <c r="AB217" i="9"/>
  <c r="AA217" i="9"/>
  <c r="AM216" i="9"/>
  <c r="AK216" i="9"/>
  <c r="AJ216" i="9"/>
  <c r="AI216" i="9"/>
  <c r="AH216" i="9"/>
  <c r="AG216" i="9"/>
  <c r="AF216" i="9"/>
  <c r="AE216" i="9"/>
  <c r="AD216" i="9"/>
  <c r="AC216" i="9"/>
  <c r="AB216" i="9"/>
  <c r="AA216" i="9"/>
  <c r="AM215" i="9"/>
  <c r="AK215" i="9"/>
  <c r="AJ215" i="9"/>
  <c r="AI215" i="9"/>
  <c r="AH215" i="9"/>
  <c r="AG215" i="9"/>
  <c r="AF215" i="9"/>
  <c r="AE215" i="9"/>
  <c r="AD215" i="9"/>
  <c r="AC215" i="9"/>
  <c r="AB215" i="9"/>
  <c r="AA215" i="9"/>
  <c r="AM214" i="9"/>
  <c r="AK214" i="9"/>
  <c r="AJ214" i="9"/>
  <c r="AI214" i="9"/>
  <c r="AH214" i="9"/>
  <c r="AG214" i="9"/>
  <c r="AF214" i="9"/>
  <c r="AE214" i="9"/>
  <c r="AD214" i="9"/>
  <c r="AC214" i="9"/>
  <c r="AB214" i="9"/>
  <c r="AA214" i="9"/>
  <c r="AM213" i="9"/>
  <c r="AK213" i="9"/>
  <c r="AJ213" i="9"/>
  <c r="AI213" i="9"/>
  <c r="AH213" i="9"/>
  <c r="AG213" i="9"/>
  <c r="AF213" i="9"/>
  <c r="AE213" i="9"/>
  <c r="AD213" i="9"/>
  <c r="AC213" i="9"/>
  <c r="AB213" i="9"/>
  <c r="AA213" i="9"/>
  <c r="AM212" i="9"/>
  <c r="AK212" i="9"/>
  <c r="AJ212" i="9"/>
  <c r="AI212" i="9"/>
  <c r="AH212" i="9"/>
  <c r="AG212" i="9"/>
  <c r="AF212" i="9"/>
  <c r="AE212" i="9"/>
  <c r="AD212" i="9"/>
  <c r="AC212" i="9"/>
  <c r="AB212" i="9"/>
  <c r="AA212" i="9"/>
  <c r="AM211" i="9"/>
  <c r="AK211" i="9"/>
  <c r="AJ211" i="9"/>
  <c r="AI211" i="9"/>
  <c r="AH211" i="9"/>
  <c r="AG211" i="9"/>
  <c r="AF211" i="9"/>
  <c r="AE211" i="9"/>
  <c r="AD211" i="9"/>
  <c r="AC211" i="9"/>
  <c r="AB211" i="9"/>
  <c r="AA211" i="9"/>
  <c r="AM210" i="9"/>
  <c r="AK210" i="9"/>
  <c r="AJ210" i="9"/>
  <c r="AI210" i="9"/>
  <c r="AH210" i="9"/>
  <c r="AG210" i="9"/>
  <c r="AF210" i="9"/>
  <c r="AE210" i="9"/>
  <c r="AD210" i="9"/>
  <c r="AC210" i="9"/>
  <c r="AB210" i="9"/>
  <c r="AA210" i="9"/>
  <c r="AM209" i="9"/>
  <c r="AK209" i="9"/>
  <c r="AJ209" i="9"/>
  <c r="AI209" i="9"/>
  <c r="AH209" i="9"/>
  <c r="AG209" i="9"/>
  <c r="AF209" i="9"/>
  <c r="AE209" i="9"/>
  <c r="AD209" i="9"/>
  <c r="AC209" i="9"/>
  <c r="AB209" i="9"/>
  <c r="AA209" i="9"/>
  <c r="AM208" i="9"/>
  <c r="AK208" i="9"/>
  <c r="AJ208" i="9"/>
  <c r="AI208" i="9"/>
  <c r="AH208" i="9"/>
  <c r="AG208" i="9"/>
  <c r="AF208" i="9"/>
  <c r="AE208" i="9"/>
  <c r="AD208" i="9"/>
  <c r="AC208" i="9"/>
  <c r="AB208" i="9"/>
  <c r="AA208" i="9"/>
  <c r="AM207" i="9"/>
  <c r="AK207" i="9"/>
  <c r="AJ207" i="9"/>
  <c r="AI207" i="9"/>
  <c r="AH207" i="9"/>
  <c r="AG207" i="9"/>
  <c r="AF207" i="9"/>
  <c r="AE207" i="9"/>
  <c r="AD207" i="9"/>
  <c r="AC207" i="9"/>
  <c r="AB207" i="9"/>
  <c r="AA207" i="9"/>
  <c r="AM206" i="9"/>
  <c r="AK206" i="9"/>
  <c r="AJ206" i="9"/>
  <c r="AI206" i="9"/>
  <c r="AH206" i="9"/>
  <c r="AG206" i="9"/>
  <c r="AF206" i="9"/>
  <c r="AE206" i="9"/>
  <c r="AD206" i="9"/>
  <c r="AC206" i="9"/>
  <c r="AB206" i="9"/>
  <c r="AA206" i="9"/>
  <c r="AM205" i="9"/>
  <c r="AK205" i="9"/>
  <c r="AJ205" i="9"/>
  <c r="AI205" i="9"/>
  <c r="AH205" i="9"/>
  <c r="AG205" i="9"/>
  <c r="AF205" i="9"/>
  <c r="AE205" i="9"/>
  <c r="AD205" i="9"/>
  <c r="AC205" i="9"/>
  <c r="AB205" i="9"/>
  <c r="AA205" i="9"/>
  <c r="AM204" i="9"/>
  <c r="AK204" i="9"/>
  <c r="AJ204" i="9"/>
  <c r="AI204" i="9"/>
  <c r="AH204" i="9"/>
  <c r="AG204" i="9"/>
  <c r="AO204" i="9" s="1"/>
  <c r="AF204" i="9"/>
  <c r="AE204" i="9"/>
  <c r="AD204" i="9"/>
  <c r="AC204" i="9"/>
  <c r="AB204" i="9"/>
  <c r="AA204" i="9"/>
  <c r="AM203" i="9"/>
  <c r="AK203" i="9"/>
  <c r="AJ203" i="9"/>
  <c r="AI203" i="9"/>
  <c r="AH203" i="9"/>
  <c r="AG203" i="9"/>
  <c r="AF203" i="9"/>
  <c r="AE203" i="9"/>
  <c r="AD203" i="9"/>
  <c r="AC203" i="9"/>
  <c r="AB203" i="9"/>
  <c r="AA203" i="9"/>
  <c r="AM202" i="9"/>
  <c r="AK202" i="9"/>
  <c r="AJ202" i="9"/>
  <c r="AI202" i="9"/>
  <c r="AH202" i="9"/>
  <c r="AG202" i="9"/>
  <c r="AF202" i="9"/>
  <c r="AE202" i="9"/>
  <c r="AD202" i="9"/>
  <c r="AC202" i="9"/>
  <c r="AB202" i="9"/>
  <c r="AA202" i="9"/>
  <c r="AM201" i="9"/>
  <c r="AK201" i="9"/>
  <c r="AJ201" i="9"/>
  <c r="AI201" i="9"/>
  <c r="AH201" i="9"/>
  <c r="AG201" i="9"/>
  <c r="AF201" i="9"/>
  <c r="AE201" i="9"/>
  <c r="AD201" i="9"/>
  <c r="AC201" i="9"/>
  <c r="AB201" i="9"/>
  <c r="AA201" i="9"/>
  <c r="AG200" i="9"/>
  <c r="AH200" i="9"/>
  <c r="AI200" i="9"/>
  <c r="AJ200" i="9"/>
  <c r="AK200" i="9"/>
  <c r="AM200" i="9"/>
  <c r="AF200" i="9"/>
  <c r="AE200" i="9"/>
  <c r="AD200" i="9"/>
  <c r="AC200" i="9"/>
  <c r="AB200" i="9"/>
  <c r="AA200" i="9"/>
  <c r="AM199" i="9"/>
  <c r="AK199" i="9"/>
  <c r="AJ199" i="9"/>
  <c r="AI199" i="9"/>
  <c r="AH199" i="9"/>
  <c r="AG199" i="9"/>
  <c r="AF199" i="9"/>
  <c r="AE199" i="9"/>
  <c r="AD199" i="9"/>
  <c r="AC199" i="9"/>
  <c r="AB199" i="9"/>
  <c r="AA199" i="9"/>
  <c r="AM198" i="9"/>
  <c r="AK198" i="9"/>
  <c r="AJ198" i="9"/>
  <c r="AI198" i="9"/>
  <c r="AH198" i="9"/>
  <c r="AG198" i="9"/>
  <c r="AF198" i="9"/>
  <c r="AE198" i="9"/>
  <c r="AD198" i="9"/>
  <c r="AC198" i="9"/>
  <c r="AB198" i="9"/>
  <c r="AA198" i="9"/>
  <c r="AM197" i="9"/>
  <c r="AK197" i="9"/>
  <c r="AJ197" i="9"/>
  <c r="AI197" i="9"/>
  <c r="AH197" i="9"/>
  <c r="AG197" i="9"/>
  <c r="AF197" i="9"/>
  <c r="AE197" i="9"/>
  <c r="AD197" i="9"/>
  <c r="AC197" i="9"/>
  <c r="AB197" i="9"/>
  <c r="AA197" i="9"/>
  <c r="AM196" i="9"/>
  <c r="AK196" i="9"/>
  <c r="AJ196" i="9"/>
  <c r="AI196" i="9"/>
  <c r="AH196" i="9"/>
  <c r="AG196" i="9"/>
  <c r="AF196" i="9"/>
  <c r="AE196" i="9"/>
  <c r="AD196" i="9"/>
  <c r="AC196" i="9"/>
  <c r="AB196" i="9"/>
  <c r="AA196" i="9"/>
  <c r="AM195" i="9"/>
  <c r="AK195" i="9"/>
  <c r="AJ195" i="9"/>
  <c r="AI195" i="9"/>
  <c r="AH195" i="9"/>
  <c r="AG195" i="9"/>
  <c r="AF195" i="9"/>
  <c r="AE195" i="9"/>
  <c r="AD195" i="9"/>
  <c r="AC195" i="9"/>
  <c r="AB195" i="9"/>
  <c r="AA195" i="9"/>
  <c r="AM194" i="9"/>
  <c r="AK194" i="9"/>
  <c r="AJ194" i="9"/>
  <c r="AI194" i="9"/>
  <c r="AH194" i="9"/>
  <c r="AG194" i="9"/>
  <c r="AF194" i="9"/>
  <c r="AE194" i="9"/>
  <c r="AD194" i="9"/>
  <c r="AC194" i="9"/>
  <c r="AB194" i="9"/>
  <c r="AA194" i="9"/>
  <c r="AM193" i="9"/>
  <c r="AK193" i="9"/>
  <c r="AJ193" i="9"/>
  <c r="AI193" i="9"/>
  <c r="AH193" i="9"/>
  <c r="AG193" i="9"/>
  <c r="AF193" i="9"/>
  <c r="AE193" i="9"/>
  <c r="AD193" i="9"/>
  <c r="AC193" i="9"/>
  <c r="AB193" i="9"/>
  <c r="AA193" i="9"/>
  <c r="AM192" i="9"/>
  <c r="AK192" i="9"/>
  <c r="AJ192" i="9"/>
  <c r="AI192" i="9"/>
  <c r="AH192" i="9"/>
  <c r="AG192" i="9"/>
  <c r="AF192" i="9"/>
  <c r="AE192" i="9"/>
  <c r="AD192" i="9"/>
  <c r="AC192" i="9"/>
  <c r="AB192" i="9"/>
  <c r="AA192" i="9"/>
  <c r="AM191" i="9"/>
  <c r="AK191" i="9"/>
  <c r="AJ191" i="9"/>
  <c r="AI191" i="9"/>
  <c r="AH191" i="9"/>
  <c r="AG191" i="9"/>
  <c r="AF191" i="9"/>
  <c r="AE191" i="9"/>
  <c r="AD191" i="9"/>
  <c r="AC191" i="9"/>
  <c r="AB191" i="9"/>
  <c r="AA191" i="9"/>
  <c r="AM190" i="9"/>
  <c r="AK190" i="9"/>
  <c r="AJ190" i="9"/>
  <c r="AI190" i="9"/>
  <c r="AH190" i="9"/>
  <c r="AG190" i="9"/>
  <c r="AF190" i="9"/>
  <c r="AE190" i="9"/>
  <c r="AD190" i="9"/>
  <c r="AC190" i="9"/>
  <c r="AB190" i="9"/>
  <c r="AA190" i="9"/>
  <c r="AM189" i="9"/>
  <c r="AK189" i="9"/>
  <c r="AJ189" i="9"/>
  <c r="AI189" i="9"/>
  <c r="AH189" i="9"/>
  <c r="AG189" i="9"/>
  <c r="AF189" i="9"/>
  <c r="AE189" i="9"/>
  <c r="AD189" i="9"/>
  <c r="AC189" i="9"/>
  <c r="AB189" i="9"/>
  <c r="AA189" i="9"/>
  <c r="AM188" i="9"/>
  <c r="AK188" i="9"/>
  <c r="AJ188" i="9"/>
  <c r="AI188" i="9"/>
  <c r="AH188" i="9"/>
  <c r="AG188" i="9"/>
  <c r="AF188" i="9"/>
  <c r="AE188" i="9"/>
  <c r="AD188" i="9"/>
  <c r="AC188" i="9"/>
  <c r="AB188" i="9"/>
  <c r="AA188" i="9"/>
  <c r="AM187" i="9"/>
  <c r="AK187" i="9"/>
  <c r="AJ187" i="9"/>
  <c r="AI187" i="9"/>
  <c r="AH187" i="9"/>
  <c r="AG187" i="9"/>
  <c r="AF187" i="9"/>
  <c r="AE187" i="9"/>
  <c r="AD187" i="9"/>
  <c r="AC187" i="9"/>
  <c r="AB187" i="9"/>
  <c r="AA187" i="9"/>
  <c r="AM186" i="9"/>
  <c r="AK186" i="9"/>
  <c r="AJ186" i="9"/>
  <c r="AI186" i="9"/>
  <c r="AH186" i="9"/>
  <c r="AG186" i="9"/>
  <c r="AF186" i="9"/>
  <c r="AE186" i="9"/>
  <c r="AD186" i="9"/>
  <c r="AC186" i="9"/>
  <c r="AB186" i="9"/>
  <c r="AA186" i="9"/>
  <c r="AM185" i="9"/>
  <c r="AK185" i="9"/>
  <c r="AJ185" i="9"/>
  <c r="AI185" i="9"/>
  <c r="AH185" i="9"/>
  <c r="AG185" i="9"/>
  <c r="AF185" i="9"/>
  <c r="AE185" i="9"/>
  <c r="AB185" i="9"/>
  <c r="AC185" i="9"/>
  <c r="AD185" i="9"/>
  <c r="AA185" i="9"/>
  <c r="AM184" i="9"/>
  <c r="AK184" i="9"/>
  <c r="AJ184" i="9"/>
  <c r="AI184" i="9"/>
  <c r="AH184" i="9"/>
  <c r="AG184" i="9"/>
  <c r="AF184" i="9"/>
  <c r="AE184" i="9"/>
  <c r="AD184" i="9"/>
  <c r="AC184" i="9"/>
  <c r="AB184" i="9"/>
  <c r="AA184" i="9"/>
  <c r="AM183" i="9"/>
  <c r="AK183" i="9"/>
  <c r="AJ183" i="9"/>
  <c r="AG183" i="9"/>
  <c r="AH183" i="9"/>
  <c r="AI183" i="9"/>
  <c r="AF183" i="9"/>
  <c r="AE183" i="9"/>
  <c r="AD183" i="9"/>
  <c r="AC183" i="9"/>
  <c r="AB183" i="9"/>
  <c r="AA183" i="9"/>
  <c r="AM182" i="9"/>
  <c r="AK182" i="9"/>
  <c r="AJ182" i="9"/>
  <c r="AI182" i="9"/>
  <c r="AH182" i="9"/>
  <c r="AG182" i="9"/>
  <c r="AF182" i="9"/>
  <c r="AE182" i="9"/>
  <c r="AD182" i="9"/>
  <c r="AC182" i="9"/>
  <c r="AB182" i="9"/>
  <c r="AA182" i="9"/>
  <c r="AM181" i="9"/>
  <c r="AK181" i="9"/>
  <c r="AJ181" i="9"/>
  <c r="AI181" i="9"/>
  <c r="AH181" i="9"/>
  <c r="AG181" i="9"/>
  <c r="AF181" i="9"/>
  <c r="AE181" i="9"/>
  <c r="AD181" i="9"/>
  <c r="AC181" i="9"/>
  <c r="AB181" i="9"/>
  <c r="AA181" i="9"/>
  <c r="AM180" i="9"/>
  <c r="AK180" i="9"/>
  <c r="AJ180" i="9"/>
  <c r="AI180" i="9"/>
  <c r="AH180" i="9"/>
  <c r="AG180" i="9"/>
  <c r="AF180" i="9"/>
  <c r="AE180" i="9"/>
  <c r="AD180" i="9"/>
  <c r="AC180" i="9"/>
  <c r="AB180" i="9"/>
  <c r="AA180" i="9"/>
  <c r="AM179" i="9"/>
  <c r="AK179" i="9"/>
  <c r="AJ179" i="9"/>
  <c r="AI179" i="9"/>
  <c r="AH179" i="9"/>
  <c r="AG179" i="9"/>
  <c r="AF179" i="9"/>
  <c r="AE179" i="9"/>
  <c r="AD179" i="9"/>
  <c r="AC179" i="9"/>
  <c r="AB179" i="9"/>
  <c r="AA179" i="9"/>
  <c r="AG178" i="9"/>
  <c r="AH178" i="9"/>
  <c r="AI178" i="9"/>
  <c r="AJ178" i="9"/>
  <c r="AK178" i="9"/>
  <c r="AM178" i="9"/>
  <c r="AF178" i="9"/>
  <c r="AE178" i="9"/>
  <c r="AD178" i="9"/>
  <c r="AC178" i="9"/>
  <c r="AB178" i="9"/>
  <c r="AA178" i="9"/>
  <c r="AM177" i="9"/>
  <c r="AK177" i="9"/>
  <c r="AJ177" i="9"/>
  <c r="AI177" i="9"/>
  <c r="AH177" i="9"/>
  <c r="AG177" i="9"/>
  <c r="AF177" i="9"/>
  <c r="AE177" i="9"/>
  <c r="AD177" i="9"/>
  <c r="AC177" i="9"/>
  <c r="AB177" i="9"/>
  <c r="AA177" i="9"/>
  <c r="AM176" i="9"/>
  <c r="AK176" i="9"/>
  <c r="AJ176" i="9"/>
  <c r="AI176" i="9"/>
  <c r="AH176" i="9"/>
  <c r="AG176" i="9"/>
  <c r="AF176" i="9"/>
  <c r="AE176" i="9"/>
  <c r="AD176" i="9"/>
  <c r="AC176" i="9"/>
  <c r="AB176" i="9"/>
  <c r="AA176" i="9"/>
  <c r="AM175" i="9"/>
  <c r="AK175" i="9"/>
  <c r="AJ175" i="9"/>
  <c r="AI175" i="9"/>
  <c r="AH175" i="9"/>
  <c r="AG175" i="9"/>
  <c r="AF175" i="9"/>
  <c r="AE175" i="9"/>
  <c r="AD175" i="9"/>
  <c r="AC175" i="9"/>
  <c r="AB175" i="9"/>
  <c r="AA175" i="9"/>
  <c r="AM174" i="9"/>
  <c r="AK174" i="9"/>
  <c r="AJ174" i="9"/>
  <c r="AI174" i="9"/>
  <c r="AG174" i="9"/>
  <c r="AH174" i="9"/>
  <c r="AF174" i="9"/>
  <c r="AE174" i="9"/>
  <c r="AD174" i="9"/>
  <c r="AC174" i="9"/>
  <c r="AB174" i="9"/>
  <c r="AA174" i="9"/>
  <c r="AM173" i="9"/>
  <c r="AK173" i="9"/>
  <c r="AJ173" i="9"/>
  <c r="AI173" i="9"/>
  <c r="AH173" i="9"/>
  <c r="AG173" i="9"/>
  <c r="AF173" i="9"/>
  <c r="AE173" i="9"/>
  <c r="AD173" i="9"/>
  <c r="AC173" i="9"/>
  <c r="AB173" i="9"/>
  <c r="AA173" i="9"/>
  <c r="AM172" i="9"/>
  <c r="AK172" i="9"/>
  <c r="AJ172" i="9"/>
  <c r="AI172" i="9"/>
  <c r="AH172" i="9"/>
  <c r="AG172" i="9"/>
  <c r="AF172" i="9"/>
  <c r="AE172" i="9"/>
  <c r="AD172" i="9"/>
  <c r="AC172" i="9"/>
  <c r="AB172" i="9"/>
  <c r="AA172" i="9"/>
  <c r="AM171" i="9"/>
  <c r="AK171" i="9"/>
  <c r="AJ171" i="9"/>
  <c r="AI171" i="9"/>
  <c r="AO171" i="9" s="1"/>
  <c r="AH171" i="9"/>
  <c r="AG171" i="9"/>
  <c r="AF171" i="9"/>
  <c r="AE171" i="9"/>
  <c r="AD171" i="9"/>
  <c r="AC171" i="9"/>
  <c r="AB171" i="9"/>
  <c r="AQ171" i="9" s="1"/>
  <c r="AT171" i="9" s="1"/>
  <c r="AA171" i="9"/>
  <c r="AM170" i="9"/>
  <c r="AK170" i="9"/>
  <c r="AJ170" i="9"/>
  <c r="AI170" i="9"/>
  <c r="AH170" i="9"/>
  <c r="AG170" i="9"/>
  <c r="AF170" i="9"/>
  <c r="AE170" i="9"/>
  <c r="AD170" i="9"/>
  <c r="AB170" i="9"/>
  <c r="AC170" i="9"/>
  <c r="AA170" i="9"/>
  <c r="AM169" i="9"/>
  <c r="AK169" i="9"/>
  <c r="AJ169" i="9"/>
  <c r="AI169" i="9"/>
  <c r="AH169" i="9"/>
  <c r="AG169" i="9"/>
  <c r="AF169" i="9"/>
  <c r="AE169" i="9"/>
  <c r="AD169" i="9"/>
  <c r="AC169" i="9"/>
  <c r="AB169" i="9"/>
  <c r="AA169" i="9"/>
  <c r="AM168" i="9"/>
  <c r="AK168" i="9"/>
  <c r="AJ168" i="9"/>
  <c r="AI168" i="9"/>
  <c r="AH168" i="9"/>
  <c r="AG168" i="9"/>
  <c r="AF168" i="9"/>
  <c r="AE168" i="9"/>
  <c r="AD168" i="9"/>
  <c r="AB168" i="9"/>
  <c r="AC168" i="9"/>
  <c r="AA168" i="9"/>
  <c r="AM167" i="9"/>
  <c r="AK167" i="9"/>
  <c r="AJ167" i="9"/>
  <c r="AI167" i="9"/>
  <c r="AH167" i="9"/>
  <c r="AG167" i="9"/>
  <c r="AF167" i="9"/>
  <c r="AE167" i="9"/>
  <c r="AB167" i="9"/>
  <c r="AC167" i="9"/>
  <c r="AD167" i="9"/>
  <c r="AA167" i="9"/>
  <c r="AM166" i="9"/>
  <c r="AK166" i="9"/>
  <c r="AJ166" i="9"/>
  <c r="AI166" i="9"/>
  <c r="AH166" i="9"/>
  <c r="AG166" i="9"/>
  <c r="AF166" i="9"/>
  <c r="AE166" i="9"/>
  <c r="AD166" i="9"/>
  <c r="AC166" i="9"/>
  <c r="AB166" i="9"/>
  <c r="AQ166" i="9" s="1"/>
  <c r="AT166" i="9" s="1"/>
  <c r="AA166" i="9"/>
  <c r="AM165" i="9"/>
  <c r="AK165" i="9"/>
  <c r="AJ165" i="9"/>
  <c r="AI165" i="9"/>
  <c r="AH165" i="9"/>
  <c r="AG165" i="9"/>
  <c r="AF165" i="9"/>
  <c r="AE165" i="9"/>
  <c r="AD165" i="9"/>
  <c r="AC165" i="9"/>
  <c r="AB165" i="9"/>
  <c r="AA165" i="9"/>
  <c r="AM164" i="9"/>
  <c r="AK164" i="9"/>
  <c r="AJ164" i="9"/>
  <c r="AI164" i="9"/>
  <c r="AH164" i="9"/>
  <c r="AG164" i="9"/>
  <c r="AF164" i="9"/>
  <c r="AE164" i="9"/>
  <c r="AD164" i="9"/>
  <c r="AC164" i="9"/>
  <c r="AB164" i="9"/>
  <c r="AA164" i="9"/>
  <c r="AM163" i="9"/>
  <c r="AK163" i="9"/>
  <c r="AJ163" i="9"/>
  <c r="AI163" i="9"/>
  <c r="AW163" i="9" s="1"/>
  <c r="AH163" i="9"/>
  <c r="AG163" i="9"/>
  <c r="AF163" i="9"/>
  <c r="AE163" i="9"/>
  <c r="AB163" i="9"/>
  <c r="AC163" i="9"/>
  <c r="AD163" i="9"/>
  <c r="AA163" i="9"/>
  <c r="AM162" i="9"/>
  <c r="AK162" i="9"/>
  <c r="AJ162" i="9"/>
  <c r="AI162" i="9"/>
  <c r="AO162" i="9" s="1"/>
  <c r="AH162" i="9"/>
  <c r="AG162" i="9"/>
  <c r="AF162" i="9"/>
  <c r="AE162" i="9"/>
  <c r="AD162" i="9"/>
  <c r="AC162" i="9"/>
  <c r="AN162" i="9" s="1"/>
  <c r="AB162" i="9"/>
  <c r="AA162" i="9"/>
  <c r="AM161" i="9"/>
  <c r="AK161" i="9"/>
  <c r="AJ161" i="9"/>
  <c r="AG161" i="9"/>
  <c r="AH161" i="9"/>
  <c r="AI161" i="9"/>
  <c r="AF161" i="9"/>
  <c r="AE161" i="9"/>
  <c r="AD161" i="9"/>
  <c r="AC161" i="9"/>
  <c r="AB161" i="9"/>
  <c r="AA161" i="9"/>
  <c r="AM160" i="9"/>
  <c r="AK160" i="9"/>
  <c r="AJ160" i="9"/>
  <c r="AI160" i="9"/>
  <c r="AH160" i="9"/>
  <c r="AG160" i="9"/>
  <c r="AF160" i="9"/>
  <c r="AE160" i="9"/>
  <c r="AD160" i="9"/>
  <c r="AC160" i="9"/>
  <c r="AB160" i="9"/>
  <c r="AA160" i="9"/>
  <c r="AM159" i="9"/>
  <c r="AK159" i="9"/>
  <c r="AO159" i="9" s="1"/>
  <c r="AJ159" i="9"/>
  <c r="AI159" i="9"/>
  <c r="AH159" i="9"/>
  <c r="AG159" i="9"/>
  <c r="AF159" i="9"/>
  <c r="AE159" i="9"/>
  <c r="AD159" i="9"/>
  <c r="AC159" i="9"/>
  <c r="AB159" i="9"/>
  <c r="AA159" i="9"/>
  <c r="AG158" i="9"/>
  <c r="AH158" i="9"/>
  <c r="AI158" i="9"/>
  <c r="AJ158" i="9"/>
  <c r="AK158" i="9"/>
  <c r="AM158" i="9"/>
  <c r="AF158" i="9"/>
  <c r="AE158" i="9"/>
  <c r="AD158" i="9"/>
  <c r="AC158" i="9"/>
  <c r="AB158" i="9"/>
  <c r="AA158" i="9"/>
  <c r="AM157" i="9"/>
  <c r="AK157" i="9"/>
  <c r="AJ157" i="9"/>
  <c r="AI157" i="9"/>
  <c r="AH157" i="9"/>
  <c r="AG157" i="9"/>
  <c r="AF157" i="9"/>
  <c r="AE157" i="9"/>
  <c r="AD157" i="9"/>
  <c r="AC157" i="9"/>
  <c r="AB157" i="9"/>
  <c r="AQ157" i="9" s="1"/>
  <c r="AT157" i="9" s="1"/>
  <c r="AA157" i="9"/>
  <c r="AM156" i="9"/>
  <c r="AK156" i="9"/>
  <c r="AJ156" i="9"/>
  <c r="AI156" i="9"/>
  <c r="AH156" i="9"/>
  <c r="AG156" i="9"/>
  <c r="AF156" i="9"/>
  <c r="AE156" i="9"/>
  <c r="AD156" i="9"/>
  <c r="AC156" i="9"/>
  <c r="AB156" i="9"/>
  <c r="AA156" i="9"/>
  <c r="AM155" i="9"/>
  <c r="AK155" i="9"/>
  <c r="AJ155" i="9"/>
  <c r="AI155" i="9"/>
  <c r="AH155" i="9"/>
  <c r="AG155" i="9"/>
  <c r="AF155" i="9"/>
  <c r="AE155" i="9"/>
  <c r="AD155" i="9"/>
  <c r="AC155" i="9"/>
  <c r="AB155" i="9"/>
  <c r="AA155" i="9"/>
  <c r="AM154" i="9"/>
  <c r="AK154" i="9"/>
  <c r="AJ154" i="9"/>
  <c r="AI154" i="9"/>
  <c r="AH154" i="9"/>
  <c r="AG154" i="9"/>
  <c r="AO154" i="9" s="1"/>
  <c r="AF154" i="9"/>
  <c r="AE154" i="9"/>
  <c r="AD154" i="9"/>
  <c r="AC154" i="9"/>
  <c r="AB154" i="9"/>
  <c r="AA154" i="9"/>
  <c r="AM153" i="9"/>
  <c r="AK153" i="9"/>
  <c r="AJ153" i="9"/>
  <c r="AI153" i="9"/>
  <c r="AH153" i="9"/>
  <c r="AG153" i="9"/>
  <c r="AF153" i="9"/>
  <c r="AE153" i="9"/>
  <c r="AD153" i="9"/>
  <c r="AC153" i="9"/>
  <c r="AB153" i="9"/>
  <c r="AA153" i="9"/>
  <c r="AM152" i="9"/>
  <c r="AK152" i="9"/>
  <c r="AJ152" i="9"/>
  <c r="AI152" i="9"/>
  <c r="AH152" i="9"/>
  <c r="AG152" i="9"/>
  <c r="AF152" i="9"/>
  <c r="AE152" i="9"/>
  <c r="AD152" i="9"/>
  <c r="AB152" i="9"/>
  <c r="AC152" i="9"/>
  <c r="AA152" i="9"/>
  <c r="AM151" i="9"/>
  <c r="AK151" i="9"/>
  <c r="AJ151" i="9"/>
  <c r="AI151" i="9"/>
  <c r="AH151" i="9"/>
  <c r="AG151" i="9"/>
  <c r="AF151" i="9"/>
  <c r="AE151" i="9"/>
  <c r="AB151" i="9"/>
  <c r="AC151" i="9"/>
  <c r="AD151" i="9"/>
  <c r="AQ151" i="9"/>
  <c r="AT151" i="9" s="1"/>
  <c r="AA151" i="9"/>
  <c r="AM150" i="9"/>
  <c r="AK150" i="9"/>
  <c r="AJ150" i="9"/>
  <c r="AI150" i="9"/>
  <c r="AH150" i="9"/>
  <c r="AG150" i="9"/>
  <c r="AF150" i="9"/>
  <c r="AE150" i="9"/>
  <c r="AD150" i="9"/>
  <c r="AC150" i="9"/>
  <c r="AB150" i="9"/>
  <c r="AA150" i="9"/>
  <c r="AM149" i="9"/>
  <c r="AK149" i="9"/>
  <c r="AJ149" i="9"/>
  <c r="AI149" i="9"/>
  <c r="AH149" i="9"/>
  <c r="AG149" i="9"/>
  <c r="AF149" i="9"/>
  <c r="AE149" i="9"/>
  <c r="AD149" i="9"/>
  <c r="AC149" i="9"/>
  <c r="AB149" i="9"/>
  <c r="AA149" i="9"/>
  <c r="AM148" i="9"/>
  <c r="AK148" i="9"/>
  <c r="AJ148" i="9"/>
  <c r="AI148" i="9"/>
  <c r="AH148" i="9"/>
  <c r="AG148" i="9"/>
  <c r="AF148" i="9"/>
  <c r="AE148" i="9"/>
  <c r="AD148" i="9"/>
  <c r="AC148" i="9"/>
  <c r="AB148" i="9"/>
  <c r="AA148" i="9"/>
  <c r="AM147" i="9"/>
  <c r="AK147" i="9"/>
  <c r="AJ147" i="9"/>
  <c r="AI147" i="9"/>
  <c r="AG147" i="9"/>
  <c r="AH147" i="9"/>
  <c r="AO147" i="9"/>
  <c r="AF147" i="9"/>
  <c r="AE147" i="9"/>
  <c r="AD147" i="9"/>
  <c r="AC147" i="9"/>
  <c r="AB147" i="9"/>
  <c r="AA147" i="9"/>
  <c r="AM146" i="9"/>
  <c r="AK146" i="9"/>
  <c r="AJ146" i="9"/>
  <c r="AI146" i="9"/>
  <c r="AH146" i="9"/>
  <c r="AG146" i="9"/>
  <c r="AF146" i="9"/>
  <c r="AE146" i="9"/>
  <c r="AD146" i="9"/>
  <c r="AC146" i="9"/>
  <c r="AB146" i="9"/>
  <c r="AA146" i="9"/>
  <c r="AM145" i="9"/>
  <c r="AK145" i="9"/>
  <c r="AJ145" i="9"/>
  <c r="AI145" i="9"/>
  <c r="AH145" i="9"/>
  <c r="AG145" i="9"/>
  <c r="AF145" i="9"/>
  <c r="AE145" i="9"/>
  <c r="AD145" i="9"/>
  <c r="AC145" i="9"/>
  <c r="AB145" i="9"/>
  <c r="AA145" i="9"/>
  <c r="AM144" i="9"/>
  <c r="AK144" i="9"/>
  <c r="AJ144" i="9"/>
  <c r="AI144" i="9"/>
  <c r="AH144" i="9"/>
  <c r="AG144" i="9"/>
  <c r="AF144" i="9"/>
  <c r="AE144" i="9"/>
  <c r="AD144" i="9"/>
  <c r="AN144" i="9" s="1"/>
  <c r="AC144" i="9"/>
  <c r="AB144" i="9"/>
  <c r="AA144" i="9"/>
  <c r="AM143" i="9"/>
  <c r="AK143" i="9"/>
  <c r="AJ143" i="9"/>
  <c r="AI143" i="9"/>
  <c r="AH143" i="9"/>
  <c r="AG143" i="9"/>
  <c r="AF143" i="9"/>
  <c r="AE143" i="9"/>
  <c r="AD143" i="9"/>
  <c r="AC143" i="9"/>
  <c r="AB143" i="9"/>
  <c r="AA143" i="9"/>
  <c r="AM142" i="9"/>
  <c r="AK142" i="9"/>
  <c r="AJ142" i="9"/>
  <c r="AI142" i="9"/>
  <c r="AH142" i="9"/>
  <c r="AG142" i="9"/>
  <c r="AF142" i="9"/>
  <c r="AE142" i="9"/>
  <c r="AD142" i="9"/>
  <c r="AB142" i="9"/>
  <c r="AC142" i="9"/>
  <c r="AA142" i="9"/>
  <c r="AM141" i="9"/>
  <c r="AK141" i="9"/>
  <c r="AJ141" i="9"/>
  <c r="AI141" i="9"/>
  <c r="AH141" i="9"/>
  <c r="AG141" i="9"/>
  <c r="AF141" i="9"/>
  <c r="AE141" i="9"/>
  <c r="AD141" i="9"/>
  <c r="AN141" i="9" s="1"/>
  <c r="AC141" i="9"/>
  <c r="AB141" i="9"/>
  <c r="AA141" i="9"/>
  <c r="AM140" i="9"/>
  <c r="AK140" i="9"/>
  <c r="AJ140" i="9"/>
  <c r="AI140" i="9"/>
  <c r="AH140" i="9"/>
  <c r="AG140" i="9"/>
  <c r="AF140" i="9"/>
  <c r="AE140" i="9"/>
  <c r="AB140" i="9"/>
  <c r="AQ140" i="9" s="1"/>
  <c r="AT140" i="9" s="1"/>
  <c r="AC140" i="9"/>
  <c r="AD140" i="9"/>
  <c r="AA140" i="9"/>
  <c r="AM139" i="9"/>
  <c r="AK139" i="9"/>
  <c r="AJ139" i="9"/>
  <c r="AI139" i="9"/>
  <c r="AH139" i="9"/>
  <c r="AG139" i="9"/>
  <c r="AO139" i="9"/>
  <c r="AF139" i="9"/>
  <c r="AE139" i="9"/>
  <c r="AW139" i="9" s="1"/>
  <c r="AD139" i="9"/>
  <c r="AC139" i="9"/>
  <c r="AB139" i="9"/>
  <c r="AA139" i="9"/>
  <c r="AM138" i="9"/>
  <c r="AK138" i="9"/>
  <c r="AJ138" i="9"/>
  <c r="AI138" i="9"/>
  <c r="AH138" i="9"/>
  <c r="AG138" i="9"/>
  <c r="AF138" i="9"/>
  <c r="AE138" i="9"/>
  <c r="AD138" i="9"/>
  <c r="AC138" i="9"/>
  <c r="AB138" i="9"/>
  <c r="AA138" i="9"/>
  <c r="AG137" i="9"/>
  <c r="AH137" i="9"/>
  <c r="AI137" i="9"/>
  <c r="AJ137" i="9"/>
  <c r="AK137" i="9"/>
  <c r="AM137" i="9"/>
  <c r="AF137" i="9"/>
  <c r="AE137" i="9"/>
  <c r="AD137" i="9"/>
  <c r="AC137" i="9"/>
  <c r="AB137" i="9"/>
  <c r="AA137" i="9"/>
  <c r="AM136" i="9"/>
  <c r="AK136" i="9"/>
  <c r="AJ136" i="9"/>
  <c r="AI136" i="9"/>
  <c r="AH136" i="9"/>
  <c r="AG136" i="9"/>
  <c r="AF136" i="9"/>
  <c r="AE136" i="9"/>
  <c r="AD136" i="9"/>
  <c r="AC136" i="9"/>
  <c r="AB136" i="9"/>
  <c r="AA136" i="9"/>
  <c r="AM135" i="9"/>
  <c r="AK135" i="9"/>
  <c r="AJ135" i="9"/>
  <c r="AI135" i="9"/>
  <c r="AH135" i="9"/>
  <c r="AG135" i="9"/>
  <c r="AF135" i="9"/>
  <c r="AE135" i="9"/>
  <c r="AW135" i="9" s="1"/>
  <c r="AD135" i="9"/>
  <c r="AC135" i="9"/>
  <c r="AB135" i="9"/>
  <c r="AA135" i="9"/>
  <c r="AM134" i="9"/>
  <c r="AK134" i="9"/>
  <c r="AJ134" i="9"/>
  <c r="AI134" i="9"/>
  <c r="AH134" i="9"/>
  <c r="AG134" i="9"/>
  <c r="AF134" i="9"/>
  <c r="AE134" i="9"/>
  <c r="AW134" i="9" s="1"/>
  <c r="AD134" i="9"/>
  <c r="AC134" i="9"/>
  <c r="AB134" i="9"/>
  <c r="AA134" i="9"/>
  <c r="AM133" i="9"/>
  <c r="AK133" i="9"/>
  <c r="AJ133" i="9"/>
  <c r="AI133" i="9"/>
  <c r="AG133" i="9"/>
  <c r="AH133" i="9"/>
  <c r="AF133" i="9"/>
  <c r="AE133" i="9"/>
  <c r="AD133" i="9"/>
  <c r="AC133" i="9"/>
  <c r="AB133" i="9"/>
  <c r="AA133" i="9"/>
  <c r="AM132" i="9"/>
  <c r="AK132" i="9"/>
  <c r="AJ132" i="9"/>
  <c r="AI132" i="9"/>
  <c r="AH132" i="9"/>
  <c r="AG132" i="9"/>
  <c r="AF132" i="9"/>
  <c r="AE132" i="9"/>
  <c r="AD132" i="9"/>
  <c r="AC132" i="9"/>
  <c r="AB132" i="9"/>
  <c r="AA132" i="9"/>
  <c r="AM131" i="9"/>
  <c r="AK131" i="9"/>
  <c r="AJ131" i="9"/>
  <c r="AI131" i="9"/>
  <c r="AH131" i="9"/>
  <c r="AG131" i="9"/>
  <c r="AO131" i="9" s="1"/>
  <c r="AF131" i="9"/>
  <c r="AE131" i="9"/>
  <c r="AD131" i="9"/>
  <c r="AC131" i="9"/>
  <c r="AB131" i="9"/>
  <c r="AA131" i="9"/>
  <c r="AM130" i="9"/>
  <c r="AK130" i="9"/>
  <c r="AJ130" i="9"/>
  <c r="AI130" i="9"/>
  <c r="AH130" i="9"/>
  <c r="AG130" i="9"/>
  <c r="AF130" i="9"/>
  <c r="AE130" i="9"/>
  <c r="AW130" i="9" s="1"/>
  <c r="AD130" i="9"/>
  <c r="AC130" i="9"/>
  <c r="AB130" i="9"/>
  <c r="AA130" i="9"/>
  <c r="AG129" i="9"/>
  <c r="AH129" i="9"/>
  <c r="AI129" i="9"/>
  <c r="AJ129" i="9"/>
  <c r="AK129" i="9"/>
  <c r="AM129" i="9"/>
  <c r="AF129" i="9"/>
  <c r="AE129" i="9"/>
  <c r="AD129" i="9"/>
  <c r="AC129" i="9"/>
  <c r="AB129" i="9"/>
  <c r="AA129" i="9"/>
  <c r="AM128" i="9"/>
  <c r="AK128" i="9"/>
  <c r="AJ128" i="9"/>
  <c r="AI128" i="9"/>
  <c r="AH128" i="9"/>
  <c r="AG128" i="9"/>
  <c r="AF128" i="9"/>
  <c r="AE128" i="9"/>
  <c r="AQ128" i="9" s="1"/>
  <c r="AD128" i="9"/>
  <c r="AC128" i="9"/>
  <c r="AB128" i="9"/>
  <c r="AA128" i="9"/>
  <c r="AM127" i="9"/>
  <c r="AK127" i="9"/>
  <c r="AJ127" i="9"/>
  <c r="AI127" i="9"/>
  <c r="AH127" i="9"/>
  <c r="AG127" i="9"/>
  <c r="AF127" i="9"/>
  <c r="AE127" i="9"/>
  <c r="AW127" i="9" s="1"/>
  <c r="AD127" i="9"/>
  <c r="AC127" i="9"/>
  <c r="AB127" i="9"/>
  <c r="AA127" i="9"/>
  <c r="AM126" i="9"/>
  <c r="AK126" i="9"/>
  <c r="AJ126" i="9"/>
  <c r="AI126" i="9"/>
  <c r="AH126" i="9"/>
  <c r="AG126" i="9"/>
  <c r="AF126" i="9"/>
  <c r="AE126" i="9"/>
  <c r="AD126" i="9"/>
  <c r="AC126" i="9"/>
  <c r="AB126" i="9"/>
  <c r="AA126" i="9"/>
  <c r="AG125" i="9"/>
  <c r="AH125" i="9"/>
  <c r="AI125" i="9"/>
  <c r="AJ125" i="9"/>
  <c r="AK125" i="9"/>
  <c r="AO125" i="9"/>
  <c r="AM125" i="9"/>
  <c r="AF125" i="9"/>
  <c r="AQ125" i="9" s="1"/>
  <c r="AT125" i="9" s="1"/>
  <c r="AE125" i="9"/>
  <c r="AD125" i="9"/>
  <c r="AC125" i="9"/>
  <c r="AB125" i="9"/>
  <c r="AA125" i="9"/>
  <c r="AM124" i="9"/>
  <c r="AK124" i="9"/>
  <c r="AJ124" i="9"/>
  <c r="AI124" i="9"/>
  <c r="AH124" i="9"/>
  <c r="AG124" i="9"/>
  <c r="AF124" i="9"/>
  <c r="AE124" i="9"/>
  <c r="AD124" i="9"/>
  <c r="AC124" i="9"/>
  <c r="AB124" i="9"/>
  <c r="AA124" i="9"/>
  <c r="AM123" i="9"/>
  <c r="AK123" i="9"/>
  <c r="AJ123" i="9"/>
  <c r="AI123" i="9"/>
  <c r="AH123" i="9"/>
  <c r="AG123" i="9"/>
  <c r="AF123" i="9"/>
  <c r="AE123" i="9"/>
  <c r="AD123" i="9"/>
  <c r="AC123" i="9"/>
  <c r="AB123" i="9"/>
  <c r="AA123" i="9"/>
  <c r="AM122" i="9"/>
  <c r="AK122" i="9"/>
  <c r="AJ122" i="9"/>
  <c r="AI122" i="9"/>
  <c r="AH122" i="9"/>
  <c r="AG122" i="9"/>
  <c r="AF122" i="9"/>
  <c r="AE122" i="9"/>
  <c r="AD122" i="9"/>
  <c r="AC122" i="9"/>
  <c r="AB122" i="9"/>
  <c r="AA122" i="9"/>
  <c r="AM121" i="9"/>
  <c r="AK121" i="9"/>
  <c r="AJ121" i="9"/>
  <c r="AI121" i="9"/>
  <c r="AG121" i="9"/>
  <c r="AO121" i="9" s="1"/>
  <c r="AH121" i="9"/>
  <c r="AF121" i="9"/>
  <c r="AE121" i="9"/>
  <c r="AD121" i="9"/>
  <c r="AC121" i="9"/>
  <c r="AB121" i="9"/>
  <c r="AA121" i="9"/>
  <c r="AM120" i="9"/>
  <c r="AK120" i="9"/>
  <c r="AJ120" i="9"/>
  <c r="AI120" i="9"/>
  <c r="AH120" i="9"/>
  <c r="AG120" i="9"/>
  <c r="AF120" i="9"/>
  <c r="AE120" i="9"/>
  <c r="AD120" i="9"/>
  <c r="AC120" i="9"/>
  <c r="AB120" i="9"/>
  <c r="AA120" i="9"/>
  <c r="AM119" i="9"/>
  <c r="AK119" i="9"/>
  <c r="AJ119" i="9"/>
  <c r="AI119" i="9"/>
  <c r="AH119" i="9"/>
  <c r="AG119" i="9"/>
  <c r="AF119" i="9"/>
  <c r="AE119" i="9"/>
  <c r="AD119" i="9"/>
  <c r="AC119" i="9"/>
  <c r="AB119" i="9"/>
  <c r="AA119" i="9"/>
  <c r="AM118" i="9"/>
  <c r="AK118" i="9"/>
  <c r="AJ118" i="9"/>
  <c r="AI118" i="9"/>
  <c r="AH118" i="9"/>
  <c r="AG118" i="9"/>
  <c r="AF118" i="9"/>
  <c r="AE118" i="9"/>
  <c r="AD118" i="9"/>
  <c r="AC118" i="9"/>
  <c r="AB118" i="9"/>
  <c r="AA118" i="9"/>
  <c r="AG117" i="9"/>
  <c r="AH117" i="9"/>
  <c r="AI117" i="9"/>
  <c r="AJ117" i="9"/>
  <c r="AK117" i="9"/>
  <c r="AM117" i="9"/>
  <c r="AF117" i="9"/>
  <c r="AE117" i="9"/>
  <c r="AD117" i="9"/>
  <c r="AC117" i="9"/>
  <c r="AB117" i="9"/>
  <c r="AA117" i="9"/>
  <c r="AM116" i="9"/>
  <c r="AK116" i="9"/>
  <c r="AJ116" i="9"/>
  <c r="AI116" i="9"/>
  <c r="AH116" i="9"/>
  <c r="AG116" i="9"/>
  <c r="AF116" i="9"/>
  <c r="AE116" i="9"/>
  <c r="AD116" i="9"/>
  <c r="AC116" i="9"/>
  <c r="AB116" i="9"/>
  <c r="AA116" i="9"/>
  <c r="AM115" i="9"/>
  <c r="AK115" i="9"/>
  <c r="AJ115" i="9"/>
  <c r="AI115" i="9"/>
  <c r="AH115" i="9"/>
  <c r="AG115" i="9"/>
  <c r="AF115" i="9"/>
  <c r="AE115" i="9"/>
  <c r="AD115" i="9"/>
  <c r="AC115" i="9"/>
  <c r="AB115" i="9"/>
  <c r="AA115" i="9"/>
  <c r="AM114" i="9"/>
  <c r="AK114" i="9"/>
  <c r="AJ114" i="9"/>
  <c r="AI114" i="9"/>
  <c r="AH114" i="9"/>
  <c r="AW114" i="9" s="1"/>
  <c r="AG114" i="9"/>
  <c r="AF114" i="9"/>
  <c r="AE114" i="9"/>
  <c r="AD114" i="9"/>
  <c r="AC114" i="9"/>
  <c r="AB114" i="9"/>
  <c r="AA114" i="9"/>
  <c r="AM113" i="9"/>
  <c r="AK113" i="9"/>
  <c r="AJ113" i="9"/>
  <c r="AI113" i="9"/>
  <c r="AG113" i="9"/>
  <c r="AO113" i="9" s="1"/>
  <c r="AH113" i="9"/>
  <c r="AF113" i="9"/>
  <c r="AE113" i="9"/>
  <c r="AD113" i="9"/>
  <c r="AC113" i="9"/>
  <c r="AB113" i="9"/>
  <c r="AA113" i="9"/>
  <c r="AM112" i="9"/>
  <c r="AK112" i="9"/>
  <c r="AJ112" i="9"/>
  <c r="AI112" i="9"/>
  <c r="AH112" i="9"/>
  <c r="AG112" i="9"/>
  <c r="AF112" i="9"/>
  <c r="AE112" i="9"/>
  <c r="AD112" i="9"/>
  <c r="AC112" i="9"/>
  <c r="AB112" i="9"/>
  <c r="AA112" i="9"/>
  <c r="AM111" i="9"/>
  <c r="AK111" i="9"/>
  <c r="AJ111" i="9"/>
  <c r="AI111" i="9"/>
  <c r="AH111" i="9"/>
  <c r="AG111" i="9"/>
  <c r="AF111" i="9"/>
  <c r="AE111" i="9"/>
  <c r="AD111" i="9"/>
  <c r="AC111" i="9"/>
  <c r="AB111" i="9"/>
  <c r="AA111" i="9"/>
  <c r="AM110" i="9"/>
  <c r="AK110" i="9"/>
  <c r="AJ110" i="9"/>
  <c r="AI110" i="9"/>
  <c r="AH110" i="9"/>
  <c r="AG110" i="9"/>
  <c r="AF110" i="9"/>
  <c r="AE110" i="9"/>
  <c r="AD110" i="9"/>
  <c r="AC110" i="9"/>
  <c r="AB110" i="9"/>
  <c r="AA110" i="9"/>
  <c r="AM109" i="9"/>
  <c r="AK109" i="9"/>
  <c r="AJ109" i="9"/>
  <c r="AI109" i="9"/>
  <c r="AG109" i="9"/>
  <c r="AH109" i="9"/>
  <c r="AF109" i="9"/>
  <c r="AE109" i="9"/>
  <c r="AD109" i="9"/>
  <c r="AC109" i="9"/>
  <c r="AB109" i="9"/>
  <c r="AA109" i="9"/>
  <c r="AM108" i="9"/>
  <c r="AK108" i="9"/>
  <c r="AJ108" i="9"/>
  <c r="AI108" i="9"/>
  <c r="AH108" i="9"/>
  <c r="AG108" i="9"/>
  <c r="AF108" i="9"/>
  <c r="AE108" i="9"/>
  <c r="AD108" i="9"/>
  <c r="AC108" i="9"/>
  <c r="AB108" i="9"/>
  <c r="AA108" i="9"/>
  <c r="AM107" i="9"/>
  <c r="AK107" i="9"/>
  <c r="AJ107" i="9"/>
  <c r="AI107" i="9"/>
  <c r="AO107" i="9" s="1"/>
  <c r="AH107" i="9"/>
  <c r="AG107" i="9"/>
  <c r="AF107" i="9"/>
  <c r="AE107" i="9"/>
  <c r="AD107" i="9"/>
  <c r="AC107" i="9"/>
  <c r="AB107" i="9"/>
  <c r="AA107" i="9"/>
  <c r="AM106" i="9"/>
  <c r="AK106" i="9"/>
  <c r="AJ106" i="9"/>
  <c r="AI106" i="9"/>
  <c r="AH106" i="9"/>
  <c r="AG106" i="9"/>
  <c r="AF106" i="9"/>
  <c r="AE106" i="9"/>
  <c r="AD106" i="9"/>
  <c r="AC106" i="9"/>
  <c r="AB106" i="9"/>
  <c r="AA106" i="9"/>
  <c r="AG105" i="9"/>
  <c r="AH105" i="9"/>
  <c r="AI105" i="9"/>
  <c r="AJ105" i="9"/>
  <c r="AK105" i="9"/>
  <c r="AM105" i="9"/>
  <c r="AF105" i="9"/>
  <c r="AE105" i="9"/>
  <c r="AD105" i="9"/>
  <c r="AC105" i="9"/>
  <c r="AB105" i="9"/>
  <c r="AW105" i="9"/>
  <c r="AA105" i="9"/>
  <c r="AM104" i="9"/>
  <c r="AK104" i="9"/>
  <c r="AJ104" i="9"/>
  <c r="AI104" i="9"/>
  <c r="AH104" i="9"/>
  <c r="AG104" i="9"/>
  <c r="AF104" i="9"/>
  <c r="AE104" i="9"/>
  <c r="AD104" i="9"/>
  <c r="AC104" i="9"/>
  <c r="AB104" i="9"/>
  <c r="AA104" i="9"/>
  <c r="AM103" i="9"/>
  <c r="AK103" i="9"/>
  <c r="AJ103" i="9"/>
  <c r="AI103" i="9"/>
  <c r="AH103" i="9"/>
  <c r="AG103" i="9"/>
  <c r="AF103" i="9"/>
  <c r="AE103" i="9"/>
  <c r="AD103" i="9"/>
  <c r="AC103" i="9"/>
  <c r="AB103" i="9"/>
  <c r="AA103" i="9"/>
  <c r="AM102" i="9"/>
  <c r="AK102" i="9"/>
  <c r="AJ102" i="9"/>
  <c r="AI102" i="9"/>
  <c r="AH102" i="9"/>
  <c r="AG102" i="9"/>
  <c r="AF102" i="9"/>
  <c r="AE102" i="9"/>
  <c r="AD102" i="9"/>
  <c r="AC102" i="9"/>
  <c r="AB102" i="9"/>
  <c r="AA102" i="9"/>
  <c r="AM101" i="9"/>
  <c r="AK101" i="9"/>
  <c r="AJ101" i="9"/>
  <c r="AI101" i="9"/>
  <c r="AG101" i="9"/>
  <c r="AH101" i="9"/>
  <c r="AO101" i="9"/>
  <c r="AF101" i="9"/>
  <c r="AE101" i="9"/>
  <c r="AD101" i="9"/>
  <c r="AC101" i="9"/>
  <c r="AB101" i="9"/>
  <c r="AA101" i="9"/>
  <c r="AM100" i="9"/>
  <c r="AK100" i="9"/>
  <c r="AJ100" i="9"/>
  <c r="AI100" i="9"/>
  <c r="AH100" i="9"/>
  <c r="AG100" i="9"/>
  <c r="AF100" i="9"/>
  <c r="AE100" i="9"/>
  <c r="AD100" i="9"/>
  <c r="AC100" i="9"/>
  <c r="AB100" i="9"/>
  <c r="AA100" i="9"/>
  <c r="AM99" i="9"/>
  <c r="AK99" i="9"/>
  <c r="AJ99" i="9"/>
  <c r="AI99" i="9"/>
  <c r="AH99" i="9"/>
  <c r="AG99" i="9"/>
  <c r="AO99" i="9" s="1"/>
  <c r="AF99" i="9"/>
  <c r="AE99" i="9"/>
  <c r="AD99" i="9"/>
  <c r="AC99" i="9"/>
  <c r="AB99" i="9"/>
  <c r="AA99" i="9"/>
  <c r="AM98" i="9"/>
  <c r="AK98" i="9"/>
  <c r="AJ98" i="9"/>
  <c r="AI98" i="9"/>
  <c r="AH98" i="9"/>
  <c r="AG98" i="9"/>
  <c r="AF98" i="9"/>
  <c r="AE98" i="9"/>
  <c r="AD98" i="9"/>
  <c r="AC98" i="9"/>
  <c r="AB98" i="9"/>
  <c r="AA98" i="9"/>
  <c r="AG97" i="9"/>
  <c r="AH97" i="9"/>
  <c r="AI97" i="9"/>
  <c r="AJ97" i="9"/>
  <c r="AK97" i="9"/>
  <c r="AM97" i="9"/>
  <c r="AF97" i="9"/>
  <c r="AE97" i="9"/>
  <c r="AD97" i="9"/>
  <c r="AC97" i="9"/>
  <c r="AB97" i="9"/>
  <c r="AA97" i="9"/>
  <c r="AM96" i="9"/>
  <c r="AK96" i="9"/>
  <c r="AJ96" i="9"/>
  <c r="AI96" i="9"/>
  <c r="AH96" i="9"/>
  <c r="AG96" i="9"/>
  <c r="AF96" i="9"/>
  <c r="AE96" i="9"/>
  <c r="AD96" i="9"/>
  <c r="AC96" i="9"/>
  <c r="AB96" i="9"/>
  <c r="AA96" i="9"/>
  <c r="AM95" i="9"/>
  <c r="AK95" i="9"/>
  <c r="AJ95" i="9"/>
  <c r="AI95" i="9"/>
  <c r="AH95" i="9"/>
  <c r="AG95" i="9"/>
  <c r="AF95" i="9"/>
  <c r="AE95" i="9"/>
  <c r="AD95" i="9"/>
  <c r="AC95" i="9"/>
  <c r="AB95" i="9"/>
  <c r="AA95" i="9"/>
  <c r="AM94" i="9"/>
  <c r="AK94" i="9"/>
  <c r="AJ94" i="9"/>
  <c r="AI94" i="9"/>
  <c r="AH94" i="9"/>
  <c r="AG94" i="9"/>
  <c r="AF94" i="9"/>
  <c r="AE94" i="9"/>
  <c r="AD94" i="9"/>
  <c r="AC94" i="9"/>
  <c r="AB94" i="9"/>
  <c r="AA94" i="9"/>
  <c r="AM93" i="9"/>
  <c r="AK93" i="9"/>
  <c r="AJ93" i="9"/>
  <c r="AI93" i="9"/>
  <c r="AH93" i="9"/>
  <c r="AG93" i="9"/>
  <c r="AF93" i="9"/>
  <c r="AE93" i="9"/>
  <c r="AD93" i="9"/>
  <c r="AC93" i="9"/>
  <c r="AB93" i="9"/>
  <c r="AA93" i="9"/>
  <c r="AM92" i="9"/>
  <c r="AK92" i="9"/>
  <c r="AJ92" i="9"/>
  <c r="AI92" i="9"/>
  <c r="AH92" i="9"/>
  <c r="AG92" i="9"/>
  <c r="AF92" i="9"/>
  <c r="AE92" i="9"/>
  <c r="AD92" i="9"/>
  <c r="AC92" i="9"/>
  <c r="AB92" i="9"/>
  <c r="AA92" i="9"/>
  <c r="AM91" i="9"/>
  <c r="AK91" i="9"/>
  <c r="AJ91" i="9"/>
  <c r="AI91" i="9"/>
  <c r="AH91" i="9"/>
  <c r="AG91" i="9"/>
  <c r="AF91" i="9"/>
  <c r="AE91" i="9"/>
  <c r="AD91" i="9"/>
  <c r="AC91" i="9"/>
  <c r="AB91" i="9"/>
  <c r="AA91" i="9"/>
  <c r="AM90" i="9"/>
  <c r="AK90" i="9"/>
  <c r="AJ90" i="9"/>
  <c r="AI90" i="9"/>
  <c r="AH90" i="9"/>
  <c r="AG90" i="9"/>
  <c r="AF90" i="9"/>
  <c r="AE90" i="9"/>
  <c r="AD90" i="9"/>
  <c r="AC90" i="9"/>
  <c r="AB90" i="9"/>
  <c r="AA90" i="9"/>
  <c r="AM89" i="9"/>
  <c r="AK89" i="9"/>
  <c r="AJ89" i="9"/>
  <c r="AI89" i="9"/>
  <c r="AH89" i="9"/>
  <c r="AG89" i="9"/>
  <c r="AF89" i="9"/>
  <c r="AE89" i="9"/>
  <c r="AD89" i="9"/>
  <c r="AC89" i="9"/>
  <c r="AB89" i="9"/>
  <c r="AA89" i="9"/>
  <c r="AM88" i="9"/>
  <c r="AK88" i="9"/>
  <c r="AJ88" i="9"/>
  <c r="AI88" i="9"/>
  <c r="AH88" i="9"/>
  <c r="AG88" i="9"/>
  <c r="AF88" i="9"/>
  <c r="AE88" i="9"/>
  <c r="AD88" i="9"/>
  <c r="AC88" i="9"/>
  <c r="AB88" i="9"/>
  <c r="AA88" i="9"/>
  <c r="AM87" i="9"/>
  <c r="AK87" i="9"/>
  <c r="AJ87" i="9"/>
  <c r="AI87" i="9"/>
  <c r="AH87" i="9"/>
  <c r="AG87" i="9"/>
  <c r="AF87" i="9"/>
  <c r="AE87" i="9"/>
  <c r="AD87" i="9"/>
  <c r="AC87" i="9"/>
  <c r="AB87" i="9"/>
  <c r="AA87" i="9"/>
  <c r="AM86" i="9"/>
  <c r="AK86" i="9"/>
  <c r="AJ86" i="9"/>
  <c r="AI86" i="9"/>
  <c r="AH86" i="9"/>
  <c r="AG86" i="9"/>
  <c r="AF86" i="9"/>
  <c r="AE86" i="9"/>
  <c r="AD86" i="9"/>
  <c r="AC86" i="9"/>
  <c r="AB86" i="9"/>
  <c r="AA86" i="9"/>
  <c r="AM85" i="9"/>
  <c r="AK85" i="9"/>
  <c r="AJ85" i="9"/>
  <c r="AI85" i="9"/>
  <c r="AH85" i="9"/>
  <c r="AG85" i="9"/>
  <c r="AF85" i="9"/>
  <c r="AE85" i="9"/>
  <c r="AD85" i="9"/>
  <c r="AC85" i="9"/>
  <c r="AB85" i="9"/>
  <c r="AA85" i="9"/>
  <c r="AM84" i="9"/>
  <c r="AK84" i="9"/>
  <c r="AJ84" i="9"/>
  <c r="AI84" i="9"/>
  <c r="AH84" i="9"/>
  <c r="AG84" i="9"/>
  <c r="AF84" i="9"/>
  <c r="AE84" i="9"/>
  <c r="AD84" i="9"/>
  <c r="AC84" i="9"/>
  <c r="AB84" i="9"/>
  <c r="AA84" i="9"/>
  <c r="AM83" i="9"/>
  <c r="AK83" i="9"/>
  <c r="AJ83" i="9"/>
  <c r="AI83" i="9"/>
  <c r="AH83" i="9"/>
  <c r="AG83" i="9"/>
  <c r="AF83" i="9"/>
  <c r="AE83" i="9"/>
  <c r="AD83" i="9"/>
  <c r="AC83" i="9"/>
  <c r="AB83" i="9"/>
  <c r="AA83" i="9"/>
  <c r="AM82" i="9"/>
  <c r="AK82" i="9"/>
  <c r="AJ82" i="9"/>
  <c r="AI82" i="9"/>
  <c r="AH82" i="9"/>
  <c r="AG82" i="9"/>
  <c r="AF82" i="9"/>
  <c r="AE82" i="9"/>
  <c r="AD82" i="9"/>
  <c r="AC82" i="9"/>
  <c r="AB82" i="9"/>
  <c r="AA82" i="9"/>
  <c r="AM81" i="9"/>
  <c r="AK81" i="9"/>
  <c r="AJ81" i="9"/>
  <c r="AI81" i="9"/>
  <c r="AH81" i="9"/>
  <c r="AG81" i="9"/>
  <c r="AF81" i="9"/>
  <c r="AE81" i="9"/>
  <c r="AD81" i="9"/>
  <c r="AC81" i="9"/>
  <c r="AB81" i="9"/>
  <c r="AA81" i="9"/>
  <c r="AM80" i="9"/>
  <c r="AK80" i="9"/>
  <c r="AJ80" i="9"/>
  <c r="AI80" i="9"/>
  <c r="AH80" i="9"/>
  <c r="AG80" i="9"/>
  <c r="AF80" i="9"/>
  <c r="AE80" i="9"/>
  <c r="AD80" i="9"/>
  <c r="AC80" i="9"/>
  <c r="AB80" i="9"/>
  <c r="AA80" i="9"/>
  <c r="AM79" i="9"/>
  <c r="AK79" i="9"/>
  <c r="AJ79" i="9"/>
  <c r="AI79" i="9"/>
  <c r="AH79" i="9"/>
  <c r="AG79" i="9"/>
  <c r="AR79" i="9" s="1"/>
  <c r="AU79" i="9" s="1"/>
  <c r="AF79" i="9"/>
  <c r="AE79" i="9"/>
  <c r="AD79" i="9"/>
  <c r="AC79" i="9"/>
  <c r="AB79" i="9"/>
  <c r="AA79" i="9"/>
  <c r="AM78" i="9"/>
  <c r="AK78" i="9"/>
  <c r="AJ78" i="9"/>
  <c r="AI78" i="9"/>
  <c r="AH78" i="9"/>
  <c r="AG78" i="9"/>
  <c r="AF78" i="9"/>
  <c r="AE78" i="9"/>
  <c r="AD78" i="9"/>
  <c r="AC78" i="9"/>
  <c r="AB78" i="9"/>
  <c r="AA78" i="9"/>
  <c r="AM77" i="9"/>
  <c r="AK77" i="9"/>
  <c r="AJ77" i="9"/>
  <c r="AI77" i="9"/>
  <c r="AH77" i="9"/>
  <c r="AG77" i="9"/>
  <c r="AR77" i="9" s="1"/>
  <c r="AU77" i="9" s="1"/>
  <c r="AF77" i="9"/>
  <c r="AE77" i="9"/>
  <c r="AD77" i="9"/>
  <c r="AC77" i="9"/>
  <c r="AB77" i="9"/>
  <c r="AA77" i="9"/>
  <c r="AM76" i="9"/>
  <c r="AK76" i="9"/>
  <c r="AJ76" i="9"/>
  <c r="AI76" i="9"/>
  <c r="AH76" i="9"/>
  <c r="AG76" i="9"/>
  <c r="AF76" i="9"/>
  <c r="AE76" i="9"/>
  <c r="AD76" i="9"/>
  <c r="AC76" i="9"/>
  <c r="AB76" i="9"/>
  <c r="AA76" i="9"/>
  <c r="AM75" i="9"/>
  <c r="AK75" i="9"/>
  <c r="AJ75" i="9"/>
  <c r="AI75" i="9"/>
  <c r="AH75" i="9"/>
  <c r="AG75" i="9"/>
  <c r="AF75" i="9"/>
  <c r="AE75" i="9"/>
  <c r="AD75" i="9"/>
  <c r="AC75" i="9"/>
  <c r="AB75" i="9"/>
  <c r="AA75" i="9"/>
  <c r="AM74" i="9"/>
  <c r="AK74" i="9"/>
  <c r="AJ74" i="9"/>
  <c r="AI74" i="9"/>
  <c r="AH74" i="9"/>
  <c r="AG74" i="9"/>
  <c r="AF74" i="9"/>
  <c r="AE74" i="9"/>
  <c r="AD74" i="9"/>
  <c r="AC74" i="9"/>
  <c r="AB74" i="9"/>
  <c r="AA74" i="9"/>
  <c r="AM73" i="9"/>
  <c r="AK73" i="9"/>
  <c r="AJ73" i="9"/>
  <c r="AI73" i="9"/>
  <c r="AH73" i="9"/>
  <c r="AG73" i="9"/>
  <c r="AF73" i="9"/>
  <c r="AE73" i="9"/>
  <c r="AD73" i="9"/>
  <c r="AC73" i="9"/>
  <c r="AB73" i="9"/>
  <c r="AA73" i="9"/>
  <c r="AM72" i="9"/>
  <c r="AK72" i="9"/>
  <c r="AJ72" i="9"/>
  <c r="AI72" i="9"/>
  <c r="AH72" i="9"/>
  <c r="AG72" i="9"/>
  <c r="AF72" i="9"/>
  <c r="AE72" i="9"/>
  <c r="AD72" i="9"/>
  <c r="AC72" i="9"/>
  <c r="AB72" i="9"/>
  <c r="AA72" i="9"/>
  <c r="AM71" i="9"/>
  <c r="AK71" i="9"/>
  <c r="AJ71" i="9"/>
  <c r="AI71" i="9"/>
  <c r="AH71" i="9"/>
  <c r="AG71" i="9"/>
  <c r="AF71" i="9"/>
  <c r="AE71" i="9"/>
  <c r="AD71" i="9"/>
  <c r="AC71" i="9"/>
  <c r="AQ71" i="9" s="1"/>
  <c r="AT71" i="9" s="1"/>
  <c r="AB71" i="9"/>
  <c r="AA71" i="9"/>
  <c r="AM70" i="9"/>
  <c r="AK70" i="9"/>
  <c r="AJ70" i="9"/>
  <c r="AI70" i="9"/>
  <c r="AH70" i="9"/>
  <c r="AG70" i="9"/>
  <c r="AF70" i="9"/>
  <c r="AE70" i="9"/>
  <c r="AD70" i="9"/>
  <c r="AC70" i="9"/>
  <c r="AB70" i="9"/>
  <c r="AA70" i="9"/>
  <c r="AM69" i="9"/>
  <c r="AK69" i="9"/>
  <c r="AJ69" i="9"/>
  <c r="AI69" i="9"/>
  <c r="AH69" i="9"/>
  <c r="AG69" i="9"/>
  <c r="AF69" i="9"/>
  <c r="AE69" i="9"/>
  <c r="AD69" i="9"/>
  <c r="AC69" i="9"/>
  <c r="AB69" i="9"/>
  <c r="AA69" i="9"/>
  <c r="AM68" i="9"/>
  <c r="AK68" i="9"/>
  <c r="AJ68" i="9"/>
  <c r="AI68" i="9"/>
  <c r="AH68" i="9"/>
  <c r="AG68" i="9"/>
  <c r="AF68" i="9"/>
  <c r="AE68" i="9"/>
  <c r="AD68" i="9"/>
  <c r="AC68" i="9"/>
  <c r="AB68" i="9"/>
  <c r="AA68" i="9"/>
  <c r="AM67" i="9"/>
  <c r="AK67" i="9"/>
  <c r="AJ67" i="9"/>
  <c r="AI67" i="9"/>
  <c r="AH67" i="9"/>
  <c r="AG67" i="9"/>
  <c r="AF67" i="9"/>
  <c r="AE67" i="9"/>
  <c r="AD67" i="9"/>
  <c r="AC67" i="9"/>
  <c r="AQ67" i="9" s="1"/>
  <c r="AT67" i="9" s="1"/>
  <c r="AB67" i="9"/>
  <c r="AA67" i="9"/>
  <c r="AM66" i="9"/>
  <c r="AK66" i="9"/>
  <c r="AJ66" i="9"/>
  <c r="AI66" i="9"/>
  <c r="AH66" i="9"/>
  <c r="AG66" i="9"/>
  <c r="AF66" i="9"/>
  <c r="AE66" i="9"/>
  <c r="AD66" i="9"/>
  <c r="AC66" i="9"/>
  <c r="AB66" i="9"/>
  <c r="AA66" i="9"/>
  <c r="AM65" i="9"/>
  <c r="AK65" i="9"/>
  <c r="AJ65" i="9"/>
  <c r="AI65" i="9"/>
  <c r="AH65" i="9"/>
  <c r="AR65" i="9" s="1"/>
  <c r="AU65" i="9" s="1"/>
  <c r="AG65" i="9"/>
  <c r="AF65" i="9"/>
  <c r="AE65" i="9"/>
  <c r="AD65" i="9"/>
  <c r="AC65" i="9"/>
  <c r="AB65" i="9"/>
  <c r="AA65" i="9"/>
  <c r="AM64" i="9"/>
  <c r="AK64" i="9"/>
  <c r="AJ64" i="9"/>
  <c r="AI64" i="9"/>
  <c r="AH64" i="9"/>
  <c r="AG64" i="9"/>
  <c r="AF64" i="9"/>
  <c r="AE64" i="9"/>
  <c r="AD64" i="9"/>
  <c r="AC64" i="9"/>
  <c r="AB64" i="9"/>
  <c r="AA64" i="9"/>
  <c r="AM63" i="9"/>
  <c r="AK63" i="9"/>
  <c r="AJ63" i="9"/>
  <c r="AI63" i="9"/>
  <c r="AH63" i="9"/>
  <c r="AR63" i="9" s="1"/>
  <c r="AU63" i="9" s="1"/>
  <c r="AG63" i="9"/>
  <c r="AF63" i="9"/>
  <c r="AE63" i="9"/>
  <c r="AD63" i="9"/>
  <c r="AC63" i="9"/>
  <c r="AB63" i="9"/>
  <c r="AQ63" i="9" s="1"/>
  <c r="AT63" i="9" s="1"/>
  <c r="AA63" i="9"/>
  <c r="AM62" i="9"/>
  <c r="AK62" i="9"/>
  <c r="AJ62" i="9"/>
  <c r="AI62" i="9"/>
  <c r="AH62" i="9"/>
  <c r="AW62" i="9" s="1"/>
  <c r="AG62" i="9"/>
  <c r="AF62" i="9"/>
  <c r="AE62" i="9"/>
  <c r="AD62" i="9"/>
  <c r="AC62" i="9"/>
  <c r="AB62" i="9"/>
  <c r="AA62" i="9"/>
  <c r="AM61" i="9"/>
  <c r="AK61" i="9"/>
  <c r="AJ61" i="9"/>
  <c r="AI61" i="9"/>
  <c r="AH61" i="9"/>
  <c r="AG61" i="9"/>
  <c r="AF61" i="9"/>
  <c r="AE61" i="9"/>
  <c r="AD61" i="9"/>
  <c r="AC61" i="9"/>
  <c r="AQ61" i="9" s="1"/>
  <c r="AT61" i="9" s="1"/>
  <c r="AB61" i="9"/>
  <c r="AA61" i="9"/>
  <c r="AM60" i="9"/>
  <c r="AK60" i="9"/>
  <c r="AJ60" i="9"/>
  <c r="AI60" i="9"/>
  <c r="AH60" i="9"/>
  <c r="AG60" i="9"/>
  <c r="AF60" i="9"/>
  <c r="AE60" i="9"/>
  <c r="AD60" i="9"/>
  <c r="AC60" i="9"/>
  <c r="AB60" i="9"/>
  <c r="AA60" i="9"/>
  <c r="AM59" i="9"/>
  <c r="AK59" i="9"/>
  <c r="AJ59" i="9"/>
  <c r="AI59" i="9"/>
  <c r="AH59" i="9"/>
  <c r="AR59" i="9" s="1"/>
  <c r="AU59" i="9" s="1"/>
  <c r="AG59" i="9"/>
  <c r="AF59" i="9"/>
  <c r="AE59" i="9"/>
  <c r="AD59" i="9"/>
  <c r="AC59" i="9"/>
  <c r="AQ59" i="9" s="1"/>
  <c r="AT59" i="9" s="1"/>
  <c r="AB59" i="9"/>
  <c r="AA59" i="9"/>
  <c r="AM58" i="9"/>
  <c r="AK58" i="9"/>
  <c r="AJ58" i="9"/>
  <c r="AI58" i="9"/>
  <c r="AH58" i="9"/>
  <c r="AW58" i="9" s="1"/>
  <c r="AG58" i="9"/>
  <c r="AF58" i="9"/>
  <c r="AE58" i="9"/>
  <c r="AD58" i="9"/>
  <c r="AC58" i="9"/>
  <c r="AB58" i="9"/>
  <c r="AA58" i="9"/>
  <c r="AM57" i="9"/>
  <c r="AK57" i="9"/>
  <c r="AJ57" i="9"/>
  <c r="AI57" i="9"/>
  <c r="AH57" i="9"/>
  <c r="AR57" i="9" s="1"/>
  <c r="AU57" i="9" s="1"/>
  <c r="AG57" i="9"/>
  <c r="AF57" i="9"/>
  <c r="AE57" i="9"/>
  <c r="AD57" i="9"/>
  <c r="AC57" i="9"/>
  <c r="AB57" i="9"/>
  <c r="AA57" i="9"/>
  <c r="AM56" i="9"/>
  <c r="AK56" i="9"/>
  <c r="AJ56" i="9"/>
  <c r="AI56" i="9"/>
  <c r="AH56" i="9"/>
  <c r="AO56" i="9" s="1"/>
  <c r="AG56" i="9"/>
  <c r="AF56" i="9"/>
  <c r="AE56" i="9"/>
  <c r="AD56" i="9"/>
  <c r="AC56" i="9"/>
  <c r="AB56" i="9"/>
  <c r="AA56" i="9"/>
  <c r="AM55" i="9"/>
  <c r="AK55" i="9"/>
  <c r="AJ55" i="9"/>
  <c r="AI55" i="9"/>
  <c r="AH55" i="9"/>
  <c r="AR55" i="9" s="1"/>
  <c r="AU55" i="9" s="1"/>
  <c r="AG55" i="9"/>
  <c r="AF55" i="9"/>
  <c r="AE55" i="9"/>
  <c r="AD55" i="9"/>
  <c r="AC55" i="9"/>
  <c r="AB55" i="9"/>
  <c r="AQ55" i="9"/>
  <c r="AT55" i="9" s="1"/>
  <c r="AA55" i="9"/>
  <c r="AM54" i="9"/>
  <c r="AK54" i="9"/>
  <c r="AJ54" i="9"/>
  <c r="AI54" i="9"/>
  <c r="AH54" i="9"/>
  <c r="AG54" i="9"/>
  <c r="AF54" i="9"/>
  <c r="AE54" i="9"/>
  <c r="AD54" i="9"/>
  <c r="AC54" i="9"/>
  <c r="AB54" i="9"/>
  <c r="AA54" i="9"/>
  <c r="AM53" i="9"/>
  <c r="AK53" i="9"/>
  <c r="AJ53" i="9"/>
  <c r="AI53" i="9"/>
  <c r="AR53" i="9" s="1"/>
  <c r="AU53" i="9" s="1"/>
  <c r="AH53" i="9"/>
  <c r="AG53" i="9"/>
  <c r="AF53" i="9"/>
  <c r="AE53" i="9"/>
  <c r="AD53" i="9"/>
  <c r="AC53" i="9"/>
  <c r="AB53" i="9"/>
  <c r="AA53" i="9"/>
  <c r="AM52" i="9"/>
  <c r="AK52" i="9"/>
  <c r="AJ52" i="9"/>
  <c r="AI52" i="9"/>
  <c r="AO52" i="9" s="1"/>
  <c r="AH52" i="9"/>
  <c r="AG52" i="9"/>
  <c r="AF52" i="9"/>
  <c r="AE52" i="9"/>
  <c r="AD52" i="9"/>
  <c r="AC52" i="9"/>
  <c r="AB52" i="9"/>
  <c r="AA52" i="9"/>
  <c r="AM51" i="9"/>
  <c r="AK51" i="9"/>
  <c r="AJ51" i="9"/>
  <c r="AI51" i="9"/>
  <c r="AH51" i="9"/>
  <c r="AG51" i="9"/>
  <c r="AF51" i="9"/>
  <c r="AE51" i="9"/>
  <c r="AD51" i="9"/>
  <c r="AC51" i="9"/>
  <c r="AB51" i="9"/>
  <c r="AQ51" i="9"/>
  <c r="AT51" i="9" s="1"/>
  <c r="AA51" i="9"/>
  <c r="AM50" i="9"/>
  <c r="AK50" i="9"/>
  <c r="AJ50" i="9"/>
  <c r="AI50" i="9"/>
  <c r="AH50" i="9"/>
  <c r="AG50" i="9"/>
  <c r="AF50" i="9"/>
  <c r="AE50" i="9"/>
  <c r="AD50" i="9"/>
  <c r="AC50" i="9"/>
  <c r="AB50" i="9"/>
  <c r="AA50" i="9"/>
  <c r="AM49" i="9"/>
  <c r="AK49" i="9"/>
  <c r="AJ49" i="9"/>
  <c r="AR49" i="9" s="1"/>
  <c r="AU49" i="9" s="1"/>
  <c r="AI49" i="9"/>
  <c r="AH49" i="9"/>
  <c r="AG49" i="9"/>
  <c r="AF49" i="9"/>
  <c r="AE49" i="9"/>
  <c r="AD49" i="9"/>
  <c r="AC49" i="9"/>
  <c r="AB49" i="9"/>
  <c r="AQ49" i="9" s="1"/>
  <c r="AT49" i="9" s="1"/>
  <c r="AA49" i="9"/>
  <c r="AM48" i="9"/>
  <c r="AK48" i="9"/>
  <c r="AJ48" i="9"/>
  <c r="AO48" i="9" s="1"/>
  <c r="AI48" i="9"/>
  <c r="AH48" i="9"/>
  <c r="AG48" i="9"/>
  <c r="AF48" i="9"/>
  <c r="AE48" i="9"/>
  <c r="AD48" i="9"/>
  <c r="AC48" i="9"/>
  <c r="AB48" i="9"/>
  <c r="AA48" i="9"/>
  <c r="AM47" i="9"/>
  <c r="AK47" i="9"/>
  <c r="AJ47" i="9"/>
  <c r="AR47" i="9" s="1"/>
  <c r="AU47" i="9" s="1"/>
  <c r="AI47" i="9"/>
  <c r="AH47" i="9"/>
  <c r="AG47" i="9"/>
  <c r="AF47" i="9"/>
  <c r="AE47" i="9"/>
  <c r="AD47" i="9"/>
  <c r="AC47" i="9"/>
  <c r="AB47" i="9"/>
  <c r="AQ47" i="9" s="1"/>
  <c r="AT47" i="9" s="1"/>
  <c r="AA47" i="9"/>
  <c r="AM46" i="9"/>
  <c r="AK46" i="9"/>
  <c r="AJ46" i="9"/>
  <c r="AI46" i="9"/>
  <c r="AH46" i="9"/>
  <c r="AG46" i="9"/>
  <c r="AF46" i="9"/>
  <c r="AE46" i="9"/>
  <c r="AD46" i="9"/>
  <c r="AC46" i="9"/>
  <c r="AB46" i="9"/>
  <c r="AA46" i="9"/>
  <c r="AM45" i="9"/>
  <c r="AK45" i="9"/>
  <c r="AJ45" i="9"/>
  <c r="AI45" i="9"/>
  <c r="AH45" i="9"/>
  <c r="AG45" i="9"/>
  <c r="AF45" i="9"/>
  <c r="AE45" i="9"/>
  <c r="AD45" i="9"/>
  <c r="AC45" i="9"/>
  <c r="AB45" i="9"/>
  <c r="AA45" i="9"/>
  <c r="AM44" i="9"/>
  <c r="AK44" i="9"/>
  <c r="AJ44" i="9"/>
  <c r="AI44" i="9"/>
  <c r="AH44" i="9"/>
  <c r="AG44" i="9"/>
  <c r="AF44" i="9"/>
  <c r="AE44" i="9"/>
  <c r="AD44" i="9"/>
  <c r="AC44" i="9"/>
  <c r="AB44" i="9"/>
  <c r="AA44" i="9"/>
  <c r="AM43" i="9"/>
  <c r="AK43" i="9"/>
  <c r="AJ43" i="9"/>
  <c r="AI43" i="9"/>
  <c r="AH43" i="9"/>
  <c r="AG43" i="9"/>
  <c r="AF43" i="9"/>
  <c r="AE43" i="9"/>
  <c r="AD43" i="9"/>
  <c r="AC43" i="9"/>
  <c r="AB43" i="9"/>
  <c r="AQ43" i="9"/>
  <c r="AT43" i="9" s="1"/>
  <c r="AA43" i="9"/>
  <c r="AM42" i="9"/>
  <c r="AK42" i="9"/>
  <c r="AJ42" i="9"/>
  <c r="AI42" i="9"/>
  <c r="AH42" i="9"/>
  <c r="AG42" i="9"/>
  <c r="AF42" i="9"/>
  <c r="AE42" i="9"/>
  <c r="AD42" i="9"/>
  <c r="AC42" i="9"/>
  <c r="AB42" i="9"/>
  <c r="AA42" i="9"/>
  <c r="AM41" i="9"/>
  <c r="AK41" i="9"/>
  <c r="AJ41" i="9"/>
  <c r="AI41" i="9"/>
  <c r="AH41" i="9"/>
  <c r="AG41" i="9"/>
  <c r="AF41" i="9"/>
  <c r="AE41" i="9"/>
  <c r="AD41" i="9"/>
  <c r="AC41" i="9"/>
  <c r="AB41" i="9"/>
  <c r="AA41" i="9"/>
  <c r="AM40" i="9"/>
  <c r="AK40" i="9"/>
  <c r="AJ40" i="9"/>
  <c r="AI40" i="9"/>
  <c r="AH40" i="9"/>
  <c r="AG40" i="9"/>
  <c r="AF40" i="9"/>
  <c r="AE40" i="9"/>
  <c r="AD40" i="9"/>
  <c r="AC40" i="9"/>
  <c r="AB40" i="9"/>
  <c r="AA40" i="9"/>
  <c r="AM39" i="9"/>
  <c r="AK39" i="9"/>
  <c r="AJ39" i="9"/>
  <c r="AI39" i="9"/>
  <c r="AH39" i="9"/>
  <c r="AG39" i="9"/>
  <c r="AF39" i="9"/>
  <c r="AE39" i="9"/>
  <c r="AD39" i="9"/>
  <c r="AC39" i="9"/>
  <c r="AB39" i="9"/>
  <c r="AQ39" i="9"/>
  <c r="AT39" i="9" s="1"/>
  <c r="AA39" i="9"/>
  <c r="AM38" i="9"/>
  <c r="AK38" i="9"/>
  <c r="AJ38" i="9"/>
  <c r="AI38" i="9"/>
  <c r="AH38" i="9"/>
  <c r="AG38" i="9"/>
  <c r="AF38" i="9"/>
  <c r="AE38" i="9"/>
  <c r="AD38" i="9"/>
  <c r="AC38" i="9"/>
  <c r="AB38" i="9"/>
  <c r="AA38" i="9"/>
  <c r="AM37" i="9"/>
  <c r="AK37" i="9"/>
  <c r="AJ37" i="9"/>
  <c r="AI37" i="9"/>
  <c r="AH37" i="9"/>
  <c r="AG37" i="9"/>
  <c r="AF37" i="9"/>
  <c r="AE37" i="9"/>
  <c r="AD37" i="9"/>
  <c r="AC37" i="9"/>
  <c r="AB37" i="9"/>
  <c r="AA37" i="9"/>
  <c r="AM36" i="9"/>
  <c r="AK36" i="9"/>
  <c r="AJ36" i="9"/>
  <c r="AI36" i="9"/>
  <c r="AH36" i="9"/>
  <c r="AG36" i="9"/>
  <c r="AF36" i="9"/>
  <c r="AE36" i="9"/>
  <c r="AD36" i="9"/>
  <c r="AC36" i="9"/>
  <c r="AB36" i="9"/>
  <c r="AA36" i="9"/>
  <c r="AM35" i="9"/>
  <c r="AK35" i="9"/>
  <c r="AJ35" i="9"/>
  <c r="AI35" i="9"/>
  <c r="AH35" i="9"/>
  <c r="AG35" i="9"/>
  <c r="AF35" i="9"/>
  <c r="AE35" i="9"/>
  <c r="AD35" i="9"/>
  <c r="AC35" i="9"/>
  <c r="AB35" i="9"/>
  <c r="AQ35" i="9" s="1"/>
  <c r="AT35" i="9" s="1"/>
  <c r="AA35" i="9"/>
  <c r="AM34" i="9"/>
  <c r="AK34" i="9"/>
  <c r="AJ34" i="9"/>
  <c r="AI34" i="9"/>
  <c r="AH34" i="9"/>
  <c r="AG34" i="9"/>
  <c r="AF34" i="9"/>
  <c r="AE34" i="9"/>
  <c r="AD34" i="9"/>
  <c r="AC34" i="9"/>
  <c r="AB34" i="9"/>
  <c r="AA34" i="9"/>
  <c r="AM33" i="9"/>
  <c r="AK33" i="9"/>
  <c r="AJ33" i="9"/>
  <c r="AI33" i="9"/>
  <c r="AH33" i="9"/>
  <c r="AG33" i="9"/>
  <c r="AF33" i="9"/>
  <c r="AE33" i="9"/>
  <c r="AD33" i="9"/>
  <c r="AC33" i="9"/>
  <c r="AQ33" i="9" s="1"/>
  <c r="AT33" i="9" s="1"/>
  <c r="AB33" i="9"/>
  <c r="AA33" i="9"/>
  <c r="AM32" i="9"/>
  <c r="AK32" i="9"/>
  <c r="AJ32" i="9"/>
  <c r="AI32" i="9"/>
  <c r="AH32" i="9"/>
  <c r="AG32" i="9"/>
  <c r="AF32" i="9"/>
  <c r="AE32" i="9"/>
  <c r="AD32" i="9"/>
  <c r="AC32" i="9"/>
  <c r="AB32" i="9"/>
  <c r="AA32" i="9"/>
  <c r="AM31" i="9"/>
  <c r="AK31" i="9"/>
  <c r="AJ31" i="9"/>
  <c r="AI31" i="9"/>
  <c r="AH31" i="9"/>
  <c r="AG31" i="9"/>
  <c r="AF31" i="9"/>
  <c r="AE31" i="9"/>
  <c r="AD31" i="9"/>
  <c r="AC31" i="9"/>
  <c r="AB31" i="9"/>
  <c r="AA31" i="9"/>
  <c r="AM30" i="9"/>
  <c r="AK30" i="9"/>
  <c r="AJ30" i="9"/>
  <c r="AI30" i="9"/>
  <c r="AH30" i="9"/>
  <c r="AG30" i="9"/>
  <c r="AO30" i="9" s="1"/>
  <c r="AF30" i="9"/>
  <c r="AE30" i="9"/>
  <c r="AD30" i="9"/>
  <c r="AC30" i="9"/>
  <c r="AB30" i="9"/>
  <c r="AA30" i="9"/>
  <c r="AM29" i="9"/>
  <c r="AK29" i="9"/>
  <c r="AJ29" i="9"/>
  <c r="AI29" i="9"/>
  <c r="AH29" i="9"/>
  <c r="AG29" i="9"/>
  <c r="AF29" i="9"/>
  <c r="AE29" i="9"/>
  <c r="AD29" i="9"/>
  <c r="AC29" i="9"/>
  <c r="AB29" i="9"/>
  <c r="AA29" i="9"/>
  <c r="AM28" i="9"/>
  <c r="AK28" i="9"/>
  <c r="AJ28" i="9"/>
  <c r="AI28" i="9"/>
  <c r="AH28" i="9"/>
  <c r="AG28" i="9"/>
  <c r="AF28" i="9"/>
  <c r="AE28" i="9"/>
  <c r="AD28" i="9"/>
  <c r="AC28" i="9"/>
  <c r="AB28" i="9"/>
  <c r="AA28" i="9"/>
  <c r="AM27" i="9"/>
  <c r="AK27" i="9"/>
  <c r="AJ27" i="9"/>
  <c r="AI27" i="9"/>
  <c r="AH27" i="9"/>
  <c r="AG27" i="9"/>
  <c r="AF27" i="9"/>
  <c r="AE27" i="9"/>
  <c r="AD27" i="9"/>
  <c r="AC27" i="9"/>
  <c r="AB27" i="9"/>
  <c r="AA27" i="9"/>
  <c r="AM26" i="9"/>
  <c r="AK26" i="9"/>
  <c r="AJ26" i="9"/>
  <c r="AI26" i="9"/>
  <c r="AG26" i="9"/>
  <c r="AH26" i="9"/>
  <c r="AF26" i="9"/>
  <c r="AE26" i="9"/>
  <c r="AD26" i="9"/>
  <c r="AC26" i="9"/>
  <c r="AB26" i="9"/>
  <c r="AA26" i="9"/>
  <c r="AM25" i="9"/>
  <c r="AK25" i="9"/>
  <c r="AJ25" i="9"/>
  <c r="AI25" i="9"/>
  <c r="AH25" i="9"/>
  <c r="AG25" i="9"/>
  <c r="AF25" i="9"/>
  <c r="AE25" i="9"/>
  <c r="AD25" i="9"/>
  <c r="AC25" i="9"/>
  <c r="AB25" i="9"/>
  <c r="AA25" i="9"/>
  <c r="AM24" i="9"/>
  <c r="AK24" i="9"/>
  <c r="AJ24" i="9"/>
  <c r="AI24" i="9"/>
  <c r="AH24" i="9"/>
  <c r="AG24" i="9"/>
  <c r="AF24" i="9"/>
  <c r="AE24" i="9"/>
  <c r="AD24" i="9"/>
  <c r="AC24" i="9"/>
  <c r="AB24" i="9"/>
  <c r="AA24" i="9"/>
  <c r="AM23" i="9"/>
  <c r="AK23" i="9"/>
  <c r="AJ23" i="9"/>
  <c r="AI23" i="9"/>
  <c r="AH23" i="9"/>
  <c r="AG23" i="9"/>
  <c r="AF23" i="9"/>
  <c r="AE23" i="9"/>
  <c r="AD23" i="9"/>
  <c r="AC23" i="9"/>
  <c r="AB23" i="9"/>
  <c r="AA23" i="9"/>
  <c r="AM22" i="9"/>
  <c r="AK22" i="9"/>
  <c r="AJ22" i="9"/>
  <c r="AI22" i="9"/>
  <c r="AH22" i="9"/>
  <c r="AG22" i="9"/>
  <c r="AF22" i="9"/>
  <c r="AE22" i="9"/>
  <c r="AD22" i="9"/>
  <c r="AC22" i="9"/>
  <c r="AN22" i="9" s="1"/>
  <c r="AB22" i="9"/>
  <c r="AA22" i="9"/>
  <c r="AM21" i="9"/>
  <c r="AK21" i="9"/>
  <c r="AJ21" i="9"/>
  <c r="AI21" i="9"/>
  <c r="AH21" i="9"/>
  <c r="AG21" i="9"/>
  <c r="AR21" i="9"/>
  <c r="AU21" i="9" s="1"/>
  <c r="AF21" i="9"/>
  <c r="AE21" i="9"/>
  <c r="AD21" i="9"/>
  <c r="AC21" i="9"/>
  <c r="AB21" i="9"/>
  <c r="AA21" i="9"/>
  <c r="AM20" i="9"/>
  <c r="AK20" i="9"/>
  <c r="AJ20" i="9"/>
  <c r="AI20" i="9"/>
  <c r="AH20" i="9"/>
  <c r="AG20" i="9"/>
  <c r="AF20" i="9"/>
  <c r="AE20" i="9"/>
  <c r="AD20" i="9"/>
  <c r="AC20" i="9"/>
  <c r="AB20" i="9"/>
  <c r="AA20" i="9"/>
  <c r="AM19" i="9"/>
  <c r="AK19" i="9"/>
  <c r="AJ19" i="9"/>
  <c r="AI19" i="9"/>
  <c r="AH19" i="9"/>
  <c r="AG19" i="9"/>
  <c r="AF19" i="9"/>
  <c r="AE19" i="9"/>
  <c r="AD19" i="9"/>
  <c r="AC19" i="9"/>
  <c r="AB19" i="9"/>
  <c r="AA19" i="9"/>
  <c r="AM18" i="9"/>
  <c r="AK18" i="9"/>
  <c r="AJ18" i="9"/>
  <c r="AI18" i="9"/>
  <c r="AG18" i="9"/>
  <c r="AH18" i="9"/>
  <c r="AR18" i="9"/>
  <c r="AU18" i="9" s="1"/>
  <c r="AF18" i="9"/>
  <c r="AE18" i="9"/>
  <c r="AD18" i="9"/>
  <c r="AC18" i="9"/>
  <c r="AB18" i="9"/>
  <c r="AA18" i="9"/>
  <c r="AM17" i="9"/>
  <c r="AK17" i="9"/>
  <c r="AJ17" i="9"/>
  <c r="AI17" i="9"/>
  <c r="AH17" i="9"/>
  <c r="AG17" i="9"/>
  <c r="AF17" i="9"/>
  <c r="AE17" i="9"/>
  <c r="AD17" i="9"/>
  <c r="AC17" i="9"/>
  <c r="AB17" i="9"/>
  <c r="AA17" i="9"/>
  <c r="AM16" i="9"/>
  <c r="AK16" i="9"/>
  <c r="AJ16" i="9"/>
  <c r="AI16" i="9"/>
  <c r="AH16" i="9"/>
  <c r="AG16" i="9"/>
  <c r="AF16" i="9"/>
  <c r="AE16" i="9"/>
  <c r="AD16" i="9"/>
  <c r="AC16" i="9"/>
  <c r="AB16" i="9"/>
  <c r="AA16" i="9"/>
  <c r="AM15" i="9"/>
  <c r="AK15" i="9"/>
  <c r="AJ15" i="9"/>
  <c r="AI15" i="9"/>
  <c r="AH15" i="9"/>
  <c r="AG15" i="9"/>
  <c r="AF15" i="9"/>
  <c r="AE15" i="9"/>
  <c r="AD15" i="9"/>
  <c r="AC15" i="9"/>
  <c r="AB15" i="9"/>
  <c r="AA15" i="9"/>
  <c r="AM14" i="9"/>
  <c r="AK14" i="9"/>
  <c r="AJ14" i="9"/>
  <c r="AI14" i="9"/>
  <c r="AH14" i="9"/>
  <c r="AG14" i="9"/>
  <c r="AO14" i="9" s="1"/>
  <c r="AF14" i="9"/>
  <c r="AE14" i="9"/>
  <c r="AD14" i="9"/>
  <c r="AC14" i="9"/>
  <c r="AB14" i="9"/>
  <c r="AA14" i="9"/>
  <c r="AM13" i="9"/>
  <c r="AK13" i="9"/>
  <c r="AJ13" i="9"/>
  <c r="AI13" i="9"/>
  <c r="AH13" i="9"/>
  <c r="AG13" i="9"/>
  <c r="AF13" i="9"/>
  <c r="AE13" i="9"/>
  <c r="AD13" i="9"/>
  <c r="AC13" i="9"/>
  <c r="AB13" i="9"/>
  <c r="AA13" i="9"/>
  <c r="AM12" i="9"/>
  <c r="AK12" i="9"/>
  <c r="AJ12" i="9"/>
  <c r="AI12" i="9"/>
  <c r="AH12" i="9"/>
  <c r="AG12" i="9"/>
  <c r="AR12" i="9" s="1"/>
  <c r="AU12" i="9" s="1"/>
  <c r="AF12" i="9"/>
  <c r="AE12" i="9"/>
  <c r="AD12" i="9"/>
  <c r="AC12" i="9"/>
  <c r="AB12" i="9"/>
  <c r="AA12" i="9"/>
  <c r="AM11" i="9"/>
  <c r="AK11" i="9"/>
  <c r="AJ11" i="9"/>
  <c r="AI11" i="9"/>
  <c r="AH11" i="9"/>
  <c r="AG11" i="9"/>
  <c r="AF11" i="9"/>
  <c r="AE11" i="9"/>
  <c r="AD11" i="9"/>
  <c r="AC11" i="9"/>
  <c r="AB11" i="9"/>
  <c r="AA11" i="9"/>
  <c r="AM10" i="9"/>
  <c r="AK10" i="9"/>
  <c r="AJ10" i="9"/>
  <c r="AI10" i="9"/>
  <c r="AG10" i="9"/>
  <c r="AR10" i="9" s="1"/>
  <c r="AU10" i="9" s="1"/>
  <c r="AH10" i="9"/>
  <c r="AF10" i="9"/>
  <c r="AE10" i="9"/>
  <c r="AD10" i="9"/>
  <c r="AC10" i="9"/>
  <c r="AB10" i="9"/>
  <c r="AA10" i="9"/>
  <c r="AM9" i="9"/>
  <c r="AK9" i="9"/>
  <c r="AJ9" i="9"/>
  <c r="AI9" i="9"/>
  <c r="AH9" i="9"/>
  <c r="AG9" i="9"/>
  <c r="AF9" i="9"/>
  <c r="AE9" i="9"/>
  <c r="AD9" i="9"/>
  <c r="AC9" i="9"/>
  <c r="AB9" i="9"/>
  <c r="AA9" i="9"/>
  <c r="AM8" i="9"/>
  <c r="AK8" i="9"/>
  <c r="AJ8" i="9"/>
  <c r="AI8" i="9"/>
  <c r="AH8" i="9"/>
  <c r="AG8" i="9"/>
  <c r="AF8" i="9"/>
  <c r="AE8" i="9"/>
  <c r="AD8" i="9"/>
  <c r="AC8" i="9"/>
  <c r="AB8" i="9"/>
  <c r="AA8" i="9"/>
  <c r="AM7" i="9"/>
  <c r="AK7" i="9"/>
  <c r="AJ7" i="9"/>
  <c r="AI7" i="9"/>
  <c r="AH7" i="9"/>
  <c r="AG7" i="9"/>
  <c r="AF7" i="9"/>
  <c r="AE7" i="9"/>
  <c r="AD7" i="9"/>
  <c r="AB7" i="9"/>
  <c r="AC7" i="9"/>
  <c r="AA7" i="9"/>
  <c r="AM41" i="8"/>
  <c r="AA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M40" i="8"/>
  <c r="AA40" i="8"/>
  <c r="X40" i="8"/>
  <c r="W40" i="8"/>
  <c r="AK40" i="8" s="1"/>
  <c r="V40" i="8"/>
  <c r="AJ40" i="8" s="1"/>
  <c r="U40" i="8"/>
  <c r="T40" i="8"/>
  <c r="S40" i="8"/>
  <c r="AI40" i="8" s="1"/>
  <c r="R40" i="8"/>
  <c r="Q40" i="8"/>
  <c r="P40" i="8"/>
  <c r="O40" i="8"/>
  <c r="N40" i="8"/>
  <c r="AG40" i="8" s="1"/>
  <c r="M40" i="8"/>
  <c r="L40" i="8"/>
  <c r="K40" i="8"/>
  <c r="J40" i="8"/>
  <c r="I40" i="8"/>
  <c r="AE40" i="8"/>
  <c r="H40" i="8"/>
  <c r="G40" i="8"/>
  <c r="AD40" i="8"/>
  <c r="F40" i="8"/>
  <c r="AC40" i="8" s="1"/>
  <c r="E40" i="8"/>
  <c r="D40" i="8"/>
  <c r="C40" i="8"/>
  <c r="AB40" i="8" s="1"/>
  <c r="AM38" i="8"/>
  <c r="C38" i="8"/>
  <c r="AB38" i="8" s="1"/>
  <c r="D38" i="8"/>
  <c r="AA38" i="8"/>
  <c r="X38" i="8"/>
  <c r="W38" i="8"/>
  <c r="V38" i="8"/>
  <c r="U38" i="8"/>
  <c r="T38" i="8"/>
  <c r="S38" i="8"/>
  <c r="R38" i="8"/>
  <c r="Q38" i="8"/>
  <c r="P38" i="8"/>
  <c r="O38" i="8"/>
  <c r="N38" i="8"/>
  <c r="M38" i="8"/>
  <c r="AG38" i="8"/>
  <c r="L38" i="8"/>
  <c r="K38" i="8"/>
  <c r="J38" i="8"/>
  <c r="I38" i="8"/>
  <c r="H38" i="8"/>
  <c r="G38" i="8"/>
  <c r="F38" i="8"/>
  <c r="E38" i="8"/>
  <c r="AM37" i="8"/>
  <c r="AA37" i="8"/>
  <c r="X37" i="8"/>
  <c r="W37" i="8"/>
  <c r="AK37" i="8" s="1"/>
  <c r="V37" i="8"/>
  <c r="U37" i="8"/>
  <c r="AJ37" i="8"/>
  <c r="T37" i="8"/>
  <c r="S37" i="8"/>
  <c r="AI37" i="8"/>
  <c r="R37" i="8"/>
  <c r="Q37" i="8"/>
  <c r="P37" i="8"/>
  <c r="AH37" i="8" s="1"/>
  <c r="O37" i="8"/>
  <c r="N37" i="8"/>
  <c r="M37" i="8"/>
  <c r="AG37" i="8" s="1"/>
  <c r="L37" i="8"/>
  <c r="K37" i="8"/>
  <c r="J37" i="8"/>
  <c r="I37" i="8"/>
  <c r="AE37" i="8" s="1"/>
  <c r="H37" i="8"/>
  <c r="G37" i="8"/>
  <c r="AD37" i="8" s="1"/>
  <c r="F37" i="8"/>
  <c r="E37" i="8"/>
  <c r="D37" i="8"/>
  <c r="C37" i="8"/>
  <c r="AB37" i="8" s="1"/>
  <c r="AM36" i="8"/>
  <c r="W36" i="8"/>
  <c r="X36" i="8"/>
  <c r="E36" i="8"/>
  <c r="AC36" i="8" s="1"/>
  <c r="F36" i="8"/>
  <c r="AA36" i="8"/>
  <c r="V36" i="8"/>
  <c r="U36" i="8"/>
  <c r="AJ36" i="8"/>
  <c r="T36" i="8"/>
  <c r="S36" i="8"/>
  <c r="R36" i="8"/>
  <c r="Q36" i="8"/>
  <c r="P36" i="8"/>
  <c r="O36" i="8"/>
  <c r="N36" i="8"/>
  <c r="M36" i="8"/>
  <c r="L36" i="8"/>
  <c r="K36" i="8"/>
  <c r="J36" i="8"/>
  <c r="I36" i="8"/>
  <c r="AE36" i="8" s="1"/>
  <c r="H36" i="8"/>
  <c r="G36" i="8"/>
  <c r="AD36" i="8"/>
  <c r="D36" i="8"/>
  <c r="C36" i="8"/>
  <c r="AM33" i="8"/>
  <c r="AK33" i="8"/>
  <c r="AJ33" i="8"/>
  <c r="AI33" i="8"/>
  <c r="AH33" i="8"/>
  <c r="AG33" i="8"/>
  <c r="AF33" i="8"/>
  <c r="AE33" i="8"/>
  <c r="AD33" i="8"/>
  <c r="AC33" i="8"/>
  <c r="AB33" i="8"/>
  <c r="AA33" i="8"/>
  <c r="AM31" i="8"/>
  <c r="AK31" i="8"/>
  <c r="AJ31" i="8"/>
  <c r="AI31" i="8"/>
  <c r="AG31" i="8"/>
  <c r="AH31" i="8"/>
  <c r="AF31" i="8"/>
  <c r="AE31" i="8"/>
  <c r="AD31" i="8"/>
  <c r="AC31" i="8"/>
  <c r="AB31" i="8"/>
  <c r="AA31" i="8"/>
  <c r="AM30" i="8"/>
  <c r="AK30" i="8"/>
  <c r="AJ30" i="8"/>
  <c r="AI30" i="8"/>
  <c r="AH30" i="8"/>
  <c r="AG30" i="8"/>
  <c r="AF30" i="8"/>
  <c r="AE30" i="8"/>
  <c r="AB30" i="8"/>
  <c r="AC30" i="8"/>
  <c r="AD30" i="8"/>
  <c r="AA30" i="8"/>
  <c r="AM29" i="8"/>
  <c r="AK29" i="8"/>
  <c r="AJ29" i="8"/>
  <c r="AI29" i="8"/>
  <c r="AH29" i="8"/>
  <c r="AG29" i="8"/>
  <c r="AF29" i="8"/>
  <c r="AE29" i="8"/>
  <c r="AD29" i="8"/>
  <c r="AC29" i="8"/>
  <c r="AB29" i="8"/>
  <c r="AA29" i="8"/>
  <c r="AM28" i="8"/>
  <c r="AK28" i="8"/>
  <c r="AJ28" i="8"/>
  <c r="AI28" i="8"/>
  <c r="AH28" i="8"/>
  <c r="AG28" i="8"/>
  <c r="AF28" i="8"/>
  <c r="AE28" i="8"/>
  <c r="AD28" i="8"/>
  <c r="AC28" i="8"/>
  <c r="AB28" i="8"/>
  <c r="AA28" i="8"/>
  <c r="AM27" i="8"/>
  <c r="AK27" i="8"/>
  <c r="AJ27" i="8"/>
  <c r="AI27" i="8"/>
  <c r="AH27" i="8"/>
  <c r="AG27" i="8"/>
  <c r="AF27" i="8"/>
  <c r="AE27" i="8"/>
  <c r="AD27" i="8"/>
  <c r="AC27" i="8"/>
  <c r="AB27" i="8"/>
  <c r="AA27" i="8"/>
  <c r="AM26" i="8"/>
  <c r="AK26" i="8"/>
  <c r="AJ26" i="8"/>
  <c r="AI26" i="8"/>
  <c r="AH26" i="8"/>
  <c r="AG26" i="8"/>
  <c r="AF26" i="8"/>
  <c r="AE26" i="8"/>
  <c r="AD26" i="8"/>
  <c r="AC26" i="8"/>
  <c r="AB26" i="8"/>
  <c r="AA26" i="8"/>
  <c r="AM25" i="8"/>
  <c r="AK25" i="8"/>
  <c r="AJ25" i="8"/>
  <c r="AW25" i="8" s="1"/>
  <c r="AI25" i="8"/>
  <c r="AH25" i="8"/>
  <c r="AG25" i="8"/>
  <c r="AF25" i="8"/>
  <c r="AE25" i="8"/>
  <c r="AD25" i="8"/>
  <c r="AB25" i="8"/>
  <c r="AC25" i="8"/>
  <c r="AA25" i="8"/>
  <c r="AM24" i="8"/>
  <c r="AK24" i="8"/>
  <c r="AJ24" i="8"/>
  <c r="AI24" i="8"/>
  <c r="AH24" i="8"/>
  <c r="AG24" i="8"/>
  <c r="AF24" i="8"/>
  <c r="AE24" i="8"/>
  <c r="AD24" i="8"/>
  <c r="AC24" i="8"/>
  <c r="AB24" i="8"/>
  <c r="AA24" i="8"/>
  <c r="AM23" i="8"/>
  <c r="AK23" i="8"/>
  <c r="AJ23" i="8"/>
  <c r="AI23" i="8"/>
  <c r="AG23" i="8"/>
  <c r="AR23" i="8" s="1"/>
  <c r="AU23" i="8" s="1"/>
  <c r="AH23" i="8"/>
  <c r="AF23" i="8"/>
  <c r="AE23" i="8"/>
  <c r="AD23" i="8"/>
  <c r="AC23" i="8"/>
  <c r="AB23" i="8"/>
  <c r="AA23" i="8"/>
  <c r="AM22" i="8"/>
  <c r="AK22" i="8"/>
  <c r="AJ22" i="8"/>
  <c r="AI22" i="8"/>
  <c r="AH22" i="8"/>
  <c r="AG22" i="8"/>
  <c r="AF22" i="8"/>
  <c r="AE22" i="8"/>
  <c r="AB22" i="8"/>
  <c r="AC22" i="8"/>
  <c r="AD22" i="8"/>
  <c r="AA22" i="8"/>
  <c r="AM21" i="8"/>
  <c r="AK21" i="8"/>
  <c r="AJ21" i="8"/>
  <c r="AI21" i="8"/>
  <c r="AH21" i="8"/>
  <c r="AG21" i="8"/>
  <c r="AR21" i="8"/>
  <c r="AU21" i="8" s="1"/>
  <c r="AF21" i="8"/>
  <c r="AE21" i="8"/>
  <c r="AD21" i="8"/>
  <c r="AC21" i="8"/>
  <c r="AB21" i="8"/>
  <c r="AA21" i="8"/>
  <c r="AM20" i="8"/>
  <c r="AK20" i="8"/>
  <c r="AJ20" i="8"/>
  <c r="AI20" i="8"/>
  <c r="AH20" i="8"/>
  <c r="AG20" i="8"/>
  <c r="AF20" i="8"/>
  <c r="AE20" i="8"/>
  <c r="AD20" i="8"/>
  <c r="AC20" i="8"/>
  <c r="AB20" i="8"/>
  <c r="AA20" i="8"/>
  <c r="AM19" i="8"/>
  <c r="AK19" i="8"/>
  <c r="AJ19" i="8"/>
  <c r="AI19" i="8"/>
  <c r="AH19" i="8"/>
  <c r="AG19" i="8"/>
  <c r="AF19" i="8"/>
  <c r="AE19" i="8"/>
  <c r="AD19" i="8"/>
  <c r="AC19" i="8"/>
  <c r="AB19" i="8"/>
  <c r="AA19" i="8"/>
  <c r="AM18" i="8"/>
  <c r="AK18" i="8"/>
  <c r="AJ18" i="8"/>
  <c r="AI18" i="8"/>
  <c r="AH18" i="8"/>
  <c r="AG18" i="8"/>
  <c r="AF18" i="8"/>
  <c r="AE18" i="8"/>
  <c r="AD18" i="8"/>
  <c r="AC18" i="8"/>
  <c r="AB18" i="8"/>
  <c r="AA18" i="8"/>
  <c r="AM17" i="8"/>
  <c r="AK17" i="8"/>
  <c r="AJ17" i="8"/>
  <c r="AI17" i="8"/>
  <c r="AH17" i="8"/>
  <c r="AG17" i="8"/>
  <c r="AF17" i="8"/>
  <c r="AE17" i="8"/>
  <c r="AD17" i="8"/>
  <c r="AC17" i="8"/>
  <c r="AB17" i="8"/>
  <c r="AA17" i="8"/>
  <c r="AM16" i="8"/>
  <c r="AK16" i="8"/>
  <c r="AJ16" i="8"/>
  <c r="AI16" i="8"/>
  <c r="AH16" i="8"/>
  <c r="AG16" i="8"/>
  <c r="AF16" i="8"/>
  <c r="AE16" i="8"/>
  <c r="AD16" i="8"/>
  <c r="AC16" i="8"/>
  <c r="AB16" i="8"/>
  <c r="AA16" i="8"/>
  <c r="AM15" i="8"/>
  <c r="AK15" i="8"/>
  <c r="AJ15" i="8"/>
  <c r="AI15" i="8"/>
  <c r="AG15" i="8"/>
  <c r="AH15" i="8"/>
  <c r="AF15" i="8"/>
  <c r="AE15" i="8"/>
  <c r="AD15" i="8"/>
  <c r="AC15" i="8"/>
  <c r="AB15" i="8"/>
  <c r="AA15" i="8"/>
  <c r="AM14" i="8"/>
  <c r="AK14" i="8"/>
  <c r="AJ14" i="8"/>
  <c r="AI14" i="8"/>
  <c r="AH14" i="8"/>
  <c r="AG14" i="8"/>
  <c r="AF14" i="8"/>
  <c r="AE14" i="8"/>
  <c r="AB14" i="8"/>
  <c r="AC14" i="8"/>
  <c r="AQ14" i="8" s="1"/>
  <c r="AT14" i="8" s="1"/>
  <c r="AD14" i="8"/>
  <c r="AA14" i="8"/>
  <c r="AM13" i="8"/>
  <c r="AK13" i="8"/>
  <c r="AJ13" i="8"/>
  <c r="AI13" i="8"/>
  <c r="AH13" i="8"/>
  <c r="AG13" i="8"/>
  <c r="AF13" i="8"/>
  <c r="AE13" i="8"/>
  <c r="AD13" i="8"/>
  <c r="AC13" i="8"/>
  <c r="AB13" i="8"/>
  <c r="AA13" i="8"/>
  <c r="AM12" i="8"/>
  <c r="AK12" i="8"/>
  <c r="AJ12" i="8"/>
  <c r="AI12" i="8"/>
  <c r="AH12" i="8"/>
  <c r="AG12" i="8"/>
  <c r="AF12" i="8"/>
  <c r="AE12" i="8"/>
  <c r="AD12" i="8"/>
  <c r="AC12" i="8"/>
  <c r="AB12" i="8"/>
  <c r="AA12" i="8"/>
  <c r="AM11" i="8"/>
  <c r="AK11" i="8"/>
  <c r="AJ11" i="8"/>
  <c r="AI11" i="8"/>
  <c r="AH11" i="8"/>
  <c r="AG11" i="8"/>
  <c r="AF11" i="8"/>
  <c r="AE11" i="8"/>
  <c r="AD11" i="8"/>
  <c r="AC11" i="8"/>
  <c r="AB11" i="8"/>
  <c r="AA11" i="8"/>
  <c r="AM10" i="8"/>
  <c r="AK10" i="8"/>
  <c r="AJ10" i="8"/>
  <c r="AI10" i="8"/>
  <c r="AH10" i="8"/>
  <c r="AG10" i="8"/>
  <c r="AR10" i="8"/>
  <c r="AU10" i="8" s="1"/>
  <c r="AF10" i="8"/>
  <c r="AE10" i="8"/>
  <c r="AD10" i="8"/>
  <c r="AC10" i="8"/>
  <c r="AB10" i="8"/>
  <c r="AA10" i="8"/>
  <c r="AM9" i="8"/>
  <c r="AK9" i="8"/>
  <c r="AJ9" i="8"/>
  <c r="AI9" i="8"/>
  <c r="AH9" i="8"/>
  <c r="AG9" i="8"/>
  <c r="AF9" i="8"/>
  <c r="AE9" i="8"/>
  <c r="AD9" i="8"/>
  <c r="AB9" i="8"/>
  <c r="AC9" i="8"/>
  <c r="AA9" i="8"/>
  <c r="AM8" i="8"/>
  <c r="AK8" i="8"/>
  <c r="AJ8" i="8"/>
  <c r="AI8" i="8"/>
  <c r="AH8" i="8"/>
  <c r="AG8" i="8"/>
  <c r="AF8" i="8"/>
  <c r="AE8" i="8"/>
  <c r="AD8" i="8"/>
  <c r="AC8" i="8"/>
  <c r="AB8" i="8"/>
  <c r="AA8" i="8"/>
  <c r="AM7" i="8"/>
  <c r="AR7" i="8"/>
  <c r="AU7" i="8" s="1"/>
  <c r="AF7" i="8"/>
  <c r="AE7" i="8"/>
  <c r="AD7" i="8"/>
  <c r="AC7" i="8"/>
  <c r="AB7" i="8"/>
  <c r="AA7" i="8"/>
  <c r="AM30" i="7"/>
  <c r="AK30" i="7"/>
  <c r="AJ30" i="7"/>
  <c r="AI30" i="7"/>
  <c r="AH30" i="7"/>
  <c r="AG30" i="7"/>
  <c r="AF30" i="7"/>
  <c r="AE30" i="7"/>
  <c r="AB30" i="7"/>
  <c r="AC30" i="7"/>
  <c r="AD30" i="7"/>
  <c r="AA30" i="7"/>
  <c r="AG28" i="7"/>
  <c r="AM28" i="7"/>
  <c r="AK28" i="7"/>
  <c r="AJ28" i="7"/>
  <c r="AI28" i="7"/>
  <c r="AH28" i="7"/>
  <c r="AF28" i="7"/>
  <c r="AE28" i="7"/>
  <c r="AD28" i="7"/>
  <c r="AC28" i="7"/>
  <c r="AB28" i="7"/>
  <c r="AQ28" i="7" s="1"/>
  <c r="AT28" i="7" s="1"/>
  <c r="AA28" i="7"/>
  <c r="AB27" i="7"/>
  <c r="AQ27" i="7" s="1"/>
  <c r="AT27" i="7" s="1"/>
  <c r="AM27" i="7"/>
  <c r="AK27" i="7"/>
  <c r="AJ27" i="7"/>
  <c r="AI27" i="7"/>
  <c r="AH27" i="7"/>
  <c r="AG27" i="7"/>
  <c r="AR27" i="7" s="1"/>
  <c r="AU27" i="7" s="1"/>
  <c r="AF27" i="7"/>
  <c r="AE27" i="7"/>
  <c r="AD27" i="7"/>
  <c r="AC27" i="7"/>
  <c r="AA27" i="7"/>
  <c r="AM26" i="7"/>
  <c r="AK26" i="7"/>
  <c r="AJ26" i="7"/>
  <c r="AI26" i="7"/>
  <c r="AH26" i="7"/>
  <c r="AG26" i="7"/>
  <c r="AO26" i="7" s="1"/>
  <c r="AF26" i="7"/>
  <c r="AE26" i="7"/>
  <c r="AD26" i="7"/>
  <c r="AC26" i="7"/>
  <c r="AB26" i="7"/>
  <c r="AQ26" i="7"/>
  <c r="AT26" i="7"/>
  <c r="AA26" i="7"/>
  <c r="AM25" i="7"/>
  <c r="AK25" i="7"/>
  <c r="AJ25" i="7"/>
  <c r="AI25" i="7"/>
  <c r="AH25" i="7"/>
  <c r="AG25" i="7"/>
  <c r="AR25" i="7" s="1"/>
  <c r="AU25" i="7" s="1"/>
  <c r="AF25" i="7"/>
  <c r="AE25" i="7"/>
  <c r="AD25" i="7"/>
  <c r="AC25" i="7"/>
  <c r="AB25" i="7"/>
  <c r="AW25" i="7"/>
  <c r="AA25" i="7"/>
  <c r="AG24" i="7"/>
  <c r="AM24" i="7"/>
  <c r="AK24" i="7"/>
  <c r="AJ24" i="7"/>
  <c r="AI24" i="7"/>
  <c r="AH24" i="7"/>
  <c r="AF24" i="7"/>
  <c r="AE24" i="7"/>
  <c r="AD24" i="7"/>
  <c r="AC24" i="7"/>
  <c r="AB24" i="7"/>
  <c r="AQ24" i="7" s="1"/>
  <c r="AT24" i="7" s="1"/>
  <c r="AA24" i="7"/>
  <c r="AB23" i="7"/>
  <c r="AQ23" i="7" s="1"/>
  <c r="AT23" i="7" s="1"/>
  <c r="AM23" i="7"/>
  <c r="AK23" i="7"/>
  <c r="AJ23" i="7"/>
  <c r="AI23" i="7"/>
  <c r="AH23" i="7"/>
  <c r="AG23" i="7"/>
  <c r="AR23" i="7" s="1"/>
  <c r="AU23" i="7" s="1"/>
  <c r="AF23" i="7"/>
  <c r="AE23" i="7"/>
  <c r="AD23" i="7"/>
  <c r="AC23" i="7"/>
  <c r="AW23" i="7"/>
  <c r="AA23" i="7"/>
  <c r="AM22" i="7"/>
  <c r="AK22" i="7"/>
  <c r="AJ22" i="7"/>
  <c r="AI22" i="7"/>
  <c r="AH22" i="7"/>
  <c r="AG22" i="7"/>
  <c r="AO22" i="7" s="1"/>
  <c r="AF22" i="7"/>
  <c r="AE22" i="7"/>
  <c r="AD22" i="7"/>
  <c r="AC22" i="7"/>
  <c r="AB22" i="7"/>
  <c r="AQ22" i="7" s="1"/>
  <c r="AT22" i="7" s="1"/>
  <c r="AA22" i="7"/>
  <c r="AM21" i="7"/>
  <c r="AK21" i="7"/>
  <c r="AJ21" i="7"/>
  <c r="AI21" i="7"/>
  <c r="AH21" i="7"/>
  <c r="AG21" i="7"/>
  <c r="AR21" i="7" s="1"/>
  <c r="AU21" i="7" s="1"/>
  <c r="AF21" i="7"/>
  <c r="AE21" i="7"/>
  <c r="AD21" i="7"/>
  <c r="AC21" i="7"/>
  <c r="AB21" i="7"/>
  <c r="AW21" i="7"/>
  <c r="AA21" i="7"/>
  <c r="AG20" i="7"/>
  <c r="AM20" i="7"/>
  <c r="AK20" i="7"/>
  <c r="AJ20" i="7"/>
  <c r="AI20" i="7"/>
  <c r="AH20" i="7"/>
  <c r="AF20" i="7"/>
  <c r="AE20" i="7"/>
  <c r="AD20" i="7"/>
  <c r="AC20" i="7"/>
  <c r="AB20" i="7"/>
  <c r="AQ20" i="7" s="1"/>
  <c r="AT20" i="7" s="1"/>
  <c r="AA20" i="7"/>
  <c r="AB19" i="7"/>
  <c r="AQ19" i="7" s="1"/>
  <c r="AT19" i="7" s="1"/>
  <c r="AM19" i="7"/>
  <c r="AK19" i="7"/>
  <c r="AJ19" i="7"/>
  <c r="AI19" i="7"/>
  <c r="AH19" i="7"/>
  <c r="AG19" i="7"/>
  <c r="AR19" i="7" s="1"/>
  <c r="AU19" i="7" s="1"/>
  <c r="AF19" i="7"/>
  <c r="AE19" i="7"/>
  <c r="AD19" i="7"/>
  <c r="AC19" i="7"/>
  <c r="AW19" i="7"/>
  <c r="AA19" i="7"/>
  <c r="AG18" i="7"/>
  <c r="AO18" i="7" s="1"/>
  <c r="AR18" i="7"/>
  <c r="AU18" i="7" s="1"/>
  <c r="AM18" i="7"/>
  <c r="AK18" i="7"/>
  <c r="AJ18" i="7"/>
  <c r="AI18" i="7"/>
  <c r="AH18" i="7"/>
  <c r="AF18" i="7"/>
  <c r="AE18" i="7"/>
  <c r="AD18" i="7"/>
  <c r="AC18" i="7"/>
  <c r="AB18" i="7"/>
  <c r="AQ18" i="7" s="1"/>
  <c r="AT18" i="7" s="1"/>
  <c r="AA18" i="7"/>
  <c r="AM17" i="7"/>
  <c r="AK17" i="7"/>
  <c r="AJ17" i="7"/>
  <c r="AI17" i="7"/>
  <c r="AH17" i="7"/>
  <c r="AG17" i="7"/>
  <c r="AR17" i="7" s="1"/>
  <c r="AU17" i="7" s="1"/>
  <c r="AF17" i="7"/>
  <c r="AE17" i="7"/>
  <c r="AD17" i="7"/>
  <c r="AC17" i="7"/>
  <c r="AB17" i="7"/>
  <c r="AW17" i="7" s="1"/>
  <c r="AA17" i="7"/>
  <c r="AG16" i="7"/>
  <c r="AO16" i="7" s="1"/>
  <c r="AR16" i="7"/>
  <c r="AU16" i="7" s="1"/>
  <c r="AM16" i="7"/>
  <c r="AK16" i="7"/>
  <c r="AJ16" i="7"/>
  <c r="AI16" i="7"/>
  <c r="AH16" i="7"/>
  <c r="AF16" i="7"/>
  <c r="AE16" i="7"/>
  <c r="AD16" i="7"/>
  <c r="AC16" i="7"/>
  <c r="AB16" i="7"/>
  <c r="AQ16" i="7" s="1"/>
  <c r="AT16" i="7" s="1"/>
  <c r="AA16" i="7"/>
  <c r="AB15" i="7"/>
  <c r="AM15" i="7"/>
  <c r="AK15" i="7"/>
  <c r="AJ15" i="7"/>
  <c r="AI15" i="7"/>
  <c r="AH15" i="7"/>
  <c r="AG15" i="7"/>
  <c r="AR15" i="7" s="1"/>
  <c r="AU15" i="7" s="1"/>
  <c r="AF15" i="7"/>
  <c r="AE15" i="7"/>
  <c r="AD15" i="7"/>
  <c r="AC15" i="7"/>
  <c r="AA15" i="7"/>
  <c r="AG14" i="7"/>
  <c r="AM14" i="7"/>
  <c r="AK14" i="7"/>
  <c r="AJ14" i="7"/>
  <c r="AI14" i="7"/>
  <c r="AH14" i="7"/>
  <c r="AF14" i="7"/>
  <c r="AE14" i="7"/>
  <c r="AD14" i="7"/>
  <c r="AC14" i="7"/>
  <c r="AB14" i="7"/>
  <c r="AQ14" i="7"/>
  <c r="AT14" i="7" s="1"/>
  <c r="AA14" i="7"/>
  <c r="AM13" i="7"/>
  <c r="AK13" i="7"/>
  <c r="AJ13" i="7"/>
  <c r="AI13" i="7"/>
  <c r="AH13" i="7"/>
  <c r="AG13" i="7"/>
  <c r="AR13" i="7" s="1"/>
  <c r="AU13" i="7" s="1"/>
  <c r="AF13" i="7"/>
  <c r="AE13" i="7"/>
  <c r="AD13" i="7"/>
  <c r="AC13" i="7"/>
  <c r="AB13" i="7"/>
  <c r="AW13" i="7"/>
  <c r="AA13" i="7"/>
  <c r="AG12" i="7"/>
  <c r="AR12" i="7" s="1"/>
  <c r="AU12" i="7" s="1"/>
  <c r="AM12" i="7"/>
  <c r="AK12" i="7"/>
  <c r="AJ12" i="7"/>
  <c r="AI12" i="7"/>
  <c r="AH12" i="7"/>
  <c r="AO12" i="7"/>
  <c r="AF12" i="7"/>
  <c r="AE12" i="7"/>
  <c r="AD12" i="7"/>
  <c r="AC12" i="7"/>
  <c r="AB12" i="7"/>
  <c r="AQ12" i="7"/>
  <c r="AT12" i="7" s="1"/>
  <c r="AA12" i="7"/>
  <c r="AB11" i="7"/>
  <c r="AQ11" i="7" s="1"/>
  <c r="AT11" i="7" s="1"/>
  <c r="AM11" i="7"/>
  <c r="AK11" i="7"/>
  <c r="AJ11" i="7"/>
  <c r="AI11" i="7"/>
  <c r="AH11" i="7"/>
  <c r="AG11" i="7"/>
  <c r="AR11" i="7"/>
  <c r="AU11" i="7" s="1"/>
  <c r="AF11" i="7"/>
  <c r="AE11" i="7"/>
  <c r="AD11" i="7"/>
  <c r="AC11" i="7"/>
  <c r="AW11" i="7"/>
  <c r="AA11" i="7"/>
  <c r="AG10" i="7"/>
  <c r="AR10" i="7"/>
  <c r="AU10" i="7" s="1"/>
  <c r="AM10" i="7"/>
  <c r="AK10" i="7"/>
  <c r="AJ10" i="7"/>
  <c r="AI10" i="7"/>
  <c r="AH10" i="7"/>
  <c r="AO10" i="7"/>
  <c r="AF10" i="7"/>
  <c r="AE10" i="7"/>
  <c r="AD10" i="7"/>
  <c r="AC10" i="7"/>
  <c r="AB10" i="7"/>
  <c r="AQ10" i="7" s="1"/>
  <c r="AT10" i="7" s="1"/>
  <c r="AA10" i="7"/>
  <c r="AM9" i="7"/>
  <c r="AK9" i="7"/>
  <c r="AJ9" i="7"/>
  <c r="AI9" i="7"/>
  <c r="AH9" i="7"/>
  <c r="AG9" i="7"/>
  <c r="AR9" i="7" s="1"/>
  <c r="AU9" i="7" s="1"/>
  <c r="AF9" i="7"/>
  <c r="AE9" i="7"/>
  <c r="AD9" i="7"/>
  <c r="AC9" i="7"/>
  <c r="AB9" i="7"/>
  <c r="AW9" i="7" s="1"/>
  <c r="AA9" i="7"/>
  <c r="AG8" i="7"/>
  <c r="AR8" i="7" s="1"/>
  <c r="AU8" i="7" s="1"/>
  <c r="AM8" i="7"/>
  <c r="AK8" i="7"/>
  <c r="AJ8" i="7"/>
  <c r="AI8" i="7"/>
  <c r="AH8" i="7"/>
  <c r="AO8" i="7"/>
  <c r="AF8" i="7"/>
  <c r="AE8" i="7"/>
  <c r="AD8" i="7"/>
  <c r="AC8" i="7"/>
  <c r="AB8" i="7"/>
  <c r="AQ8" i="7" s="1"/>
  <c r="AT8" i="7" s="1"/>
  <c r="AA8" i="7"/>
  <c r="AB7" i="7"/>
  <c r="AM7" i="7"/>
  <c r="AK7" i="7"/>
  <c r="AJ7" i="7"/>
  <c r="AI7" i="7"/>
  <c r="AH7" i="7"/>
  <c r="AG7" i="7"/>
  <c r="AO7" i="7"/>
  <c r="AF7" i="7"/>
  <c r="AE7" i="7"/>
  <c r="AD7" i="7"/>
  <c r="AC7" i="7"/>
  <c r="AA7" i="7"/>
  <c r="AM28" i="6"/>
  <c r="AK28" i="6"/>
  <c r="AJ28" i="6"/>
  <c r="AI28" i="6"/>
  <c r="AH28" i="6"/>
  <c r="AG28" i="6"/>
  <c r="AO28" i="6" s="1"/>
  <c r="AF28" i="6"/>
  <c r="AE28" i="6"/>
  <c r="AD28" i="6"/>
  <c r="AB28" i="6"/>
  <c r="AC28" i="6"/>
  <c r="AA28" i="6"/>
  <c r="AM26" i="6"/>
  <c r="AK26" i="6"/>
  <c r="AJ26" i="6"/>
  <c r="AI26" i="6"/>
  <c r="AH26" i="6"/>
  <c r="AG26" i="6"/>
  <c r="AO26" i="6" s="1"/>
  <c r="AF26" i="6"/>
  <c r="AE26" i="6"/>
  <c r="AD26" i="6"/>
  <c r="AC26" i="6"/>
  <c r="AB26" i="6"/>
  <c r="AW26" i="6" s="1"/>
  <c r="AA26" i="6"/>
  <c r="AM25" i="6"/>
  <c r="AK25" i="6"/>
  <c r="AJ25" i="6"/>
  <c r="AI25" i="6"/>
  <c r="AH25" i="6"/>
  <c r="AG25" i="6"/>
  <c r="AO25" i="6" s="1"/>
  <c r="AF25" i="6"/>
  <c r="AE25" i="6"/>
  <c r="AD25" i="6"/>
  <c r="AC25" i="6"/>
  <c r="AB25" i="6"/>
  <c r="AQ25" i="6" s="1"/>
  <c r="AT25" i="6" s="1"/>
  <c r="AA25" i="6"/>
  <c r="AB24" i="6"/>
  <c r="AQ24" i="6"/>
  <c r="AT24" i="6" s="1"/>
  <c r="AN24" i="6"/>
  <c r="AM24" i="6"/>
  <c r="AK24" i="6"/>
  <c r="AJ24" i="6"/>
  <c r="AI24" i="6"/>
  <c r="AH24" i="6"/>
  <c r="AG24" i="6"/>
  <c r="AO24" i="6" s="1"/>
  <c r="AF24" i="6"/>
  <c r="AE24" i="6"/>
  <c r="AD24" i="6"/>
  <c r="AC24" i="6"/>
  <c r="AW24" i="6"/>
  <c r="AA24" i="6"/>
  <c r="AG23" i="6"/>
  <c r="AR23" i="6"/>
  <c r="AU23" i="6" s="1"/>
  <c r="AM23" i="6"/>
  <c r="AK23" i="6"/>
  <c r="AJ23" i="6"/>
  <c r="AI23" i="6"/>
  <c r="AH23" i="6"/>
  <c r="AO23" i="6"/>
  <c r="AF23" i="6"/>
  <c r="AE23" i="6"/>
  <c r="AD23" i="6"/>
  <c r="AC23" i="6"/>
  <c r="AB23" i="6"/>
  <c r="AQ23" i="6" s="1"/>
  <c r="AT23" i="6" s="1"/>
  <c r="AA23" i="6"/>
  <c r="AB22" i="6"/>
  <c r="AM22" i="6"/>
  <c r="AK22" i="6"/>
  <c r="AJ22" i="6"/>
  <c r="AI22" i="6"/>
  <c r="AH22" i="6"/>
  <c r="AG22" i="6"/>
  <c r="AO22" i="6" s="1"/>
  <c r="AF22" i="6"/>
  <c r="AE22" i="6"/>
  <c r="AD22" i="6"/>
  <c r="AC22" i="6"/>
  <c r="AA22" i="6"/>
  <c r="AG21" i="6"/>
  <c r="AR21" i="6" s="1"/>
  <c r="AU21" i="6" s="1"/>
  <c r="AM21" i="6"/>
  <c r="AK21" i="6"/>
  <c r="AJ21" i="6"/>
  <c r="AI21" i="6"/>
  <c r="AH21" i="6"/>
  <c r="AO21" i="6"/>
  <c r="AF21" i="6"/>
  <c r="AE21" i="6"/>
  <c r="AD21" i="6"/>
  <c r="AC21" i="6"/>
  <c r="AB21" i="6"/>
  <c r="AQ21" i="6" s="1"/>
  <c r="AT21" i="6" s="1"/>
  <c r="AA21" i="6"/>
  <c r="AM20" i="6"/>
  <c r="AK20" i="6"/>
  <c r="AJ20" i="6"/>
  <c r="AI20" i="6"/>
  <c r="AH20" i="6"/>
  <c r="AG20" i="6"/>
  <c r="AF20" i="6"/>
  <c r="AE20" i="6"/>
  <c r="AD20" i="6"/>
  <c r="AC20" i="6"/>
  <c r="AB20" i="6"/>
  <c r="AA20" i="6"/>
  <c r="AM19" i="6"/>
  <c r="AK19" i="6"/>
  <c r="AJ19" i="6"/>
  <c r="AI19" i="6"/>
  <c r="AH19" i="6"/>
  <c r="AG19" i="6"/>
  <c r="AO19" i="6" s="1"/>
  <c r="AF19" i="6"/>
  <c r="AE19" i="6"/>
  <c r="AD19" i="6"/>
  <c r="AC19" i="6"/>
  <c r="AB19" i="6"/>
  <c r="AQ19" i="6" s="1"/>
  <c r="AT19" i="6" s="1"/>
  <c r="AA19" i="6"/>
  <c r="AB18" i="6"/>
  <c r="AQ18" i="6" s="1"/>
  <c r="AT18" i="6" s="1"/>
  <c r="AN18" i="6"/>
  <c r="AM18" i="6"/>
  <c r="AK18" i="6"/>
  <c r="AJ18" i="6"/>
  <c r="AI18" i="6"/>
  <c r="AH18" i="6"/>
  <c r="AG18" i="6"/>
  <c r="AO18" i="6"/>
  <c r="AF18" i="6"/>
  <c r="AE18" i="6"/>
  <c r="AD18" i="6"/>
  <c r="AC18" i="6"/>
  <c r="AW18" i="6"/>
  <c r="AA18" i="6"/>
  <c r="AG17" i="6"/>
  <c r="AM17" i="6"/>
  <c r="AK17" i="6"/>
  <c r="AJ17" i="6"/>
  <c r="AI17" i="6"/>
  <c r="AH17" i="6"/>
  <c r="AF17" i="6"/>
  <c r="AE17" i="6"/>
  <c r="AD17" i="6"/>
  <c r="AC17" i="6"/>
  <c r="AB17" i="6"/>
  <c r="AQ17" i="6" s="1"/>
  <c r="AT17" i="6" s="1"/>
  <c r="AA17" i="6"/>
  <c r="AB16" i="6"/>
  <c r="AW16" i="6" s="1"/>
  <c r="AQ16" i="6"/>
  <c r="AT16" i="6" s="1"/>
  <c r="AM16" i="6"/>
  <c r="AK16" i="6"/>
  <c r="AJ16" i="6"/>
  <c r="AI16" i="6"/>
  <c r="AH16" i="6"/>
  <c r="AG16" i="6"/>
  <c r="AO16" i="6"/>
  <c r="AF16" i="6"/>
  <c r="AE16" i="6"/>
  <c r="AD16" i="6"/>
  <c r="AC16" i="6"/>
  <c r="AA16" i="6"/>
  <c r="AM15" i="6"/>
  <c r="AK15" i="6"/>
  <c r="AJ15" i="6"/>
  <c r="AI15" i="6"/>
  <c r="AH15" i="6"/>
  <c r="AG15" i="6"/>
  <c r="AO15" i="6" s="1"/>
  <c r="AF15" i="6"/>
  <c r="AE15" i="6"/>
  <c r="AD15" i="6"/>
  <c r="AC15" i="6"/>
  <c r="AB15" i="6"/>
  <c r="AQ15" i="6"/>
  <c r="AT15" i="6" s="1"/>
  <c r="AA15" i="6"/>
  <c r="AB14" i="6"/>
  <c r="AQ14" i="6"/>
  <c r="AT14" i="6"/>
  <c r="AN14" i="6"/>
  <c r="AM14" i="6"/>
  <c r="AK14" i="6"/>
  <c r="AJ14" i="6"/>
  <c r="AI14" i="6"/>
  <c r="AH14" i="6"/>
  <c r="AG14" i="6"/>
  <c r="AO14" i="6" s="1"/>
  <c r="AF14" i="6"/>
  <c r="AE14" i="6"/>
  <c r="AD14" i="6"/>
  <c r="AC14" i="6"/>
  <c r="AW14" i="6"/>
  <c r="AA14" i="6"/>
  <c r="AM13" i="6"/>
  <c r="AK13" i="6"/>
  <c r="AJ13" i="6"/>
  <c r="AI13" i="6"/>
  <c r="AH13" i="6"/>
  <c r="AG13" i="6"/>
  <c r="AO13" i="6" s="1"/>
  <c r="AF13" i="6"/>
  <c r="AE13" i="6"/>
  <c r="AD13" i="6"/>
  <c r="AC13" i="6"/>
  <c r="AB13" i="6"/>
  <c r="AQ13" i="6" s="1"/>
  <c r="AT13" i="6" s="1"/>
  <c r="AA13" i="6"/>
  <c r="AB12" i="6"/>
  <c r="AQ12" i="6"/>
  <c r="AT12" i="6"/>
  <c r="AM12" i="6"/>
  <c r="AK12" i="6"/>
  <c r="AJ12" i="6"/>
  <c r="AI12" i="6"/>
  <c r="AH12" i="6"/>
  <c r="AG12" i="6"/>
  <c r="AO12" i="6"/>
  <c r="AF12" i="6"/>
  <c r="AE12" i="6"/>
  <c r="AD12" i="6"/>
  <c r="AC12" i="6"/>
  <c r="AW12" i="6"/>
  <c r="AA12" i="6"/>
  <c r="AG11" i="6"/>
  <c r="AR11" i="6"/>
  <c r="AU11" i="6"/>
  <c r="AM11" i="6"/>
  <c r="AK11" i="6"/>
  <c r="AJ11" i="6"/>
  <c r="AI11" i="6"/>
  <c r="AH11" i="6"/>
  <c r="AO11" i="6"/>
  <c r="AF11" i="6"/>
  <c r="AE11" i="6"/>
  <c r="AD11" i="6"/>
  <c r="AC11" i="6"/>
  <c r="AB11" i="6"/>
  <c r="AQ11" i="6"/>
  <c r="AT11" i="6" s="1"/>
  <c r="AA11" i="6"/>
  <c r="AM10" i="6"/>
  <c r="AK10" i="6"/>
  <c r="AJ10" i="6"/>
  <c r="AI10" i="6"/>
  <c r="AH10" i="6"/>
  <c r="AG10" i="6"/>
  <c r="AO10" i="6" s="1"/>
  <c r="AF10" i="6"/>
  <c r="AE10" i="6"/>
  <c r="AD10" i="6"/>
  <c r="AC10" i="6"/>
  <c r="AB10" i="6"/>
  <c r="AW10" i="6"/>
  <c r="AA10" i="6"/>
  <c r="AG9" i="6"/>
  <c r="AM9" i="6"/>
  <c r="AK9" i="6"/>
  <c r="AJ9" i="6"/>
  <c r="AI9" i="6"/>
  <c r="AH9" i="6"/>
  <c r="AF9" i="6"/>
  <c r="AE9" i="6"/>
  <c r="AD9" i="6"/>
  <c r="AC9" i="6"/>
  <c r="AB9" i="6"/>
  <c r="AQ9" i="6" s="1"/>
  <c r="AT9" i="6" s="1"/>
  <c r="AA9" i="6"/>
  <c r="AB8" i="6"/>
  <c r="AN8" i="6" s="1"/>
  <c r="AQ8" i="6"/>
  <c r="AT8" i="6"/>
  <c r="AM8" i="6"/>
  <c r="AK8" i="6"/>
  <c r="AJ8" i="6"/>
  <c r="AI8" i="6"/>
  <c r="AH8" i="6"/>
  <c r="AG8" i="6"/>
  <c r="AF8" i="6"/>
  <c r="AE8" i="6"/>
  <c r="AD8" i="6"/>
  <c r="AC8" i="6"/>
  <c r="AA8" i="6"/>
  <c r="AG7" i="6"/>
  <c r="AO7" i="6" s="1"/>
  <c r="AR7" i="6"/>
  <c r="AU7" i="6" s="1"/>
  <c r="AM7" i="6"/>
  <c r="AK7" i="6"/>
  <c r="AJ7" i="6"/>
  <c r="AI7" i="6"/>
  <c r="AH7" i="6"/>
  <c r="AF7" i="6"/>
  <c r="AE7" i="6"/>
  <c r="AD7" i="6"/>
  <c r="AC7" i="6"/>
  <c r="AB7" i="6"/>
  <c r="AQ7" i="6" s="1"/>
  <c r="AT7" i="6" s="1"/>
  <c r="AA7" i="6"/>
  <c r="AM72" i="5"/>
  <c r="AA72" i="5"/>
  <c r="R72" i="5"/>
  <c r="Q72" i="5"/>
  <c r="AM71" i="5"/>
  <c r="AA71" i="5"/>
  <c r="X71" i="5"/>
  <c r="W71" i="5"/>
  <c r="AK71" i="5" s="1"/>
  <c r="V71" i="5"/>
  <c r="U71" i="5"/>
  <c r="AJ71" i="5" s="1"/>
  <c r="T71" i="5"/>
  <c r="S71" i="5"/>
  <c r="AI71" i="5" s="1"/>
  <c r="R71" i="5"/>
  <c r="Q71" i="5"/>
  <c r="P71" i="5"/>
  <c r="O71" i="5"/>
  <c r="AH71" i="5"/>
  <c r="N71" i="5"/>
  <c r="M71" i="5"/>
  <c r="L71" i="5"/>
  <c r="K71" i="5"/>
  <c r="AF71" i="5" s="1"/>
  <c r="J71" i="5"/>
  <c r="I71" i="5"/>
  <c r="AE71" i="5" s="1"/>
  <c r="H71" i="5"/>
  <c r="G71" i="5"/>
  <c r="F71" i="5"/>
  <c r="E71" i="5"/>
  <c r="D71" i="5"/>
  <c r="C71" i="5"/>
  <c r="AM69" i="5"/>
  <c r="W69" i="5"/>
  <c r="X69" i="5"/>
  <c r="AA69" i="5"/>
  <c r="V69" i="5"/>
  <c r="U69" i="5"/>
  <c r="T69" i="5"/>
  <c r="S69" i="5"/>
  <c r="R69" i="5"/>
  <c r="Q69" i="5"/>
  <c r="P69" i="5"/>
  <c r="O69" i="5"/>
  <c r="N69" i="5"/>
  <c r="M69" i="5"/>
  <c r="L69" i="5"/>
  <c r="K69" i="5"/>
  <c r="AF69" i="5" s="1"/>
  <c r="J69" i="5"/>
  <c r="I69" i="5"/>
  <c r="H69" i="5"/>
  <c r="G69" i="5"/>
  <c r="AD69" i="5"/>
  <c r="F69" i="5"/>
  <c r="E69" i="5"/>
  <c r="D69" i="5"/>
  <c r="C69" i="5"/>
  <c r="AM68" i="5"/>
  <c r="AA68" i="5"/>
  <c r="X68" i="5"/>
  <c r="W68" i="5"/>
  <c r="AK68" i="5" s="1"/>
  <c r="V68" i="5"/>
  <c r="U68" i="5"/>
  <c r="AJ68" i="5"/>
  <c r="T68" i="5"/>
  <c r="S68" i="5"/>
  <c r="R68" i="5"/>
  <c r="Q68" i="5"/>
  <c r="P68" i="5"/>
  <c r="O68" i="5"/>
  <c r="N68" i="5"/>
  <c r="M68" i="5"/>
  <c r="L68" i="5"/>
  <c r="K68" i="5"/>
  <c r="J68" i="5"/>
  <c r="I68" i="5"/>
  <c r="AE68" i="5" s="1"/>
  <c r="H68" i="5"/>
  <c r="G68" i="5"/>
  <c r="AD68" i="5" s="1"/>
  <c r="F68" i="5"/>
  <c r="E68" i="5"/>
  <c r="AC68" i="5"/>
  <c r="D68" i="5"/>
  <c r="C68" i="5"/>
  <c r="AB68" i="5" s="1"/>
  <c r="AM67" i="5"/>
  <c r="AA67" i="5"/>
  <c r="X67" i="5"/>
  <c r="W67" i="5"/>
  <c r="AK67" i="5" s="1"/>
  <c r="V67" i="5"/>
  <c r="U67" i="5"/>
  <c r="T67" i="5"/>
  <c r="S67" i="5"/>
  <c r="AI67" i="5" s="1"/>
  <c r="R67" i="5"/>
  <c r="Q67" i="5"/>
  <c r="P67" i="5"/>
  <c r="O67" i="5"/>
  <c r="N67" i="5"/>
  <c r="M67" i="5"/>
  <c r="AG67" i="5"/>
  <c r="L67" i="5"/>
  <c r="K67" i="5"/>
  <c r="AF67" i="5" s="1"/>
  <c r="J67" i="5"/>
  <c r="I67" i="5"/>
  <c r="H67" i="5"/>
  <c r="G67" i="5"/>
  <c r="AD67" i="5" s="1"/>
  <c r="F67" i="5"/>
  <c r="E67" i="5"/>
  <c r="AC67" i="5" s="1"/>
  <c r="D67" i="5"/>
  <c r="C67" i="5"/>
  <c r="AB67" i="5" s="1"/>
  <c r="AM66" i="5"/>
  <c r="M66" i="5"/>
  <c r="N66" i="5"/>
  <c r="AG66" i="5"/>
  <c r="AA66" i="5"/>
  <c r="X66" i="5"/>
  <c r="W66" i="5"/>
  <c r="AK66" i="5" s="1"/>
  <c r="V66" i="5"/>
  <c r="U66" i="5"/>
  <c r="T66" i="5"/>
  <c r="S66" i="5"/>
  <c r="AI66" i="5" s="1"/>
  <c r="R66" i="5"/>
  <c r="Q66" i="5"/>
  <c r="P66" i="5"/>
  <c r="O66" i="5"/>
  <c r="L66" i="5"/>
  <c r="K66" i="5"/>
  <c r="J66" i="5"/>
  <c r="I66" i="5"/>
  <c r="H66" i="5"/>
  <c r="G66" i="5"/>
  <c r="AD66" i="5" s="1"/>
  <c r="F66" i="5"/>
  <c r="E66" i="5"/>
  <c r="AC66" i="5" s="1"/>
  <c r="D66" i="5"/>
  <c r="C66" i="5"/>
  <c r="AB66" i="5"/>
  <c r="AM65" i="5"/>
  <c r="AA65" i="5"/>
  <c r="X65" i="5"/>
  <c r="W65" i="5"/>
  <c r="AK65" i="5" s="1"/>
  <c r="V65" i="5"/>
  <c r="U65" i="5"/>
  <c r="T65" i="5"/>
  <c r="S65" i="5"/>
  <c r="R65" i="5"/>
  <c r="Q65" i="5"/>
  <c r="P65" i="5"/>
  <c r="O65" i="5"/>
  <c r="AH65" i="5" s="1"/>
  <c r="N65" i="5"/>
  <c r="M65" i="5"/>
  <c r="L65" i="5"/>
  <c r="K65" i="5"/>
  <c r="AF65" i="5" s="1"/>
  <c r="J65" i="5"/>
  <c r="I65" i="5"/>
  <c r="AE65" i="5"/>
  <c r="H65" i="5"/>
  <c r="G65" i="5"/>
  <c r="AD65" i="5" s="1"/>
  <c r="F65" i="5"/>
  <c r="E65" i="5"/>
  <c r="D65" i="5"/>
  <c r="C65" i="5"/>
  <c r="AB65" i="5" s="1"/>
  <c r="AM64" i="5"/>
  <c r="W64" i="5"/>
  <c r="X64" i="5"/>
  <c r="AK64" i="5" s="1"/>
  <c r="AA64" i="5"/>
  <c r="V64" i="5"/>
  <c r="U64" i="5"/>
  <c r="AJ64" i="5"/>
  <c r="T64" i="5"/>
  <c r="S64" i="5"/>
  <c r="R64" i="5"/>
  <c r="Q64" i="5"/>
  <c r="P64" i="5"/>
  <c r="O64" i="5"/>
  <c r="AH64" i="5"/>
  <c r="N64" i="5"/>
  <c r="M64" i="5"/>
  <c r="L64" i="5"/>
  <c r="K64" i="5"/>
  <c r="AF64" i="5"/>
  <c r="J64" i="5"/>
  <c r="I64" i="5"/>
  <c r="AE64" i="5"/>
  <c r="H64" i="5"/>
  <c r="G64" i="5"/>
  <c r="F64" i="5"/>
  <c r="E64" i="5"/>
  <c r="AC64" i="5" s="1"/>
  <c r="D64" i="5"/>
  <c r="C64" i="5"/>
  <c r="AB64" i="5" s="1"/>
  <c r="AM61" i="5"/>
  <c r="AK61" i="5"/>
  <c r="AJ61" i="5"/>
  <c r="AI61" i="5"/>
  <c r="AH61" i="5"/>
  <c r="AG61" i="5"/>
  <c r="AF61" i="5"/>
  <c r="AE61" i="5"/>
  <c r="AD61" i="5"/>
  <c r="AC61" i="5"/>
  <c r="AB61" i="5"/>
  <c r="AA61" i="5"/>
  <c r="AM59" i="5"/>
  <c r="AK59" i="5"/>
  <c r="AG59" i="5"/>
  <c r="AH59" i="5"/>
  <c r="AI59" i="5"/>
  <c r="AJ59" i="5"/>
  <c r="AF59" i="5"/>
  <c r="AE59" i="5"/>
  <c r="AD59" i="5"/>
  <c r="AC59" i="5"/>
  <c r="AB59" i="5"/>
  <c r="AA59" i="5"/>
  <c r="AM58" i="5"/>
  <c r="AK58" i="5"/>
  <c r="AJ58" i="5"/>
  <c r="AI58" i="5"/>
  <c r="AH58" i="5"/>
  <c r="AR58" i="5" s="1"/>
  <c r="AU58" i="5" s="1"/>
  <c r="AG58" i="5"/>
  <c r="AF58" i="5"/>
  <c r="AE58" i="5"/>
  <c r="AB58" i="5"/>
  <c r="AC58" i="5"/>
  <c r="AD58" i="5"/>
  <c r="AA58" i="5"/>
  <c r="AM57" i="5"/>
  <c r="AK57" i="5"/>
  <c r="AJ57" i="5"/>
  <c r="AI57" i="5"/>
  <c r="AH57" i="5"/>
  <c r="AG57" i="5"/>
  <c r="AF57" i="5"/>
  <c r="AE57" i="5"/>
  <c r="AD57" i="5"/>
  <c r="AB57" i="5"/>
  <c r="AC57" i="5"/>
  <c r="AA57" i="5"/>
  <c r="AM56" i="5"/>
  <c r="AK56" i="5"/>
  <c r="AJ56" i="5"/>
  <c r="AI56" i="5"/>
  <c r="AH56" i="5"/>
  <c r="AG56" i="5"/>
  <c r="AF56" i="5"/>
  <c r="AE56" i="5"/>
  <c r="AD56" i="5"/>
  <c r="AC56" i="5"/>
  <c r="AB56" i="5"/>
  <c r="AA56" i="5"/>
  <c r="AM55" i="5"/>
  <c r="AK55" i="5"/>
  <c r="AJ55" i="5"/>
  <c r="AI55" i="5"/>
  <c r="AH55" i="5"/>
  <c r="AG55" i="5"/>
  <c r="AF55" i="5"/>
  <c r="AE55" i="5"/>
  <c r="AD55" i="5"/>
  <c r="AC55" i="5"/>
  <c r="AB55" i="5"/>
  <c r="AA55" i="5"/>
  <c r="AM54" i="5"/>
  <c r="AK54" i="5"/>
  <c r="AJ54" i="5"/>
  <c r="AI54" i="5"/>
  <c r="AH54" i="5"/>
  <c r="AG54" i="5"/>
  <c r="AF54" i="5"/>
  <c r="AE54" i="5"/>
  <c r="AD54" i="5"/>
  <c r="AC54" i="5"/>
  <c r="AB54" i="5"/>
  <c r="AA54" i="5"/>
  <c r="AM53" i="5"/>
  <c r="AK53" i="5"/>
  <c r="AJ53" i="5"/>
  <c r="AI53" i="5"/>
  <c r="AH53" i="5"/>
  <c r="AG53" i="5"/>
  <c r="AF53" i="5"/>
  <c r="AE53" i="5"/>
  <c r="AD53" i="5"/>
  <c r="AC53" i="5"/>
  <c r="AB53" i="5"/>
  <c r="AA53" i="5"/>
  <c r="AM52" i="5"/>
  <c r="AK52" i="5"/>
  <c r="AJ52" i="5"/>
  <c r="AI52" i="5"/>
  <c r="AH52" i="5"/>
  <c r="AG52" i="5"/>
  <c r="AF52" i="5"/>
  <c r="AE52" i="5"/>
  <c r="AD52" i="5"/>
  <c r="AC52" i="5"/>
  <c r="AB52" i="5"/>
  <c r="AA52" i="5"/>
  <c r="AM51" i="5"/>
  <c r="AK51" i="5"/>
  <c r="AJ51" i="5"/>
  <c r="AI51" i="5"/>
  <c r="AW51" i="5" s="1"/>
  <c r="AH51" i="5"/>
  <c r="AG51" i="5"/>
  <c r="AF51" i="5"/>
  <c r="AE51" i="5"/>
  <c r="AD51" i="5"/>
  <c r="AC51" i="5"/>
  <c r="AB51" i="5"/>
  <c r="AA51" i="5"/>
  <c r="AM50" i="5"/>
  <c r="AK50" i="5"/>
  <c r="AJ50" i="5"/>
  <c r="AI50" i="5"/>
  <c r="AH50" i="5"/>
  <c r="AG50" i="5"/>
  <c r="AF50" i="5"/>
  <c r="AE50" i="5"/>
  <c r="AD50" i="5"/>
  <c r="AC50" i="5"/>
  <c r="AB50" i="5"/>
  <c r="AA50" i="5"/>
  <c r="AM49" i="5"/>
  <c r="AK49" i="5"/>
  <c r="AJ49" i="5"/>
  <c r="AR49" i="5" s="1"/>
  <c r="AU49" i="5" s="1"/>
  <c r="AI49" i="5"/>
  <c r="AH49" i="5"/>
  <c r="AG49" i="5"/>
  <c r="AF49" i="5"/>
  <c r="AE49" i="5"/>
  <c r="AD49" i="5"/>
  <c r="AC49" i="5"/>
  <c r="AB49" i="5"/>
  <c r="AA49" i="5"/>
  <c r="AM48" i="5"/>
  <c r="AK48" i="5"/>
  <c r="AJ48" i="5"/>
  <c r="AI48" i="5"/>
  <c r="AH48" i="5"/>
  <c r="AG48" i="5"/>
  <c r="AF48" i="5"/>
  <c r="AE48" i="5"/>
  <c r="AB48" i="5"/>
  <c r="AC48" i="5"/>
  <c r="AD48" i="5"/>
  <c r="AA48" i="5"/>
  <c r="AM47" i="5"/>
  <c r="AK47" i="5"/>
  <c r="AJ47" i="5"/>
  <c r="AI47" i="5"/>
  <c r="AH47" i="5"/>
  <c r="AG47" i="5"/>
  <c r="AF47" i="5"/>
  <c r="AE47" i="5"/>
  <c r="AD47" i="5"/>
  <c r="AC47" i="5"/>
  <c r="AB47" i="5"/>
  <c r="AA47" i="5"/>
  <c r="AM46" i="5"/>
  <c r="AK46" i="5"/>
  <c r="AJ46" i="5"/>
  <c r="AI46" i="5"/>
  <c r="AH46" i="5"/>
  <c r="AG46" i="5"/>
  <c r="AF46" i="5"/>
  <c r="AE46" i="5"/>
  <c r="AD46" i="5"/>
  <c r="AC46" i="5"/>
  <c r="AB46" i="5"/>
  <c r="AA46" i="5"/>
  <c r="AM45" i="5"/>
  <c r="AK45" i="5"/>
  <c r="AJ45" i="5"/>
  <c r="AI45" i="5"/>
  <c r="AH45" i="5"/>
  <c r="AG45" i="5"/>
  <c r="AF45" i="5"/>
  <c r="AE45" i="5"/>
  <c r="AD45" i="5"/>
  <c r="AC45" i="5"/>
  <c r="AB45" i="5"/>
  <c r="AA45" i="5"/>
  <c r="AM44" i="5"/>
  <c r="AK44" i="5"/>
  <c r="AJ44" i="5"/>
  <c r="AI44" i="5"/>
  <c r="AH44" i="5"/>
  <c r="AG44" i="5"/>
  <c r="AF44" i="5"/>
  <c r="AE44" i="5"/>
  <c r="AD44" i="5"/>
  <c r="AC44" i="5"/>
  <c r="AB44" i="5"/>
  <c r="AA44" i="5"/>
  <c r="AM43" i="5"/>
  <c r="AK43" i="5"/>
  <c r="AJ43" i="5"/>
  <c r="AI43" i="5"/>
  <c r="AG43" i="5"/>
  <c r="AH43" i="5"/>
  <c r="AF43" i="5"/>
  <c r="AB43" i="5"/>
  <c r="AC43" i="5"/>
  <c r="AD43" i="5"/>
  <c r="AE43" i="5"/>
  <c r="AA43" i="5"/>
  <c r="AM42" i="5"/>
  <c r="AK42" i="5"/>
  <c r="AJ42" i="5"/>
  <c r="AI42" i="5"/>
  <c r="AH42" i="5"/>
  <c r="AG42" i="5"/>
  <c r="AF42" i="5"/>
  <c r="AE42" i="5"/>
  <c r="AD42" i="5"/>
  <c r="AC42" i="5"/>
  <c r="AB42" i="5"/>
  <c r="AA42" i="5"/>
  <c r="AM41" i="5"/>
  <c r="AK41" i="5"/>
  <c r="AJ41" i="5"/>
  <c r="AI41" i="5"/>
  <c r="AH41" i="5"/>
  <c r="AG41" i="5"/>
  <c r="AF41" i="5"/>
  <c r="AE41" i="5"/>
  <c r="AD41" i="5"/>
  <c r="AC41" i="5"/>
  <c r="AB41" i="5"/>
  <c r="AA41" i="5"/>
  <c r="AM40" i="5"/>
  <c r="AK40" i="5"/>
  <c r="AJ40" i="5"/>
  <c r="AI40" i="5"/>
  <c r="AH40" i="5"/>
  <c r="AG40" i="5"/>
  <c r="AF40" i="5"/>
  <c r="AE40" i="5"/>
  <c r="AD40" i="5"/>
  <c r="AB40" i="5"/>
  <c r="AC40" i="5"/>
  <c r="AN40" i="5"/>
  <c r="AA40" i="5"/>
  <c r="AM39" i="5"/>
  <c r="AK39" i="5"/>
  <c r="AJ39" i="5"/>
  <c r="AI39" i="5"/>
  <c r="AH39" i="5"/>
  <c r="AG39" i="5"/>
  <c r="AF39" i="5"/>
  <c r="AE39" i="5"/>
  <c r="AD39" i="5"/>
  <c r="AB39" i="5"/>
  <c r="AC39" i="5"/>
  <c r="AA39" i="5"/>
  <c r="AM38" i="5"/>
  <c r="AK38" i="5"/>
  <c r="AJ38" i="5"/>
  <c r="AI38" i="5"/>
  <c r="AH38" i="5"/>
  <c r="AG38" i="5"/>
  <c r="AF38" i="5"/>
  <c r="AE38" i="5"/>
  <c r="AB38" i="5"/>
  <c r="AC38" i="5"/>
  <c r="AD38" i="5"/>
  <c r="AA38" i="5"/>
  <c r="AM37" i="5"/>
  <c r="AK37" i="5"/>
  <c r="AJ37" i="5"/>
  <c r="AI37" i="5"/>
  <c r="AH37" i="5"/>
  <c r="AG37" i="5"/>
  <c r="AF37" i="5"/>
  <c r="AE37" i="5"/>
  <c r="AD37" i="5"/>
  <c r="AC37" i="5"/>
  <c r="AB37" i="5"/>
  <c r="AA37" i="5"/>
  <c r="AM36" i="5"/>
  <c r="AK36" i="5"/>
  <c r="AJ36" i="5"/>
  <c r="AI36" i="5"/>
  <c r="AH36" i="5"/>
  <c r="AG36" i="5"/>
  <c r="AF36" i="5"/>
  <c r="AE36" i="5"/>
  <c r="AD36" i="5"/>
  <c r="AC36" i="5"/>
  <c r="AB36" i="5"/>
  <c r="AA36" i="5"/>
  <c r="AM35" i="5"/>
  <c r="AK35" i="5"/>
  <c r="AJ35" i="5"/>
  <c r="AI35" i="5"/>
  <c r="AH35" i="5"/>
  <c r="AG35" i="5"/>
  <c r="AF35" i="5"/>
  <c r="AE35" i="5"/>
  <c r="AD35" i="5"/>
  <c r="AC35" i="5"/>
  <c r="AB35" i="5"/>
  <c r="AA35" i="5"/>
  <c r="AM34" i="5"/>
  <c r="AK34" i="5"/>
  <c r="AJ34" i="5"/>
  <c r="AI34" i="5"/>
  <c r="AH34" i="5"/>
  <c r="AG34" i="5"/>
  <c r="AF34" i="5"/>
  <c r="AE34" i="5"/>
  <c r="AD34" i="5"/>
  <c r="AC34" i="5"/>
  <c r="AB34" i="5"/>
  <c r="AA34" i="5"/>
  <c r="AM33" i="5"/>
  <c r="AK33" i="5"/>
  <c r="AJ33" i="5"/>
  <c r="AI33" i="5"/>
  <c r="AG33" i="5"/>
  <c r="AR33" i="5" s="1"/>
  <c r="AU33" i="5" s="1"/>
  <c r="AH33" i="5"/>
  <c r="AF33" i="5"/>
  <c r="AE33" i="5"/>
  <c r="AD33" i="5"/>
  <c r="AC33" i="5"/>
  <c r="AB33" i="5"/>
  <c r="AA33" i="5"/>
  <c r="AM32" i="5"/>
  <c r="AK32" i="5"/>
  <c r="AJ32" i="5"/>
  <c r="AI32" i="5"/>
  <c r="AH32" i="5"/>
  <c r="AG32" i="5"/>
  <c r="AF32" i="5"/>
  <c r="AE32" i="5"/>
  <c r="AD32" i="5"/>
  <c r="AC32" i="5"/>
  <c r="AB32" i="5"/>
  <c r="AQ32" i="5" s="1"/>
  <c r="AT32" i="5" s="1"/>
  <c r="AA32" i="5"/>
  <c r="AM31" i="5"/>
  <c r="AK31" i="5"/>
  <c r="AJ31" i="5"/>
  <c r="AI31" i="5"/>
  <c r="AH31" i="5"/>
  <c r="AG31" i="5"/>
  <c r="AF31" i="5"/>
  <c r="AE31" i="5"/>
  <c r="AD31" i="5"/>
  <c r="AC31" i="5"/>
  <c r="AB31" i="5"/>
  <c r="AA31" i="5"/>
  <c r="AM30" i="5"/>
  <c r="AK30" i="5"/>
  <c r="AJ30" i="5"/>
  <c r="AI30" i="5"/>
  <c r="AH30" i="5"/>
  <c r="AG30" i="5"/>
  <c r="AF30" i="5"/>
  <c r="AE30" i="5"/>
  <c r="AD30" i="5"/>
  <c r="AB30" i="5"/>
  <c r="AC30" i="5"/>
  <c r="AA30" i="5"/>
  <c r="AM29" i="5"/>
  <c r="AK29" i="5"/>
  <c r="AJ29" i="5"/>
  <c r="AI29" i="5"/>
  <c r="AG29" i="5"/>
  <c r="AH29" i="5"/>
  <c r="AF29" i="5"/>
  <c r="AE29" i="5"/>
  <c r="AD29" i="5"/>
  <c r="AB29" i="5"/>
  <c r="AC29" i="5"/>
  <c r="AQ29" i="5" s="1"/>
  <c r="AT29" i="5" s="1"/>
  <c r="AA29" i="5"/>
  <c r="AM28" i="5"/>
  <c r="AK28" i="5"/>
  <c r="AJ28" i="5"/>
  <c r="AI28" i="5"/>
  <c r="AH28" i="5"/>
  <c r="AG28" i="5"/>
  <c r="AF28" i="5"/>
  <c r="AE28" i="5"/>
  <c r="AD28" i="5"/>
  <c r="AC28" i="5"/>
  <c r="AQ28" i="5" s="1"/>
  <c r="AT28" i="5" s="1"/>
  <c r="AB28" i="5"/>
  <c r="AA28" i="5"/>
  <c r="AM27" i="5"/>
  <c r="AK27" i="5"/>
  <c r="AJ27" i="5"/>
  <c r="AI27" i="5"/>
  <c r="AO27" i="5" s="1"/>
  <c r="AH27" i="5"/>
  <c r="AG27" i="5"/>
  <c r="AF27" i="5"/>
  <c r="AE27" i="5"/>
  <c r="AD27" i="5"/>
  <c r="AB27" i="5"/>
  <c r="AC27" i="5"/>
  <c r="AA27" i="5"/>
  <c r="AM26" i="5"/>
  <c r="AK26" i="5"/>
  <c r="AJ26" i="5"/>
  <c r="AI26" i="5"/>
  <c r="AH26" i="5"/>
  <c r="AG26" i="5"/>
  <c r="AF26" i="5"/>
  <c r="AE26" i="5"/>
  <c r="AD26" i="5"/>
  <c r="AC26" i="5"/>
  <c r="AB26" i="5"/>
  <c r="AQ26" i="5" s="1"/>
  <c r="AT26" i="5" s="1"/>
  <c r="AA26" i="5"/>
  <c r="AM25" i="5"/>
  <c r="AK25" i="5"/>
  <c r="AJ25" i="5"/>
  <c r="AI25" i="5"/>
  <c r="AH25" i="5"/>
  <c r="AG25" i="5"/>
  <c r="AF25" i="5"/>
  <c r="AE25" i="5"/>
  <c r="AD25" i="5"/>
  <c r="AC25" i="5"/>
  <c r="AB25" i="5"/>
  <c r="AA25" i="5"/>
  <c r="AB24" i="5"/>
  <c r="AC24" i="5"/>
  <c r="AD24" i="5"/>
  <c r="AE24" i="5"/>
  <c r="AF24" i="5"/>
  <c r="AQ24" i="5"/>
  <c r="AT24" i="5" s="1"/>
  <c r="AM24" i="5"/>
  <c r="AK24" i="5"/>
  <c r="AJ24" i="5"/>
  <c r="AI24" i="5"/>
  <c r="AH24" i="5"/>
  <c r="AG24" i="5"/>
  <c r="AA24" i="5"/>
  <c r="AM23" i="5"/>
  <c r="AK23" i="5"/>
  <c r="AJ23" i="5"/>
  <c r="AI23" i="5"/>
  <c r="AH23" i="5"/>
  <c r="AG23" i="5"/>
  <c r="AF23" i="5"/>
  <c r="AW23" i="5" s="1"/>
  <c r="AE23" i="5"/>
  <c r="AD23" i="5"/>
  <c r="AC23" i="5"/>
  <c r="AB23" i="5"/>
  <c r="AA23" i="5"/>
  <c r="AM22" i="5"/>
  <c r="AK22" i="5"/>
  <c r="AJ22" i="5"/>
  <c r="AI22" i="5"/>
  <c r="AH22" i="5"/>
  <c r="AG22" i="5"/>
  <c r="AF22" i="5"/>
  <c r="AE22" i="5"/>
  <c r="AD22" i="5"/>
  <c r="AC22" i="5"/>
  <c r="AB22" i="5"/>
  <c r="AA22" i="5"/>
  <c r="AM21" i="5"/>
  <c r="AK21" i="5"/>
  <c r="AJ21" i="5"/>
  <c r="AI21" i="5"/>
  <c r="AH21" i="5"/>
  <c r="AG21" i="5"/>
  <c r="AR21" i="5"/>
  <c r="AU21" i="5" s="1"/>
  <c r="AF21" i="5"/>
  <c r="AE21" i="5"/>
  <c r="AD21" i="5"/>
  <c r="AB21" i="5"/>
  <c r="AC21" i="5"/>
  <c r="AA21" i="5"/>
  <c r="AM20" i="5"/>
  <c r="AK20" i="5"/>
  <c r="AJ20" i="5"/>
  <c r="AI20" i="5"/>
  <c r="AH20" i="5"/>
  <c r="AG20" i="5"/>
  <c r="AF20" i="5"/>
  <c r="AQ20" i="5" s="1"/>
  <c r="AT20" i="5" s="1"/>
  <c r="AE20" i="5"/>
  <c r="AB20" i="5"/>
  <c r="AC20" i="5"/>
  <c r="AD20" i="5"/>
  <c r="AA20" i="5"/>
  <c r="AM19" i="5"/>
  <c r="AK19" i="5"/>
  <c r="AJ19" i="5"/>
  <c r="AI19" i="5"/>
  <c r="AH19" i="5"/>
  <c r="AG19" i="5"/>
  <c r="AO19" i="5" s="1"/>
  <c r="AF19" i="5"/>
  <c r="AE19" i="5"/>
  <c r="AD19" i="5"/>
  <c r="AC19" i="5"/>
  <c r="AB19" i="5"/>
  <c r="AA19" i="5"/>
  <c r="AM18" i="5"/>
  <c r="AK18" i="5"/>
  <c r="AJ18" i="5"/>
  <c r="AI18" i="5"/>
  <c r="AH18" i="5"/>
  <c r="AG18" i="5"/>
  <c r="AO18" i="5" s="1"/>
  <c r="AF18" i="5"/>
  <c r="AE18" i="5"/>
  <c r="AD18" i="5"/>
  <c r="AC18" i="5"/>
  <c r="AB18" i="5"/>
  <c r="AA18" i="5"/>
  <c r="AM17" i="5"/>
  <c r="AK17" i="5"/>
  <c r="AJ17" i="5"/>
  <c r="AI17" i="5"/>
  <c r="AH17" i="5"/>
  <c r="AG17" i="5"/>
  <c r="AW17" i="5" s="1"/>
  <c r="AF17" i="5"/>
  <c r="AE17" i="5"/>
  <c r="AD17" i="5"/>
  <c r="AB17" i="5"/>
  <c r="AC17" i="5"/>
  <c r="AA17" i="5"/>
  <c r="AM16" i="5"/>
  <c r="AK16" i="5"/>
  <c r="AJ16" i="5"/>
  <c r="AI16" i="5"/>
  <c r="AH16" i="5"/>
  <c r="AG16" i="5"/>
  <c r="AF16" i="5"/>
  <c r="AE16" i="5"/>
  <c r="AD16" i="5"/>
  <c r="AB16" i="5"/>
  <c r="AN16" i="5" s="1"/>
  <c r="AC16" i="5"/>
  <c r="AA16" i="5"/>
  <c r="AM15" i="5"/>
  <c r="AK15" i="5"/>
  <c r="AJ15" i="5"/>
  <c r="AI15" i="5"/>
  <c r="AH15" i="5"/>
  <c r="AG15" i="5"/>
  <c r="AF15" i="5"/>
  <c r="AE15" i="5"/>
  <c r="AD15" i="5"/>
  <c r="AC15" i="5"/>
  <c r="AB15" i="5"/>
  <c r="AA15" i="5"/>
  <c r="AM14" i="5"/>
  <c r="AK14" i="5"/>
  <c r="AJ14" i="5"/>
  <c r="AI14" i="5"/>
  <c r="AH14" i="5"/>
  <c r="AG14" i="5"/>
  <c r="AF14" i="5"/>
  <c r="AE14" i="5"/>
  <c r="AB14" i="5"/>
  <c r="AQ14" i="5" s="1"/>
  <c r="AT14" i="5" s="1"/>
  <c r="AC14" i="5"/>
  <c r="AD14" i="5"/>
  <c r="AA14" i="5"/>
  <c r="AM13" i="5"/>
  <c r="AK13" i="5"/>
  <c r="AJ13" i="5"/>
  <c r="AI13" i="5"/>
  <c r="AH13" i="5"/>
  <c r="AG13" i="5"/>
  <c r="AR13" i="5" s="1"/>
  <c r="AU13" i="5" s="1"/>
  <c r="AF13" i="5"/>
  <c r="AE13" i="5"/>
  <c r="AD13" i="5"/>
  <c r="AC13" i="5"/>
  <c r="AB13" i="5"/>
  <c r="AA13" i="5"/>
  <c r="AM12" i="5"/>
  <c r="AK12" i="5"/>
  <c r="AJ12" i="5"/>
  <c r="AI12" i="5"/>
  <c r="AH12" i="5"/>
  <c r="AG12" i="5"/>
  <c r="AF12" i="5"/>
  <c r="AE12" i="5"/>
  <c r="AD12" i="5"/>
  <c r="AC12" i="5"/>
  <c r="AB12" i="5"/>
  <c r="AA12" i="5"/>
  <c r="AM11" i="5"/>
  <c r="AK11" i="5"/>
  <c r="AG11" i="5"/>
  <c r="AH11" i="5"/>
  <c r="AI11" i="5"/>
  <c r="AJ11" i="5"/>
  <c r="AF11" i="5"/>
  <c r="AE11" i="5"/>
  <c r="AD11" i="5"/>
  <c r="AB11" i="5"/>
  <c r="AC11" i="5"/>
  <c r="AA11" i="5"/>
  <c r="AM10" i="5"/>
  <c r="AK10" i="5"/>
  <c r="AJ10" i="5"/>
  <c r="AI10" i="5"/>
  <c r="AH10" i="5"/>
  <c r="AG10" i="5"/>
  <c r="AF10" i="5"/>
  <c r="AE10" i="5"/>
  <c r="AD10" i="5"/>
  <c r="AC10" i="5"/>
  <c r="AB10" i="5"/>
  <c r="AA10" i="5"/>
  <c r="AM9" i="5"/>
  <c r="AK9" i="5"/>
  <c r="AJ9" i="5"/>
  <c r="AI9" i="5"/>
  <c r="AH9" i="5"/>
  <c r="AG9" i="5"/>
  <c r="AF9" i="5"/>
  <c r="AE9" i="5"/>
  <c r="AD9" i="5"/>
  <c r="AB9" i="5"/>
  <c r="AC9" i="5"/>
  <c r="AA9" i="5"/>
  <c r="AM8" i="5"/>
  <c r="AK8" i="5"/>
  <c r="AJ8" i="5"/>
  <c r="AI8" i="5"/>
  <c r="AH8" i="5"/>
  <c r="AG8" i="5"/>
  <c r="AR8" i="5" s="1"/>
  <c r="AU8" i="5" s="1"/>
  <c r="AF8" i="5"/>
  <c r="AE8" i="5"/>
  <c r="AD8" i="5"/>
  <c r="AC8" i="5"/>
  <c r="AB8" i="5"/>
  <c r="AA8" i="5"/>
  <c r="AM7" i="5"/>
  <c r="AK7" i="5"/>
  <c r="AJ7" i="5"/>
  <c r="AI7" i="5"/>
  <c r="AH7" i="5"/>
  <c r="AG7" i="5"/>
  <c r="AF7" i="5"/>
  <c r="AE7" i="5"/>
  <c r="AD7" i="5"/>
  <c r="AB7" i="5"/>
  <c r="AC7" i="5"/>
  <c r="AA7" i="5"/>
  <c r="AM19" i="4"/>
  <c r="AA19" i="4"/>
  <c r="X19" i="4"/>
  <c r="W19" i="4"/>
  <c r="V19" i="4"/>
  <c r="U19" i="4"/>
  <c r="AJ19" i="4" s="1"/>
  <c r="T19" i="4"/>
  <c r="S19" i="4"/>
  <c r="AI19" i="4"/>
  <c r="R19" i="4"/>
  <c r="Q19" i="4"/>
  <c r="P19" i="4"/>
  <c r="O19" i="4"/>
  <c r="AH19" i="4" s="1"/>
  <c r="N19" i="4"/>
  <c r="M19" i="4"/>
  <c r="AG19" i="4"/>
  <c r="L19" i="4"/>
  <c r="K19" i="4"/>
  <c r="J19" i="4"/>
  <c r="I19" i="4"/>
  <c r="H19" i="4"/>
  <c r="G19" i="4"/>
  <c r="AD19" i="4" s="1"/>
  <c r="F19" i="4"/>
  <c r="E19" i="4"/>
  <c r="AC19" i="4" s="1"/>
  <c r="D19" i="4"/>
  <c r="C19" i="4"/>
  <c r="AM18" i="4"/>
  <c r="AA18" i="4"/>
  <c r="X18" i="4"/>
  <c r="W18" i="4"/>
  <c r="V18" i="4"/>
  <c r="U18" i="4"/>
  <c r="AJ18" i="4" s="1"/>
  <c r="T18" i="4"/>
  <c r="AI18" i="4" s="1"/>
  <c r="S18" i="4"/>
  <c r="R18" i="4"/>
  <c r="Q18" i="4"/>
  <c r="P18" i="4"/>
  <c r="O18" i="4"/>
  <c r="N18" i="4"/>
  <c r="M18" i="4"/>
  <c r="AG18" i="4" s="1"/>
  <c r="L18" i="4"/>
  <c r="AF18" i="4" s="1"/>
  <c r="K18" i="4"/>
  <c r="J18" i="4"/>
  <c r="I18" i="4"/>
  <c r="H18" i="4"/>
  <c r="G18" i="4"/>
  <c r="F18" i="4"/>
  <c r="E18" i="4"/>
  <c r="AC18" i="4" s="1"/>
  <c r="D18" i="4"/>
  <c r="C18" i="4"/>
  <c r="AB18" i="4"/>
  <c r="AM16" i="4"/>
  <c r="AA16" i="4"/>
  <c r="C15" i="4"/>
  <c r="C14" i="4"/>
  <c r="D15" i="4"/>
  <c r="D16" i="4" s="1"/>
  <c r="D14" i="4"/>
  <c r="AM15" i="4"/>
  <c r="G15" i="4"/>
  <c r="H15" i="4"/>
  <c r="AA15" i="4"/>
  <c r="X15" i="4"/>
  <c r="X16" i="4" s="1"/>
  <c r="W15" i="4"/>
  <c r="V15" i="4"/>
  <c r="U15" i="4"/>
  <c r="T15" i="4"/>
  <c r="AI15" i="4" s="1"/>
  <c r="S15" i="4"/>
  <c r="R15" i="4"/>
  <c r="Q15" i="4"/>
  <c r="Q14" i="4"/>
  <c r="P15" i="4"/>
  <c r="O15" i="4"/>
  <c r="N15" i="4"/>
  <c r="M15" i="4"/>
  <c r="L15" i="4"/>
  <c r="L16" i="4" s="1"/>
  <c r="K15" i="4"/>
  <c r="AF15" i="4" s="1"/>
  <c r="J15" i="4"/>
  <c r="I15" i="4"/>
  <c r="I16" i="4" s="1"/>
  <c r="I14" i="4"/>
  <c r="F15" i="4"/>
  <c r="E15" i="4"/>
  <c r="AM14" i="4"/>
  <c r="AA14" i="4"/>
  <c r="X14" i="4"/>
  <c r="W14" i="4"/>
  <c r="V14" i="4"/>
  <c r="AJ14" i="4" s="1"/>
  <c r="U14" i="4"/>
  <c r="T14" i="4"/>
  <c r="S14" i="4"/>
  <c r="R14" i="4"/>
  <c r="P14" i="4"/>
  <c r="P16" i="4"/>
  <c r="O14" i="4"/>
  <c r="N14" i="4"/>
  <c r="M14" i="4"/>
  <c r="AG14" i="4" s="1"/>
  <c r="L14" i="4"/>
  <c r="K14" i="4"/>
  <c r="J14" i="4"/>
  <c r="AE14" i="4" s="1"/>
  <c r="H14" i="4"/>
  <c r="AD14" i="4" s="1"/>
  <c r="G14" i="4"/>
  <c r="F14" i="4"/>
  <c r="AC14" i="4" s="1"/>
  <c r="E14" i="4"/>
  <c r="AM11" i="4"/>
  <c r="AK11" i="4"/>
  <c r="AJ11" i="4"/>
  <c r="AI11" i="4"/>
  <c r="AH11" i="4"/>
  <c r="AG11" i="4"/>
  <c r="AF11" i="4"/>
  <c r="AE11" i="4"/>
  <c r="AD11" i="4"/>
  <c r="AC11" i="4"/>
  <c r="AB11" i="4"/>
  <c r="AA11" i="4"/>
  <c r="AM9" i="4"/>
  <c r="AK9" i="4"/>
  <c r="AJ9" i="4"/>
  <c r="AI9" i="4"/>
  <c r="AH9" i="4"/>
  <c r="AG9" i="4"/>
  <c r="AR9" i="4" s="1"/>
  <c r="AU9" i="4" s="1"/>
  <c r="AF9" i="4"/>
  <c r="AE9" i="4"/>
  <c r="AD9" i="4"/>
  <c r="AC9" i="4"/>
  <c r="AB9" i="4"/>
  <c r="AA9" i="4"/>
  <c r="AM8" i="4"/>
  <c r="AK8" i="4"/>
  <c r="AJ8" i="4"/>
  <c r="AI8" i="4"/>
  <c r="AH8" i="4"/>
  <c r="AG8" i="4"/>
  <c r="AF8" i="4"/>
  <c r="AE8" i="4"/>
  <c r="AD8" i="4"/>
  <c r="AC8" i="4"/>
  <c r="AB8" i="4"/>
  <c r="AA8" i="4"/>
  <c r="AM7" i="4"/>
  <c r="AK7" i="4"/>
  <c r="AJ7" i="4"/>
  <c r="AI7" i="4"/>
  <c r="AH7" i="4"/>
  <c r="AG7" i="4"/>
  <c r="AR7" i="4" s="1"/>
  <c r="AU7" i="4" s="1"/>
  <c r="AF7" i="4"/>
  <c r="AE7" i="4"/>
  <c r="AD7" i="4"/>
  <c r="AC7" i="4"/>
  <c r="AB7" i="4"/>
  <c r="AA7" i="4"/>
  <c r="AM81" i="3"/>
  <c r="AA81" i="3"/>
  <c r="X81" i="3"/>
  <c r="W81" i="3"/>
  <c r="AK81" i="3" s="1"/>
  <c r="V81" i="3"/>
  <c r="U81" i="3"/>
  <c r="AJ81" i="3"/>
  <c r="T81" i="3"/>
  <c r="S81" i="3"/>
  <c r="AI81" i="3" s="1"/>
  <c r="AR81" i="3" s="1"/>
  <c r="AU81" i="3" s="1"/>
  <c r="R81" i="3"/>
  <c r="Q81" i="3"/>
  <c r="P81" i="3"/>
  <c r="O81" i="3"/>
  <c r="AH81" i="3" s="1"/>
  <c r="N81" i="3"/>
  <c r="M81" i="3"/>
  <c r="AG81" i="3" s="1"/>
  <c r="L81" i="3"/>
  <c r="K81" i="3"/>
  <c r="AF81" i="3" s="1"/>
  <c r="J81" i="3"/>
  <c r="I81" i="3"/>
  <c r="H81" i="3"/>
  <c r="G81" i="3"/>
  <c r="AD81" i="3" s="1"/>
  <c r="F81" i="3"/>
  <c r="E81" i="3"/>
  <c r="AC81" i="3" s="1"/>
  <c r="D81" i="3"/>
  <c r="C81" i="3"/>
  <c r="AB81" i="3" s="1"/>
  <c r="AM80" i="3"/>
  <c r="G80" i="3"/>
  <c r="H80" i="3"/>
  <c r="AA80" i="3"/>
  <c r="X80" i="3"/>
  <c r="W80" i="3"/>
  <c r="V80" i="3"/>
  <c r="U80" i="3"/>
  <c r="AJ80" i="3" s="1"/>
  <c r="T80" i="3"/>
  <c r="S80" i="3"/>
  <c r="AI80" i="3"/>
  <c r="R80" i="3"/>
  <c r="Q80" i="3"/>
  <c r="P80" i="3"/>
  <c r="O80" i="3"/>
  <c r="N80" i="3"/>
  <c r="M80" i="3"/>
  <c r="AG80" i="3" s="1"/>
  <c r="L80" i="3"/>
  <c r="K80" i="3"/>
  <c r="AF80" i="3" s="1"/>
  <c r="J80" i="3"/>
  <c r="I80" i="3"/>
  <c r="F80" i="3"/>
  <c r="E80" i="3"/>
  <c r="AC80" i="3"/>
  <c r="D80" i="3"/>
  <c r="C80" i="3"/>
  <c r="AB80" i="3" s="1"/>
  <c r="AM78" i="3"/>
  <c r="AA78" i="3"/>
  <c r="X78" i="3"/>
  <c r="W78" i="3"/>
  <c r="AK78" i="3" s="1"/>
  <c r="V78" i="3"/>
  <c r="U78" i="3"/>
  <c r="AJ78" i="3"/>
  <c r="T78" i="3"/>
  <c r="S78" i="3"/>
  <c r="AI78" i="3" s="1"/>
  <c r="R78" i="3"/>
  <c r="Q78" i="3"/>
  <c r="P78" i="3"/>
  <c r="O78" i="3"/>
  <c r="AH78" i="3" s="1"/>
  <c r="N78" i="3"/>
  <c r="M78" i="3"/>
  <c r="L78" i="3"/>
  <c r="K78" i="3"/>
  <c r="AF78" i="3"/>
  <c r="J78" i="3"/>
  <c r="I78" i="3"/>
  <c r="H78" i="3"/>
  <c r="G78" i="3"/>
  <c r="F78" i="3"/>
  <c r="E78" i="3"/>
  <c r="AC78" i="3" s="1"/>
  <c r="D78" i="3"/>
  <c r="C78" i="3"/>
  <c r="AB78" i="3" s="1"/>
  <c r="AM77" i="3"/>
  <c r="AA77" i="3"/>
  <c r="X77" i="3"/>
  <c r="W77" i="3"/>
  <c r="AK77" i="3" s="1"/>
  <c r="V77" i="3"/>
  <c r="U77" i="3"/>
  <c r="AJ77" i="3" s="1"/>
  <c r="T77" i="3"/>
  <c r="S77" i="3"/>
  <c r="R77" i="3"/>
  <c r="Q77" i="3"/>
  <c r="P77" i="3"/>
  <c r="O77" i="3"/>
  <c r="AH77" i="3"/>
  <c r="N77" i="3"/>
  <c r="M77" i="3"/>
  <c r="L77" i="3"/>
  <c r="K77" i="3"/>
  <c r="AF77" i="3" s="1"/>
  <c r="J77" i="3"/>
  <c r="I77" i="3"/>
  <c r="AE77" i="3"/>
  <c r="H77" i="3"/>
  <c r="G77" i="3"/>
  <c r="AD77" i="3"/>
  <c r="F77" i="3"/>
  <c r="E77" i="3"/>
  <c r="D77" i="3"/>
  <c r="C77" i="3"/>
  <c r="AB77" i="3" s="1"/>
  <c r="AM76" i="3"/>
  <c r="AA76" i="3"/>
  <c r="X76" i="3"/>
  <c r="W76" i="3"/>
  <c r="V76" i="3"/>
  <c r="U76" i="3"/>
  <c r="T76" i="3"/>
  <c r="S76" i="3"/>
  <c r="R76" i="3"/>
  <c r="Q76" i="3"/>
  <c r="P76" i="3"/>
  <c r="O76" i="3"/>
  <c r="AH76" i="3" s="1"/>
  <c r="N76" i="3"/>
  <c r="M76" i="3"/>
  <c r="AG76" i="3" s="1"/>
  <c r="L76" i="3"/>
  <c r="K76" i="3"/>
  <c r="J76" i="3"/>
  <c r="I76" i="3"/>
  <c r="H76" i="3"/>
  <c r="G76" i="3"/>
  <c r="AD76" i="3" s="1"/>
  <c r="F76" i="3"/>
  <c r="E76" i="3"/>
  <c r="D76" i="3"/>
  <c r="C76" i="3"/>
  <c r="AM75" i="3"/>
  <c r="E75" i="3"/>
  <c r="AC75" i="3" s="1"/>
  <c r="F75" i="3"/>
  <c r="AA75" i="3"/>
  <c r="X75" i="3"/>
  <c r="W75" i="3"/>
  <c r="AK75" i="3" s="1"/>
  <c r="V75" i="3"/>
  <c r="AJ75" i="3" s="1"/>
  <c r="U75" i="3"/>
  <c r="T75" i="3"/>
  <c r="AI75" i="3" s="1"/>
  <c r="S75" i="3"/>
  <c r="R75" i="3"/>
  <c r="Q75" i="3"/>
  <c r="P75" i="3"/>
  <c r="O75" i="3"/>
  <c r="N75" i="3"/>
  <c r="M75" i="3"/>
  <c r="AG75" i="3" s="1"/>
  <c r="L75" i="3"/>
  <c r="K75" i="3"/>
  <c r="J75" i="3"/>
  <c r="I75" i="3"/>
  <c r="H75" i="3"/>
  <c r="G75" i="3"/>
  <c r="AD75" i="3" s="1"/>
  <c r="D75" i="3"/>
  <c r="C75" i="3"/>
  <c r="AB75" i="3"/>
  <c r="AM74" i="3"/>
  <c r="AA74" i="3"/>
  <c r="X74" i="3"/>
  <c r="W74" i="3"/>
  <c r="V74" i="3"/>
  <c r="U74" i="3"/>
  <c r="AJ74" i="3" s="1"/>
  <c r="T74" i="3"/>
  <c r="S74" i="3"/>
  <c r="R74" i="3"/>
  <c r="Q74" i="3"/>
  <c r="P74" i="3"/>
  <c r="O74" i="3"/>
  <c r="N74" i="3"/>
  <c r="M74" i="3"/>
  <c r="AG74" i="3" s="1"/>
  <c r="L74" i="3"/>
  <c r="AF74" i="3" s="1"/>
  <c r="K74" i="3"/>
  <c r="J74" i="3"/>
  <c r="I74" i="3"/>
  <c r="AE74" i="3"/>
  <c r="H74" i="3"/>
  <c r="G74" i="3"/>
  <c r="F74" i="3"/>
  <c r="E74" i="3"/>
  <c r="AC74" i="3"/>
  <c r="D74" i="3"/>
  <c r="C74" i="3"/>
  <c r="AM73" i="3"/>
  <c r="AA73" i="3"/>
  <c r="X73" i="3"/>
  <c r="W73" i="3"/>
  <c r="V73" i="3"/>
  <c r="AJ73" i="3" s="1"/>
  <c r="U73" i="3"/>
  <c r="T73" i="3"/>
  <c r="S73" i="3"/>
  <c r="AI73" i="3" s="1"/>
  <c r="R73" i="3"/>
  <c r="Q73" i="3"/>
  <c r="P73" i="3"/>
  <c r="O73" i="3"/>
  <c r="N73" i="3"/>
  <c r="M73" i="3"/>
  <c r="AG73" i="3" s="1"/>
  <c r="L73" i="3"/>
  <c r="K73" i="3"/>
  <c r="AF73" i="3" s="1"/>
  <c r="J73" i="3"/>
  <c r="I73" i="3"/>
  <c r="H73" i="3"/>
  <c r="G73" i="3"/>
  <c r="F73" i="3"/>
  <c r="AC73" i="3" s="1"/>
  <c r="E73" i="3"/>
  <c r="D73" i="3"/>
  <c r="C73" i="3"/>
  <c r="AM72" i="3"/>
  <c r="AA72" i="3"/>
  <c r="X72" i="3"/>
  <c r="W72" i="3"/>
  <c r="AK72" i="3"/>
  <c r="V72" i="3"/>
  <c r="U72" i="3"/>
  <c r="T72" i="3"/>
  <c r="S72" i="3"/>
  <c r="R72" i="3"/>
  <c r="Q72" i="3"/>
  <c r="P72" i="3"/>
  <c r="O72" i="3"/>
  <c r="AH72" i="3" s="1"/>
  <c r="N72" i="3"/>
  <c r="M72" i="3"/>
  <c r="L72" i="3"/>
  <c r="K72" i="3"/>
  <c r="AF72" i="3" s="1"/>
  <c r="J72" i="3"/>
  <c r="I72" i="3"/>
  <c r="AE72" i="3" s="1"/>
  <c r="H72" i="3"/>
  <c r="G72" i="3"/>
  <c r="AD72" i="3" s="1"/>
  <c r="F72" i="3"/>
  <c r="E72" i="3"/>
  <c r="D72" i="3"/>
  <c r="C72" i="3"/>
  <c r="AM71" i="3"/>
  <c r="U71" i="3"/>
  <c r="V71" i="3"/>
  <c r="AJ71" i="3"/>
  <c r="AA71" i="3"/>
  <c r="X71" i="3"/>
  <c r="W71" i="3"/>
  <c r="AK71" i="3" s="1"/>
  <c r="T71" i="3"/>
  <c r="S71" i="3"/>
  <c r="R71" i="3"/>
  <c r="Q71" i="3"/>
  <c r="P71" i="3"/>
  <c r="O71" i="3"/>
  <c r="N71" i="3"/>
  <c r="M71" i="3"/>
  <c r="AG71" i="3" s="1"/>
  <c r="L71" i="3"/>
  <c r="K71" i="3"/>
  <c r="J71" i="3"/>
  <c r="I71" i="3"/>
  <c r="AE71" i="3" s="1"/>
  <c r="H71" i="3"/>
  <c r="G71" i="3"/>
  <c r="AD71" i="3"/>
  <c r="F71" i="3"/>
  <c r="E71" i="3"/>
  <c r="AC71" i="3" s="1"/>
  <c r="D71" i="3"/>
  <c r="C71" i="3"/>
  <c r="AM68" i="3"/>
  <c r="AK68" i="3"/>
  <c r="AJ68" i="3"/>
  <c r="AI68" i="3"/>
  <c r="AH68" i="3"/>
  <c r="AG68" i="3"/>
  <c r="AO68" i="3"/>
  <c r="AF68" i="3"/>
  <c r="AE68" i="3"/>
  <c r="AD68" i="3"/>
  <c r="AC68" i="3"/>
  <c r="AB68" i="3"/>
  <c r="AA68" i="3"/>
  <c r="AM66" i="3"/>
  <c r="AK66" i="3"/>
  <c r="AJ66" i="3"/>
  <c r="AI66" i="3"/>
  <c r="AH66" i="3"/>
  <c r="AG66" i="3"/>
  <c r="AF66" i="3"/>
  <c r="AE66" i="3"/>
  <c r="AD66" i="3"/>
  <c r="AC66" i="3"/>
  <c r="AB66" i="3"/>
  <c r="AA66" i="3"/>
  <c r="AM65" i="3"/>
  <c r="AK65" i="3"/>
  <c r="AJ65" i="3"/>
  <c r="AI65" i="3"/>
  <c r="AG65" i="3"/>
  <c r="AH65" i="3"/>
  <c r="AO65" i="3" s="1"/>
  <c r="AF65" i="3"/>
  <c r="AE65" i="3"/>
  <c r="AD65" i="3"/>
  <c r="AC65" i="3"/>
  <c r="AB65" i="3"/>
  <c r="AA65" i="3"/>
  <c r="AM64" i="3"/>
  <c r="AK64" i="3"/>
  <c r="AG64" i="3"/>
  <c r="AH64" i="3"/>
  <c r="AI64" i="3"/>
  <c r="AJ64" i="3"/>
  <c r="AR64" i="3"/>
  <c r="AU64" i="3" s="1"/>
  <c r="AF64" i="3"/>
  <c r="AB64" i="3"/>
  <c r="AC64" i="3"/>
  <c r="AN64" i="3" s="1"/>
  <c r="AD64" i="3"/>
  <c r="AE64" i="3"/>
  <c r="AA64" i="3"/>
  <c r="AM63" i="3"/>
  <c r="AK63" i="3"/>
  <c r="AJ63" i="3"/>
  <c r="AG63" i="3"/>
  <c r="AH63" i="3"/>
  <c r="AI63" i="3"/>
  <c r="AF63" i="3"/>
  <c r="AE63" i="3"/>
  <c r="AD63" i="3"/>
  <c r="AC63" i="3"/>
  <c r="AB63" i="3"/>
  <c r="AA63" i="3"/>
  <c r="AM62" i="3"/>
  <c r="AK62" i="3"/>
  <c r="AJ62" i="3"/>
  <c r="AI62" i="3"/>
  <c r="AH62" i="3"/>
  <c r="AG62" i="3"/>
  <c r="AR62" i="3" s="1"/>
  <c r="AU62" i="3" s="1"/>
  <c r="AF62" i="3"/>
  <c r="AB62" i="3"/>
  <c r="AC62" i="3"/>
  <c r="AD62" i="3"/>
  <c r="AE62" i="3"/>
  <c r="AA62" i="3"/>
  <c r="AM61" i="3"/>
  <c r="AK61" i="3"/>
  <c r="AJ61" i="3"/>
  <c r="AG61" i="3"/>
  <c r="AH61" i="3"/>
  <c r="AI61" i="3"/>
  <c r="AR61" i="3"/>
  <c r="AU61" i="3" s="1"/>
  <c r="AF61" i="3"/>
  <c r="AE61" i="3"/>
  <c r="AD61" i="3"/>
  <c r="AC61" i="3"/>
  <c r="AB61" i="3"/>
  <c r="AA61" i="3"/>
  <c r="AM60" i="3"/>
  <c r="AK60" i="3"/>
  <c r="AJ60" i="3"/>
  <c r="AI60" i="3"/>
  <c r="AH60" i="3"/>
  <c r="AG60" i="3"/>
  <c r="AF60" i="3"/>
  <c r="AE60" i="3"/>
  <c r="AD60" i="3"/>
  <c r="AC60" i="3"/>
  <c r="AB60" i="3"/>
  <c r="AA60" i="3"/>
  <c r="AM59" i="3"/>
  <c r="AK59" i="3"/>
  <c r="AJ59" i="3"/>
  <c r="AI59" i="3"/>
  <c r="AH59" i="3"/>
  <c r="AG59" i="3"/>
  <c r="AF59" i="3"/>
  <c r="AE59" i="3"/>
  <c r="AD59" i="3"/>
  <c r="AC59" i="3"/>
  <c r="AB59" i="3"/>
  <c r="AA59" i="3"/>
  <c r="AM58" i="3"/>
  <c r="AK58" i="3"/>
  <c r="AJ58" i="3"/>
  <c r="AI58" i="3"/>
  <c r="AH58" i="3"/>
  <c r="AG58" i="3"/>
  <c r="AF58" i="3"/>
  <c r="AE58" i="3"/>
  <c r="AD58" i="3"/>
  <c r="AC58" i="3"/>
  <c r="AB58" i="3"/>
  <c r="AA58" i="3"/>
  <c r="AM57" i="3"/>
  <c r="AK57" i="3"/>
  <c r="AJ57" i="3"/>
  <c r="AI57" i="3"/>
  <c r="AG57" i="3"/>
  <c r="AH57" i="3"/>
  <c r="AR57" i="3" s="1"/>
  <c r="AU57" i="3" s="1"/>
  <c r="AF57" i="3"/>
  <c r="AE57" i="3"/>
  <c r="AD57" i="3"/>
  <c r="AC57" i="3"/>
  <c r="AB57" i="3"/>
  <c r="AA57" i="3"/>
  <c r="AM56" i="3"/>
  <c r="AK56" i="3"/>
  <c r="AJ56" i="3"/>
  <c r="AI56" i="3"/>
  <c r="AR56" i="3" s="1"/>
  <c r="AU56" i="3" s="1"/>
  <c r="AH56" i="3"/>
  <c r="AG56" i="3"/>
  <c r="AF56" i="3"/>
  <c r="AB56" i="3"/>
  <c r="AC56" i="3"/>
  <c r="AD56" i="3"/>
  <c r="AE56" i="3"/>
  <c r="AA56" i="3"/>
  <c r="AM55" i="3"/>
  <c r="AK55" i="3"/>
  <c r="AJ55" i="3"/>
  <c r="AG55" i="3"/>
  <c r="AH55" i="3"/>
  <c r="AI55" i="3"/>
  <c r="AF55" i="3"/>
  <c r="AE55" i="3"/>
  <c r="AD55" i="3"/>
  <c r="AC55" i="3"/>
  <c r="AB55" i="3"/>
  <c r="AA55" i="3"/>
  <c r="AM54" i="3"/>
  <c r="AK54" i="3"/>
  <c r="AJ54" i="3"/>
  <c r="AI54" i="3"/>
  <c r="AH54" i="3"/>
  <c r="AG54" i="3"/>
  <c r="AR54" i="3" s="1"/>
  <c r="AU54" i="3" s="1"/>
  <c r="AF54" i="3"/>
  <c r="AB54" i="3"/>
  <c r="AC54" i="3"/>
  <c r="AD54" i="3"/>
  <c r="AE54" i="3"/>
  <c r="AA54" i="3"/>
  <c r="AM53" i="3"/>
  <c r="AK53" i="3"/>
  <c r="AJ53" i="3"/>
  <c r="AG53" i="3"/>
  <c r="AR53" i="3" s="1"/>
  <c r="AU53" i="3" s="1"/>
  <c r="AH53" i="3"/>
  <c r="AI53" i="3"/>
  <c r="AF53" i="3"/>
  <c r="AE53" i="3"/>
  <c r="AD53" i="3"/>
  <c r="AC53" i="3"/>
  <c r="AB53" i="3"/>
  <c r="AA53" i="3"/>
  <c r="AM52" i="3"/>
  <c r="AK52" i="3"/>
  <c r="AJ52" i="3"/>
  <c r="AI52" i="3"/>
  <c r="AH52" i="3"/>
  <c r="AG52" i="3"/>
  <c r="AF52" i="3"/>
  <c r="AE52" i="3"/>
  <c r="AD52" i="3"/>
  <c r="AC52" i="3"/>
  <c r="AB52" i="3"/>
  <c r="AA52" i="3"/>
  <c r="AM51" i="3"/>
  <c r="AK51" i="3"/>
  <c r="AJ51" i="3"/>
  <c r="AI51" i="3"/>
  <c r="AH51" i="3"/>
  <c r="AO51" i="3" s="1"/>
  <c r="AG51" i="3"/>
  <c r="AF51" i="3"/>
  <c r="AE51" i="3"/>
  <c r="AD51" i="3"/>
  <c r="AC51" i="3"/>
  <c r="AB51" i="3"/>
  <c r="AA51" i="3"/>
  <c r="AM50" i="3"/>
  <c r="AK50" i="3"/>
  <c r="AJ50" i="3"/>
  <c r="AI50" i="3"/>
  <c r="AH50" i="3"/>
  <c r="AG50" i="3"/>
  <c r="AF50" i="3"/>
  <c r="AE50" i="3"/>
  <c r="AD50" i="3"/>
  <c r="AC50" i="3"/>
  <c r="AB50" i="3"/>
  <c r="AA50" i="3"/>
  <c r="AM49" i="3"/>
  <c r="AK49" i="3"/>
  <c r="AJ49" i="3"/>
  <c r="AI49" i="3"/>
  <c r="AR49" i="3" s="1"/>
  <c r="AU49" i="3" s="1"/>
  <c r="AG49" i="3"/>
  <c r="AH49" i="3"/>
  <c r="AF49" i="3"/>
  <c r="AE49" i="3"/>
  <c r="AD49" i="3"/>
  <c r="AC49" i="3"/>
  <c r="AB49" i="3"/>
  <c r="AA49" i="3"/>
  <c r="AM48" i="3"/>
  <c r="AK48" i="3"/>
  <c r="AJ48" i="3"/>
  <c r="AI48" i="3"/>
  <c r="AH48" i="3"/>
  <c r="AG48" i="3"/>
  <c r="AF48" i="3"/>
  <c r="AB48" i="3"/>
  <c r="AC48" i="3"/>
  <c r="AN48" i="3" s="1"/>
  <c r="AD48" i="3"/>
  <c r="AE48" i="3"/>
  <c r="AA48" i="3"/>
  <c r="AM47" i="3"/>
  <c r="AK47" i="3"/>
  <c r="AJ47" i="3"/>
  <c r="AG47" i="3"/>
  <c r="AR47" i="3" s="1"/>
  <c r="AU47" i="3" s="1"/>
  <c r="AH47" i="3"/>
  <c r="AI47" i="3"/>
  <c r="AF47" i="3"/>
  <c r="AE47" i="3"/>
  <c r="AD47" i="3"/>
  <c r="AC47" i="3"/>
  <c r="AB47" i="3"/>
  <c r="AA47" i="3"/>
  <c r="AM46" i="3"/>
  <c r="AK46" i="3"/>
  <c r="AJ46" i="3"/>
  <c r="AI46" i="3"/>
  <c r="AR46" i="3" s="1"/>
  <c r="AU46" i="3" s="1"/>
  <c r="AH46" i="3"/>
  <c r="AG46" i="3"/>
  <c r="AF46" i="3"/>
  <c r="AB46" i="3"/>
  <c r="AC46" i="3"/>
  <c r="AN46" i="3" s="1"/>
  <c r="AD46" i="3"/>
  <c r="AE46" i="3"/>
  <c r="AA46" i="3"/>
  <c r="AM45" i="3"/>
  <c r="AK45" i="3"/>
  <c r="AJ45" i="3"/>
  <c r="AG45" i="3"/>
  <c r="AH45" i="3"/>
  <c r="AI45" i="3"/>
  <c r="AF45" i="3"/>
  <c r="AE45" i="3"/>
  <c r="AD45" i="3"/>
  <c r="AC45" i="3"/>
  <c r="AB45" i="3"/>
  <c r="AA45" i="3"/>
  <c r="AM44" i="3"/>
  <c r="AK44" i="3"/>
  <c r="AJ44" i="3"/>
  <c r="AI44" i="3"/>
  <c r="AH44" i="3"/>
  <c r="AG44" i="3"/>
  <c r="AF44" i="3"/>
  <c r="AE44" i="3"/>
  <c r="AD44" i="3"/>
  <c r="AC44" i="3"/>
  <c r="AB44" i="3"/>
  <c r="AA44" i="3"/>
  <c r="AM43" i="3"/>
  <c r="AK43" i="3"/>
  <c r="AJ43" i="3"/>
  <c r="AI43" i="3"/>
  <c r="AH43" i="3"/>
  <c r="AG43" i="3"/>
  <c r="AF43" i="3"/>
  <c r="AE43" i="3"/>
  <c r="AD43" i="3"/>
  <c r="AC43" i="3"/>
  <c r="AB43" i="3"/>
  <c r="AA43" i="3"/>
  <c r="AM42" i="3"/>
  <c r="AK42" i="3"/>
  <c r="AJ42" i="3"/>
  <c r="AI42" i="3"/>
  <c r="AH42" i="3"/>
  <c r="AG42" i="3"/>
  <c r="AF42" i="3"/>
  <c r="AE42" i="3"/>
  <c r="AD42" i="3"/>
  <c r="AC42" i="3"/>
  <c r="AB42" i="3"/>
  <c r="AA42" i="3"/>
  <c r="AM41" i="3"/>
  <c r="AK41" i="3"/>
  <c r="AJ41" i="3"/>
  <c r="AI41" i="3"/>
  <c r="AG41" i="3"/>
  <c r="AH41" i="3"/>
  <c r="AO41" i="3" s="1"/>
  <c r="AF41" i="3"/>
  <c r="AE41" i="3"/>
  <c r="AD41" i="3"/>
  <c r="AC41" i="3"/>
  <c r="AB41" i="3"/>
  <c r="AA41" i="3"/>
  <c r="AM40" i="3"/>
  <c r="AK40" i="3"/>
  <c r="AJ40" i="3"/>
  <c r="AI40" i="3"/>
  <c r="AH40" i="3"/>
  <c r="AG40" i="3"/>
  <c r="AF40" i="3"/>
  <c r="AB40" i="3"/>
  <c r="AC40" i="3"/>
  <c r="AD40" i="3"/>
  <c r="AE40" i="3"/>
  <c r="AN40" i="3"/>
  <c r="AA40" i="3"/>
  <c r="AM39" i="3"/>
  <c r="AK39" i="3"/>
  <c r="AJ39" i="3"/>
  <c r="AG39" i="3"/>
  <c r="AR39" i="3" s="1"/>
  <c r="AU39" i="3" s="1"/>
  <c r="AH39" i="3"/>
  <c r="AI39" i="3"/>
  <c r="AF39" i="3"/>
  <c r="AE39" i="3"/>
  <c r="AD39" i="3"/>
  <c r="AC39" i="3"/>
  <c r="AB39" i="3"/>
  <c r="AA39" i="3"/>
  <c r="AM38" i="3"/>
  <c r="AK38" i="3"/>
  <c r="AJ38" i="3"/>
  <c r="AI38" i="3"/>
  <c r="AH38" i="3"/>
  <c r="AG38" i="3"/>
  <c r="AF38" i="3"/>
  <c r="AB38" i="3"/>
  <c r="AC38" i="3"/>
  <c r="AD38" i="3"/>
  <c r="AE38" i="3"/>
  <c r="AA38" i="3"/>
  <c r="AM37" i="3"/>
  <c r="AK37" i="3"/>
  <c r="AJ37" i="3"/>
  <c r="AG37" i="3"/>
  <c r="AH37" i="3"/>
  <c r="AI37" i="3"/>
  <c r="AF37" i="3"/>
  <c r="AE37" i="3"/>
  <c r="AD37" i="3"/>
  <c r="AC37" i="3"/>
  <c r="AB37" i="3"/>
  <c r="AA37" i="3"/>
  <c r="AM36" i="3"/>
  <c r="AK36" i="3"/>
  <c r="AJ36" i="3"/>
  <c r="AI36" i="3"/>
  <c r="AH36" i="3"/>
  <c r="AG36" i="3"/>
  <c r="AF36" i="3"/>
  <c r="AE36" i="3"/>
  <c r="AD36" i="3"/>
  <c r="AC36" i="3"/>
  <c r="AB36" i="3"/>
  <c r="AW36" i="3"/>
  <c r="AA36" i="3"/>
  <c r="AM35" i="3"/>
  <c r="AK35" i="3"/>
  <c r="AJ35" i="3"/>
  <c r="AI35" i="3"/>
  <c r="AH35" i="3"/>
  <c r="AO35" i="3" s="1"/>
  <c r="AG35" i="3"/>
  <c r="AF35" i="3"/>
  <c r="AE35" i="3"/>
  <c r="AD35" i="3"/>
  <c r="AC35" i="3"/>
  <c r="AB35" i="3"/>
  <c r="AA35" i="3"/>
  <c r="AM34" i="3"/>
  <c r="AK34" i="3"/>
  <c r="AJ34" i="3"/>
  <c r="AI34" i="3"/>
  <c r="AH34" i="3"/>
  <c r="AG34" i="3"/>
  <c r="AF34" i="3"/>
  <c r="AE34" i="3"/>
  <c r="AD34" i="3"/>
  <c r="AC34" i="3"/>
  <c r="AB34" i="3"/>
  <c r="AA34" i="3"/>
  <c r="AM33" i="3"/>
  <c r="AK33" i="3"/>
  <c r="AJ33" i="3"/>
  <c r="AI33" i="3"/>
  <c r="AG33" i="3"/>
  <c r="AH33" i="3"/>
  <c r="AF33" i="3"/>
  <c r="AE33" i="3"/>
  <c r="AD33" i="3"/>
  <c r="AC33" i="3"/>
  <c r="AB33" i="3"/>
  <c r="AA33" i="3"/>
  <c r="AM32" i="3"/>
  <c r="AK32" i="3"/>
  <c r="AJ32" i="3"/>
  <c r="AI32" i="3"/>
  <c r="AH32" i="3"/>
  <c r="AG32" i="3"/>
  <c r="AR32" i="3"/>
  <c r="AU32" i="3" s="1"/>
  <c r="AF32" i="3"/>
  <c r="AB32" i="3"/>
  <c r="AC32" i="3"/>
  <c r="AD32" i="3"/>
  <c r="AE32" i="3"/>
  <c r="AA32" i="3"/>
  <c r="AM31" i="3"/>
  <c r="AK31" i="3"/>
  <c r="AJ31" i="3"/>
  <c r="AG31" i="3"/>
  <c r="AH31" i="3"/>
  <c r="AI31" i="3"/>
  <c r="AF31" i="3"/>
  <c r="AE31" i="3"/>
  <c r="AD31" i="3"/>
  <c r="AC31" i="3"/>
  <c r="AB31" i="3"/>
  <c r="AA31" i="3"/>
  <c r="AM30" i="3"/>
  <c r="AK30" i="3"/>
  <c r="AJ30" i="3"/>
  <c r="AI30" i="3"/>
  <c r="AH30" i="3"/>
  <c r="AG30" i="3"/>
  <c r="AR30" i="3" s="1"/>
  <c r="AU30" i="3" s="1"/>
  <c r="AF30" i="3"/>
  <c r="AB30" i="3"/>
  <c r="AN30" i="3" s="1"/>
  <c r="AC30" i="3"/>
  <c r="AD30" i="3"/>
  <c r="AE30" i="3"/>
  <c r="AA30" i="3"/>
  <c r="AM29" i="3"/>
  <c r="AK29" i="3"/>
  <c r="AJ29" i="3"/>
  <c r="AG29" i="3"/>
  <c r="AH29" i="3"/>
  <c r="AI29" i="3"/>
  <c r="AR29" i="3"/>
  <c r="AU29" i="3" s="1"/>
  <c r="AF29" i="3"/>
  <c r="AE29" i="3"/>
  <c r="AD29" i="3"/>
  <c r="AC29" i="3"/>
  <c r="AB29" i="3"/>
  <c r="AA29" i="3"/>
  <c r="AM28" i="3"/>
  <c r="AK28" i="3"/>
  <c r="AJ28" i="3"/>
  <c r="AI28" i="3"/>
  <c r="AH28" i="3"/>
  <c r="AG28" i="3"/>
  <c r="AF28" i="3"/>
  <c r="AE28" i="3"/>
  <c r="AD28" i="3"/>
  <c r="AC28" i="3"/>
  <c r="AB28" i="3"/>
  <c r="AA28" i="3"/>
  <c r="AM27" i="3"/>
  <c r="AK27" i="3"/>
  <c r="AJ27" i="3"/>
  <c r="AI27" i="3"/>
  <c r="AH27" i="3"/>
  <c r="AG27" i="3"/>
  <c r="AF27" i="3"/>
  <c r="AE27" i="3"/>
  <c r="AD27" i="3"/>
  <c r="AC27" i="3"/>
  <c r="AB27" i="3"/>
  <c r="AA27" i="3"/>
  <c r="AM26" i="3"/>
  <c r="AK26" i="3"/>
  <c r="AJ26" i="3"/>
  <c r="AI26" i="3"/>
  <c r="AH26" i="3"/>
  <c r="AG26" i="3"/>
  <c r="AF26" i="3"/>
  <c r="AE26" i="3"/>
  <c r="AD26" i="3"/>
  <c r="AC26" i="3"/>
  <c r="AB26" i="3"/>
  <c r="AA26" i="3"/>
  <c r="AM25" i="3"/>
  <c r="AK25" i="3"/>
  <c r="AJ25" i="3"/>
  <c r="AI25" i="3"/>
  <c r="AG25" i="3"/>
  <c r="AH25" i="3"/>
  <c r="AO25" i="3" s="1"/>
  <c r="AR25" i="3"/>
  <c r="AU25" i="3" s="1"/>
  <c r="AF25" i="3"/>
  <c r="AE25" i="3"/>
  <c r="AD25" i="3"/>
  <c r="AC25" i="3"/>
  <c r="AB25" i="3"/>
  <c r="AA25" i="3"/>
  <c r="AM24" i="3"/>
  <c r="AK24" i="3"/>
  <c r="AJ24" i="3"/>
  <c r="AI24" i="3"/>
  <c r="AH24" i="3"/>
  <c r="AG24" i="3"/>
  <c r="AF24" i="3"/>
  <c r="AB24" i="3"/>
  <c r="AC24" i="3"/>
  <c r="AD24" i="3"/>
  <c r="AE24" i="3"/>
  <c r="AA24" i="3"/>
  <c r="AM23" i="3"/>
  <c r="AK23" i="3"/>
  <c r="AJ23" i="3"/>
  <c r="AI23" i="3"/>
  <c r="AH23" i="3"/>
  <c r="AG23" i="3"/>
  <c r="AF23" i="3"/>
  <c r="AE23" i="3"/>
  <c r="AD23" i="3"/>
  <c r="AC23" i="3"/>
  <c r="AB23" i="3"/>
  <c r="AA23" i="3"/>
  <c r="AM22" i="3"/>
  <c r="AK22" i="3"/>
  <c r="AJ22" i="3"/>
  <c r="AI22" i="3"/>
  <c r="AH22" i="3"/>
  <c r="AR22" i="3" s="1"/>
  <c r="AU22" i="3" s="1"/>
  <c r="AG22" i="3"/>
  <c r="AF22" i="3"/>
  <c r="AE22" i="3"/>
  <c r="AD22" i="3"/>
  <c r="AC22" i="3"/>
  <c r="AB22" i="3"/>
  <c r="AA22" i="3"/>
  <c r="AM21" i="3"/>
  <c r="AK21" i="3"/>
  <c r="AJ21" i="3"/>
  <c r="AG21" i="3"/>
  <c r="AH21" i="3"/>
  <c r="AI21" i="3"/>
  <c r="AF21" i="3"/>
  <c r="AE21" i="3"/>
  <c r="AD21" i="3"/>
  <c r="AC21" i="3"/>
  <c r="AB21" i="3"/>
  <c r="AA21" i="3"/>
  <c r="AM20" i="3"/>
  <c r="AK20" i="3"/>
  <c r="AJ20" i="3"/>
  <c r="AI20" i="3"/>
  <c r="AH20" i="3"/>
  <c r="AG20" i="3"/>
  <c r="AF20" i="3"/>
  <c r="AE20" i="3"/>
  <c r="AD20" i="3"/>
  <c r="AC20" i="3"/>
  <c r="AB20" i="3"/>
  <c r="AA20" i="3"/>
  <c r="AM19" i="3"/>
  <c r="AK19" i="3"/>
  <c r="AJ19" i="3"/>
  <c r="AI19" i="3"/>
  <c r="AH19" i="3"/>
  <c r="AG19" i="3"/>
  <c r="AF19" i="3"/>
  <c r="AE19" i="3"/>
  <c r="AD19" i="3"/>
  <c r="AC19" i="3"/>
  <c r="AB19" i="3"/>
  <c r="AA19" i="3"/>
  <c r="AM18" i="3"/>
  <c r="AK18" i="3"/>
  <c r="AJ18" i="3"/>
  <c r="AI18" i="3"/>
  <c r="AH18" i="3"/>
  <c r="AG18" i="3"/>
  <c r="AF18" i="3"/>
  <c r="AE18" i="3"/>
  <c r="AD18" i="3"/>
  <c r="AC18" i="3"/>
  <c r="AB18" i="3"/>
  <c r="AA18" i="3"/>
  <c r="AM17" i="3"/>
  <c r="AK17" i="3"/>
  <c r="AJ17" i="3"/>
  <c r="AI17" i="3"/>
  <c r="AG17" i="3"/>
  <c r="AH17" i="3"/>
  <c r="AO17" i="3" s="1"/>
  <c r="AF17" i="3"/>
  <c r="AE17" i="3"/>
  <c r="AD17" i="3"/>
  <c r="AC17" i="3"/>
  <c r="AB17" i="3"/>
  <c r="AA17" i="3"/>
  <c r="AM16" i="3"/>
  <c r="AK16" i="3"/>
  <c r="AJ16" i="3"/>
  <c r="AI16" i="3"/>
  <c r="AH16" i="3"/>
  <c r="AG16" i="3"/>
  <c r="AF16" i="3"/>
  <c r="AB16" i="3"/>
  <c r="AC16" i="3"/>
  <c r="AD16" i="3"/>
  <c r="AE16" i="3"/>
  <c r="AN16" i="3"/>
  <c r="AA16" i="3"/>
  <c r="AM15" i="3"/>
  <c r="AK15" i="3"/>
  <c r="AJ15" i="3"/>
  <c r="AI15" i="3"/>
  <c r="AH15" i="3"/>
  <c r="AG15" i="3"/>
  <c r="AF15" i="3"/>
  <c r="AE15" i="3"/>
  <c r="AD15" i="3"/>
  <c r="AC15" i="3"/>
  <c r="AB15" i="3"/>
  <c r="AA15" i="3"/>
  <c r="AM14" i="3"/>
  <c r="AK14" i="3"/>
  <c r="AJ14" i="3"/>
  <c r="AI14" i="3"/>
  <c r="AR14" i="3" s="1"/>
  <c r="AU14" i="3" s="1"/>
  <c r="AH14" i="3"/>
  <c r="AG14" i="3"/>
  <c r="AF14" i="3"/>
  <c r="AE14" i="3"/>
  <c r="AD14" i="3"/>
  <c r="AC14" i="3"/>
  <c r="AB14" i="3"/>
  <c r="AA14" i="3"/>
  <c r="AM13" i="3"/>
  <c r="AK13" i="3"/>
  <c r="AJ13" i="3"/>
  <c r="AI13" i="3"/>
  <c r="AG13" i="3"/>
  <c r="AH13" i="3"/>
  <c r="AF13" i="3"/>
  <c r="AE13" i="3"/>
  <c r="AD13" i="3"/>
  <c r="AC13" i="3"/>
  <c r="AB13" i="3"/>
  <c r="AA13" i="3"/>
  <c r="AM12" i="3"/>
  <c r="AK12" i="3"/>
  <c r="AJ12" i="3"/>
  <c r="AI12" i="3"/>
  <c r="AH12" i="3"/>
  <c r="AG12" i="3"/>
  <c r="AF12" i="3"/>
  <c r="AE12" i="3"/>
  <c r="AD12" i="3"/>
  <c r="AC12" i="3"/>
  <c r="AB12" i="3"/>
  <c r="AA12" i="3"/>
  <c r="AM11" i="3"/>
  <c r="AK11" i="3"/>
  <c r="AJ11" i="3"/>
  <c r="AI11" i="3"/>
  <c r="AH11" i="3"/>
  <c r="AG11" i="3"/>
  <c r="AO11" i="3" s="1"/>
  <c r="AF11" i="3"/>
  <c r="AE11" i="3"/>
  <c r="AD11" i="3"/>
  <c r="AC11" i="3"/>
  <c r="AB11" i="3"/>
  <c r="AA11" i="3"/>
  <c r="AM10" i="3"/>
  <c r="AK10" i="3"/>
  <c r="AJ10" i="3"/>
  <c r="AI10" i="3"/>
  <c r="AH10" i="3"/>
  <c r="AG10" i="3"/>
  <c r="AF10" i="3"/>
  <c r="AE10" i="3"/>
  <c r="AD10" i="3"/>
  <c r="AC10" i="3"/>
  <c r="AB10" i="3"/>
  <c r="AA10" i="3"/>
  <c r="AM9" i="3"/>
  <c r="AK9" i="3"/>
  <c r="AJ9" i="3"/>
  <c r="AI9" i="3"/>
  <c r="AG9" i="3"/>
  <c r="AH9" i="3"/>
  <c r="AF9" i="3"/>
  <c r="AE9" i="3"/>
  <c r="AD9" i="3"/>
  <c r="AC9" i="3"/>
  <c r="AB9" i="3"/>
  <c r="AA9" i="3"/>
  <c r="AM8" i="3"/>
  <c r="AK8" i="3"/>
  <c r="AJ8" i="3"/>
  <c r="AI8" i="3"/>
  <c r="AH8" i="3"/>
  <c r="AR8" i="3" s="1"/>
  <c r="AU8" i="3" s="1"/>
  <c r="AG8" i="3"/>
  <c r="AF8" i="3"/>
  <c r="AE8" i="3"/>
  <c r="AD8" i="3"/>
  <c r="AC8" i="3"/>
  <c r="AB8" i="3"/>
  <c r="AA8" i="3"/>
  <c r="AM7" i="3"/>
  <c r="AK7" i="3"/>
  <c r="AJ7" i="3"/>
  <c r="AI7" i="3"/>
  <c r="AH7" i="3"/>
  <c r="AG7" i="3"/>
  <c r="AF7" i="3"/>
  <c r="AE7" i="3"/>
  <c r="AD7" i="3"/>
  <c r="AC7" i="3"/>
  <c r="AB7" i="3"/>
  <c r="AA7" i="3"/>
  <c r="AM100" i="2"/>
  <c r="AA100" i="2"/>
  <c r="X100" i="2"/>
  <c r="W100" i="2"/>
  <c r="AK100" i="2" s="1"/>
  <c r="V100" i="2"/>
  <c r="U100" i="2"/>
  <c r="AJ100" i="2"/>
  <c r="T100" i="2"/>
  <c r="S100" i="2"/>
  <c r="R100" i="2"/>
  <c r="AI100" i="2" s="1"/>
  <c r="Q100" i="2"/>
  <c r="P100" i="2"/>
  <c r="O100" i="2"/>
  <c r="AH100" i="2"/>
  <c r="N100" i="2"/>
  <c r="M100" i="2"/>
  <c r="AG100" i="2" s="1"/>
  <c r="L100" i="2"/>
  <c r="K100" i="2"/>
  <c r="AF100" i="2" s="1"/>
  <c r="J100" i="2"/>
  <c r="I100" i="2"/>
  <c r="AE100" i="2" s="1"/>
  <c r="H100" i="2"/>
  <c r="G100" i="2"/>
  <c r="AD100" i="2" s="1"/>
  <c r="F100" i="2"/>
  <c r="E100" i="2"/>
  <c r="AC100" i="2" s="1"/>
  <c r="D100" i="2"/>
  <c r="C100" i="2"/>
  <c r="AB100" i="2" s="1"/>
  <c r="AM99" i="2"/>
  <c r="AA99" i="2"/>
  <c r="X99" i="2"/>
  <c r="W99" i="2"/>
  <c r="V99" i="2"/>
  <c r="AJ99" i="2" s="1"/>
  <c r="U99" i="2"/>
  <c r="T99" i="2"/>
  <c r="S99" i="2"/>
  <c r="R99" i="2"/>
  <c r="Q99" i="2"/>
  <c r="P99" i="2"/>
  <c r="O99" i="2"/>
  <c r="N99" i="2"/>
  <c r="M99" i="2"/>
  <c r="AG99" i="2" s="1"/>
  <c r="L99" i="2"/>
  <c r="K99" i="2"/>
  <c r="AF99" i="2" s="1"/>
  <c r="J99" i="2"/>
  <c r="I99" i="2"/>
  <c r="H99" i="2"/>
  <c r="G99" i="2"/>
  <c r="F99" i="2"/>
  <c r="E99" i="2"/>
  <c r="AC99" i="2"/>
  <c r="D99" i="2"/>
  <c r="C99" i="2"/>
  <c r="AM97" i="2"/>
  <c r="AA97" i="2"/>
  <c r="X97" i="2"/>
  <c r="W97" i="2"/>
  <c r="V97" i="2"/>
  <c r="U97" i="2"/>
  <c r="AJ97" i="2" s="1"/>
  <c r="T97" i="2"/>
  <c r="S97" i="2"/>
  <c r="R97" i="2"/>
  <c r="Q97" i="2"/>
  <c r="P97" i="2"/>
  <c r="O97" i="2"/>
  <c r="N97" i="2"/>
  <c r="M97" i="2"/>
  <c r="L97" i="2"/>
  <c r="K97" i="2"/>
  <c r="J97" i="2"/>
  <c r="I97" i="2"/>
  <c r="AE97" i="2" s="1"/>
  <c r="H97" i="2"/>
  <c r="G97" i="2"/>
  <c r="AD97" i="2"/>
  <c r="F97" i="2"/>
  <c r="E97" i="2"/>
  <c r="AC97" i="2" s="1"/>
  <c r="D97" i="2"/>
  <c r="C97" i="2"/>
  <c r="AM96" i="2"/>
  <c r="AA96" i="2"/>
  <c r="X96" i="2"/>
  <c r="W96" i="2"/>
  <c r="AK96" i="2" s="1"/>
  <c r="V96" i="2"/>
  <c r="U96" i="2"/>
  <c r="AJ96" i="2" s="1"/>
  <c r="T96" i="2"/>
  <c r="S96" i="2"/>
  <c r="R96" i="2"/>
  <c r="Q96" i="2"/>
  <c r="P96" i="2"/>
  <c r="AH96" i="2" s="1"/>
  <c r="O96" i="2"/>
  <c r="N96" i="2"/>
  <c r="M96" i="2"/>
  <c r="AG96" i="2"/>
  <c r="L96" i="2"/>
  <c r="K96" i="2"/>
  <c r="J96" i="2"/>
  <c r="I96" i="2"/>
  <c r="H96" i="2"/>
  <c r="G96" i="2"/>
  <c r="AD96" i="2" s="1"/>
  <c r="F96" i="2"/>
  <c r="E96" i="2"/>
  <c r="D96" i="2"/>
  <c r="C96" i="2"/>
  <c r="AM95" i="2"/>
  <c r="AA95" i="2"/>
  <c r="X95" i="2"/>
  <c r="W95" i="2"/>
  <c r="V95" i="2"/>
  <c r="U95" i="2"/>
  <c r="T95" i="2"/>
  <c r="S95" i="2"/>
  <c r="R95" i="2"/>
  <c r="Q95" i="2"/>
  <c r="P95" i="2"/>
  <c r="O95" i="2"/>
  <c r="N95" i="2"/>
  <c r="M95" i="2"/>
  <c r="AG95" i="2" s="1"/>
  <c r="L95" i="2"/>
  <c r="K95" i="2"/>
  <c r="J95" i="2"/>
  <c r="I95" i="2"/>
  <c r="AE95" i="2" s="1"/>
  <c r="H95" i="2"/>
  <c r="G95" i="2"/>
  <c r="F95" i="2"/>
  <c r="E95" i="2"/>
  <c r="D95" i="2"/>
  <c r="C95" i="2"/>
  <c r="AB95" i="2" s="1"/>
  <c r="AM94" i="2"/>
  <c r="U94" i="2"/>
  <c r="V94" i="2"/>
  <c r="AA94" i="2"/>
  <c r="X94" i="2"/>
  <c r="W94" i="2"/>
  <c r="T94" i="2"/>
  <c r="S94" i="2"/>
  <c r="R94" i="2"/>
  <c r="Q94" i="2"/>
  <c r="AI94" i="2" s="1"/>
  <c r="P94" i="2"/>
  <c r="O94" i="2"/>
  <c r="N94" i="2"/>
  <c r="M94" i="2"/>
  <c r="L94" i="2"/>
  <c r="K94" i="2"/>
  <c r="J94" i="2"/>
  <c r="I94" i="2"/>
  <c r="AE94" i="2"/>
  <c r="H94" i="2"/>
  <c r="G94" i="2"/>
  <c r="F94" i="2"/>
  <c r="E94" i="2"/>
  <c r="AC94" i="2" s="1"/>
  <c r="D94" i="2"/>
  <c r="C94" i="2"/>
  <c r="AM93" i="2"/>
  <c r="AA93" i="2"/>
  <c r="X93" i="2"/>
  <c r="W93" i="2"/>
  <c r="V93" i="2"/>
  <c r="U93" i="2"/>
  <c r="AJ93" i="2" s="1"/>
  <c r="T93" i="2"/>
  <c r="S93" i="2"/>
  <c r="R93" i="2"/>
  <c r="Q93" i="2"/>
  <c r="P93" i="2"/>
  <c r="O93" i="2"/>
  <c r="AH93" i="2" s="1"/>
  <c r="N93" i="2"/>
  <c r="M93" i="2"/>
  <c r="AG93" i="2"/>
  <c r="L93" i="2"/>
  <c r="K93" i="2"/>
  <c r="J93" i="2"/>
  <c r="I93" i="2"/>
  <c r="AE93" i="2" s="1"/>
  <c r="H93" i="2"/>
  <c r="G93" i="2"/>
  <c r="AD93" i="2"/>
  <c r="F93" i="2"/>
  <c r="E93" i="2"/>
  <c r="AC93" i="2"/>
  <c r="D93" i="2"/>
  <c r="C93" i="2"/>
  <c r="AM92" i="2"/>
  <c r="AA92" i="2"/>
  <c r="X92" i="2"/>
  <c r="W92" i="2"/>
  <c r="V92" i="2"/>
  <c r="U92" i="2"/>
  <c r="AJ92" i="2" s="1"/>
  <c r="T92" i="2"/>
  <c r="S92" i="2"/>
  <c r="R92" i="2"/>
  <c r="Q92" i="2"/>
  <c r="P92" i="2"/>
  <c r="O92" i="2"/>
  <c r="N92" i="2"/>
  <c r="M92" i="2"/>
  <c r="AG92" i="2" s="1"/>
  <c r="L92" i="2"/>
  <c r="K92" i="2"/>
  <c r="J92" i="2"/>
  <c r="I92" i="2"/>
  <c r="AE92" i="2" s="1"/>
  <c r="H92" i="2"/>
  <c r="G92" i="2"/>
  <c r="F92" i="2"/>
  <c r="E92" i="2"/>
  <c r="AC92" i="2" s="1"/>
  <c r="D92" i="2"/>
  <c r="C92" i="2"/>
  <c r="AM91" i="2"/>
  <c r="AA91" i="2"/>
  <c r="X91" i="2"/>
  <c r="W91" i="2"/>
  <c r="AK91" i="2" s="1"/>
  <c r="V91" i="2"/>
  <c r="U91" i="2"/>
  <c r="T91" i="2"/>
  <c r="S91" i="2"/>
  <c r="R91" i="2"/>
  <c r="Q91" i="2"/>
  <c r="AI91" i="2" s="1"/>
  <c r="P91" i="2"/>
  <c r="O91" i="2"/>
  <c r="N91" i="2"/>
  <c r="M91" i="2"/>
  <c r="AG91" i="2" s="1"/>
  <c r="L91" i="2"/>
  <c r="K91" i="2"/>
  <c r="AF91" i="2" s="1"/>
  <c r="J91" i="2"/>
  <c r="I91" i="2"/>
  <c r="AE91" i="2"/>
  <c r="H91" i="2"/>
  <c r="AD91" i="2" s="1"/>
  <c r="G91" i="2"/>
  <c r="F91" i="2"/>
  <c r="E91" i="2"/>
  <c r="AC91" i="2" s="1"/>
  <c r="D91" i="2"/>
  <c r="C91" i="2"/>
  <c r="AB91" i="2" s="1"/>
  <c r="AM90" i="2"/>
  <c r="AA90" i="2"/>
  <c r="X90" i="2"/>
  <c r="W90" i="2"/>
  <c r="V90" i="2"/>
  <c r="AJ90" i="2" s="1"/>
  <c r="U90" i="2"/>
  <c r="T90" i="2"/>
  <c r="S90" i="2"/>
  <c r="R90" i="2"/>
  <c r="Q90" i="2"/>
  <c r="P90" i="2"/>
  <c r="O90" i="2"/>
  <c r="N90" i="2"/>
  <c r="M90" i="2"/>
  <c r="AG90" i="2"/>
  <c r="L90" i="2"/>
  <c r="K90" i="2"/>
  <c r="J90" i="2"/>
  <c r="I90" i="2"/>
  <c r="H90" i="2"/>
  <c r="G90" i="2"/>
  <c r="F90" i="2"/>
  <c r="E90" i="2"/>
  <c r="AC90" i="2" s="1"/>
  <c r="D90" i="2"/>
  <c r="C90" i="2"/>
  <c r="AM89" i="2"/>
  <c r="AA89" i="2"/>
  <c r="X89" i="2"/>
  <c r="AK89" i="2" s="1"/>
  <c r="W89" i="2"/>
  <c r="V89" i="2"/>
  <c r="U89" i="2"/>
  <c r="T89" i="2"/>
  <c r="S89" i="2"/>
  <c r="R89" i="2"/>
  <c r="Q89" i="2"/>
  <c r="AI89" i="2" s="1"/>
  <c r="P89" i="2"/>
  <c r="O89" i="2"/>
  <c r="N89" i="2"/>
  <c r="M89" i="2"/>
  <c r="AG89" i="2" s="1"/>
  <c r="L89" i="2"/>
  <c r="K89" i="2"/>
  <c r="J89" i="2"/>
  <c r="I89" i="2"/>
  <c r="H89" i="2"/>
  <c r="G89" i="2"/>
  <c r="AD89" i="2" s="1"/>
  <c r="F89" i="2"/>
  <c r="E89" i="2"/>
  <c r="AC89" i="2"/>
  <c r="D89" i="2"/>
  <c r="C89" i="2"/>
  <c r="AM86" i="2"/>
  <c r="AK86" i="2"/>
  <c r="AJ86" i="2"/>
  <c r="AI86" i="2"/>
  <c r="AH86" i="2"/>
  <c r="AG86" i="2"/>
  <c r="AF86" i="2"/>
  <c r="AE86" i="2"/>
  <c r="AD86" i="2"/>
  <c r="AC86" i="2"/>
  <c r="AB86" i="2"/>
  <c r="AW86" i="2"/>
  <c r="AA86" i="2"/>
  <c r="AM84" i="2"/>
  <c r="AK84" i="2"/>
  <c r="AJ84" i="2"/>
  <c r="AI84" i="2"/>
  <c r="AH84" i="2"/>
  <c r="AG84" i="2"/>
  <c r="AF84" i="2"/>
  <c r="AE84" i="2"/>
  <c r="AD84" i="2"/>
  <c r="AC84" i="2"/>
  <c r="AB84" i="2"/>
  <c r="AN84" i="2" s="1"/>
  <c r="AA84" i="2"/>
  <c r="AM83" i="2"/>
  <c r="AK83" i="2"/>
  <c r="AJ83" i="2"/>
  <c r="AI83" i="2"/>
  <c r="AH83" i="2"/>
  <c r="AG83" i="2"/>
  <c r="AF83" i="2"/>
  <c r="AE83" i="2"/>
  <c r="AD83" i="2"/>
  <c r="AC83" i="2"/>
  <c r="AB83" i="2"/>
  <c r="AA83" i="2"/>
  <c r="AM82" i="2"/>
  <c r="AK82" i="2"/>
  <c r="AJ82" i="2"/>
  <c r="AI82" i="2"/>
  <c r="AH82" i="2"/>
  <c r="AG82" i="2"/>
  <c r="AF82" i="2"/>
  <c r="AE82" i="2"/>
  <c r="AD82" i="2"/>
  <c r="AC82" i="2"/>
  <c r="AB82" i="2"/>
  <c r="AA82" i="2"/>
  <c r="AM81" i="2"/>
  <c r="AK81" i="2"/>
  <c r="AJ81" i="2"/>
  <c r="AI81" i="2"/>
  <c r="AH81" i="2"/>
  <c r="AG81" i="2"/>
  <c r="AF81" i="2"/>
  <c r="AE81" i="2"/>
  <c r="AD81" i="2"/>
  <c r="AC81" i="2"/>
  <c r="AB81" i="2"/>
  <c r="AA81" i="2"/>
  <c r="AM80" i="2"/>
  <c r="AK80" i="2"/>
  <c r="AJ80" i="2"/>
  <c r="AI80" i="2"/>
  <c r="AH80" i="2"/>
  <c r="AG80" i="2"/>
  <c r="AR80" i="2"/>
  <c r="AU80" i="2" s="1"/>
  <c r="AF80" i="2"/>
  <c r="AE80" i="2"/>
  <c r="AD80" i="2"/>
  <c r="AC80" i="2"/>
  <c r="AB80" i="2"/>
  <c r="AA80" i="2"/>
  <c r="AM79" i="2"/>
  <c r="AK79" i="2"/>
  <c r="AJ79" i="2"/>
  <c r="AI79" i="2"/>
  <c r="AH79" i="2"/>
  <c r="AG79" i="2"/>
  <c r="AF79" i="2"/>
  <c r="AE79" i="2"/>
  <c r="AD79" i="2"/>
  <c r="AC79" i="2"/>
  <c r="AB79" i="2"/>
  <c r="AQ79" i="2" s="1"/>
  <c r="AT79" i="2" s="1"/>
  <c r="AA79" i="2"/>
  <c r="AM78" i="2"/>
  <c r="AK78" i="2"/>
  <c r="AJ78" i="2"/>
  <c r="AI78" i="2"/>
  <c r="AH78" i="2"/>
  <c r="AG78" i="2"/>
  <c r="AR78" i="2" s="1"/>
  <c r="AU78" i="2" s="1"/>
  <c r="AF78" i="2"/>
  <c r="AE78" i="2"/>
  <c r="AD78" i="2"/>
  <c r="AC78" i="2"/>
  <c r="AN78" i="2" s="1"/>
  <c r="AB78" i="2"/>
  <c r="AA78" i="2"/>
  <c r="AM77" i="2"/>
  <c r="AK77" i="2"/>
  <c r="AJ77" i="2"/>
  <c r="AI77" i="2"/>
  <c r="AH77" i="2"/>
  <c r="AG77" i="2"/>
  <c r="AF77" i="2"/>
  <c r="AE77" i="2"/>
  <c r="AD77" i="2"/>
  <c r="AC77" i="2"/>
  <c r="AB77" i="2"/>
  <c r="AA77" i="2"/>
  <c r="AM76" i="2"/>
  <c r="AK76" i="2"/>
  <c r="AJ76" i="2"/>
  <c r="AI76" i="2"/>
  <c r="AH76" i="2"/>
  <c r="AG76" i="2"/>
  <c r="AR76" i="2" s="1"/>
  <c r="AU76" i="2" s="1"/>
  <c r="AF76" i="2"/>
  <c r="AE76" i="2"/>
  <c r="AD76" i="2"/>
  <c r="AC76" i="2"/>
  <c r="AB76" i="2"/>
  <c r="AA76" i="2"/>
  <c r="AM75" i="2"/>
  <c r="AK75" i="2"/>
  <c r="AJ75" i="2"/>
  <c r="AI75" i="2"/>
  <c r="AH75" i="2"/>
  <c r="AG75" i="2"/>
  <c r="AF75" i="2"/>
  <c r="AE75" i="2"/>
  <c r="AD75" i="2"/>
  <c r="AC75" i="2"/>
  <c r="AB75" i="2"/>
  <c r="AA75" i="2"/>
  <c r="AM74" i="2"/>
  <c r="AK74" i="2"/>
  <c r="AJ74" i="2"/>
  <c r="AI74" i="2"/>
  <c r="AH74" i="2"/>
  <c r="AG74" i="2"/>
  <c r="AR74" i="2" s="1"/>
  <c r="AU74" i="2" s="1"/>
  <c r="AF74" i="2"/>
  <c r="AE74" i="2"/>
  <c r="AD74" i="2"/>
  <c r="AC74" i="2"/>
  <c r="AB74" i="2"/>
  <c r="AA74" i="2"/>
  <c r="AM73" i="2"/>
  <c r="AK73" i="2"/>
  <c r="AJ73" i="2"/>
  <c r="AI73" i="2"/>
  <c r="AH73" i="2"/>
  <c r="AG73" i="2"/>
  <c r="AF73" i="2"/>
  <c r="AE73" i="2"/>
  <c r="AD73" i="2"/>
  <c r="AC73" i="2"/>
  <c r="AB73" i="2"/>
  <c r="AA73" i="2"/>
  <c r="AM72" i="2"/>
  <c r="AK72" i="2"/>
  <c r="AJ72" i="2"/>
  <c r="AI72" i="2"/>
  <c r="AH72" i="2"/>
  <c r="AG72" i="2"/>
  <c r="AR72" i="2" s="1"/>
  <c r="AU72" i="2" s="1"/>
  <c r="AF72" i="2"/>
  <c r="AE72" i="2"/>
  <c r="AD72" i="2"/>
  <c r="AC72" i="2"/>
  <c r="AB72" i="2"/>
  <c r="AA72" i="2"/>
  <c r="AM71" i="2"/>
  <c r="AK71" i="2"/>
  <c r="AJ71" i="2"/>
  <c r="AI71" i="2"/>
  <c r="AH71" i="2"/>
  <c r="AG71" i="2"/>
  <c r="AF71" i="2"/>
  <c r="AE71" i="2"/>
  <c r="AD71" i="2"/>
  <c r="AC71" i="2"/>
  <c r="AB71" i="2"/>
  <c r="AA71" i="2"/>
  <c r="AM70" i="2"/>
  <c r="AK70" i="2"/>
  <c r="AJ70" i="2"/>
  <c r="AI70" i="2"/>
  <c r="AH70" i="2"/>
  <c r="AG70" i="2"/>
  <c r="AR70" i="2" s="1"/>
  <c r="AU70" i="2" s="1"/>
  <c r="AF70" i="2"/>
  <c r="AE70" i="2"/>
  <c r="AD70" i="2"/>
  <c r="AC70" i="2"/>
  <c r="AB70" i="2"/>
  <c r="AA70" i="2"/>
  <c r="AM69" i="2"/>
  <c r="AK69" i="2"/>
  <c r="AJ69" i="2"/>
  <c r="AI69" i="2"/>
  <c r="AH69" i="2"/>
  <c r="AG69" i="2"/>
  <c r="AF69" i="2"/>
  <c r="AE69" i="2"/>
  <c r="AD69" i="2"/>
  <c r="AC69" i="2"/>
  <c r="AB69" i="2"/>
  <c r="AA69" i="2"/>
  <c r="AM68" i="2"/>
  <c r="AK68" i="2"/>
  <c r="AJ68" i="2"/>
  <c r="AI68" i="2"/>
  <c r="AH68" i="2"/>
  <c r="AG68" i="2"/>
  <c r="AR68" i="2" s="1"/>
  <c r="AU68" i="2" s="1"/>
  <c r="AF68" i="2"/>
  <c r="AE68" i="2"/>
  <c r="AD68" i="2"/>
  <c r="AC68" i="2"/>
  <c r="AB68" i="2"/>
  <c r="AA68" i="2"/>
  <c r="AM67" i="2"/>
  <c r="AK67" i="2"/>
  <c r="AJ67" i="2"/>
  <c r="AI67" i="2"/>
  <c r="AH67" i="2"/>
  <c r="AG67" i="2"/>
  <c r="AF67" i="2"/>
  <c r="AE67" i="2"/>
  <c r="AD67" i="2"/>
  <c r="AC67" i="2"/>
  <c r="AB67" i="2"/>
  <c r="AA67" i="2"/>
  <c r="AM66" i="2"/>
  <c r="AK66" i="2"/>
  <c r="AJ66" i="2"/>
  <c r="AI66" i="2"/>
  <c r="AH66" i="2"/>
  <c r="AG66" i="2"/>
  <c r="AF66" i="2"/>
  <c r="AE66" i="2"/>
  <c r="AD66" i="2"/>
  <c r="AC66" i="2"/>
  <c r="AB66" i="2"/>
  <c r="AA66" i="2"/>
  <c r="AM65" i="2"/>
  <c r="AK65" i="2"/>
  <c r="AJ65" i="2"/>
  <c r="AI65" i="2"/>
  <c r="AH65" i="2"/>
  <c r="AG65" i="2"/>
  <c r="AF65" i="2"/>
  <c r="AE65" i="2"/>
  <c r="AD65" i="2"/>
  <c r="AC65" i="2"/>
  <c r="AB65" i="2"/>
  <c r="AA65" i="2"/>
  <c r="AM64" i="2"/>
  <c r="AK64" i="2"/>
  <c r="AJ64" i="2"/>
  <c r="AI64" i="2"/>
  <c r="AH64" i="2"/>
  <c r="AG64" i="2"/>
  <c r="AF64" i="2"/>
  <c r="AE64" i="2"/>
  <c r="AD64" i="2"/>
  <c r="AC64" i="2"/>
  <c r="AB64" i="2"/>
  <c r="AA64" i="2"/>
  <c r="AM63" i="2"/>
  <c r="AK63" i="2"/>
  <c r="AJ63" i="2"/>
  <c r="AI63" i="2"/>
  <c r="AH63" i="2"/>
  <c r="AG63" i="2"/>
  <c r="AF63" i="2"/>
  <c r="AE63" i="2"/>
  <c r="AD63" i="2"/>
  <c r="AC63" i="2"/>
  <c r="AB63" i="2"/>
  <c r="AA63" i="2"/>
  <c r="AM62" i="2"/>
  <c r="AK62" i="2"/>
  <c r="AJ62" i="2"/>
  <c r="AI62" i="2"/>
  <c r="AH62" i="2"/>
  <c r="AR62" i="2" s="1"/>
  <c r="AU62" i="2" s="1"/>
  <c r="AG62" i="2"/>
  <c r="AF62" i="2"/>
  <c r="AE62" i="2"/>
  <c r="AD62" i="2"/>
  <c r="AC62" i="2"/>
  <c r="AB62" i="2"/>
  <c r="AA62" i="2"/>
  <c r="AM61" i="2"/>
  <c r="AK61" i="2"/>
  <c r="AJ61" i="2"/>
  <c r="AI61" i="2"/>
  <c r="AH61" i="2"/>
  <c r="AG61" i="2"/>
  <c r="AF61" i="2"/>
  <c r="AE61" i="2"/>
  <c r="AD61" i="2"/>
  <c r="AC61" i="2"/>
  <c r="AB61" i="2"/>
  <c r="AA61" i="2"/>
  <c r="AM60" i="2"/>
  <c r="AK60" i="2"/>
  <c r="AJ60" i="2"/>
  <c r="AI60" i="2"/>
  <c r="AH60" i="2"/>
  <c r="AR60" i="2" s="1"/>
  <c r="AU60" i="2" s="1"/>
  <c r="AG60" i="2"/>
  <c r="AF60" i="2"/>
  <c r="AE60" i="2"/>
  <c r="AD60" i="2"/>
  <c r="AC60" i="2"/>
  <c r="AB60" i="2"/>
  <c r="AA60" i="2"/>
  <c r="AM59" i="2"/>
  <c r="AK59" i="2"/>
  <c r="AJ59" i="2"/>
  <c r="AI59" i="2"/>
  <c r="AH59" i="2"/>
  <c r="AG59" i="2"/>
  <c r="AF59" i="2"/>
  <c r="AE59" i="2"/>
  <c r="AD59" i="2"/>
  <c r="AC59" i="2"/>
  <c r="AB59" i="2"/>
  <c r="AA59" i="2"/>
  <c r="AM58" i="2"/>
  <c r="AK58" i="2"/>
  <c r="AJ58" i="2"/>
  <c r="AI58" i="2"/>
  <c r="AH58" i="2"/>
  <c r="AR58" i="2" s="1"/>
  <c r="AU58" i="2" s="1"/>
  <c r="AG58" i="2"/>
  <c r="AF58" i="2"/>
  <c r="AE58" i="2"/>
  <c r="AD58" i="2"/>
  <c r="AC58" i="2"/>
  <c r="AB58" i="2"/>
  <c r="AA58" i="2"/>
  <c r="AM57" i="2"/>
  <c r="AK57" i="2"/>
  <c r="AJ57" i="2"/>
  <c r="AI57" i="2"/>
  <c r="AH57" i="2"/>
  <c r="AG57" i="2"/>
  <c r="AF57" i="2"/>
  <c r="AE57" i="2"/>
  <c r="AD57" i="2"/>
  <c r="AC57" i="2"/>
  <c r="AB57" i="2"/>
  <c r="AA57" i="2"/>
  <c r="AM56" i="2"/>
  <c r="AK56" i="2"/>
  <c r="AJ56" i="2"/>
  <c r="AI56" i="2"/>
  <c r="AH56" i="2"/>
  <c r="AG56" i="2"/>
  <c r="AF56" i="2"/>
  <c r="AE56" i="2"/>
  <c r="AD56" i="2"/>
  <c r="AC56" i="2"/>
  <c r="AB56" i="2"/>
  <c r="AA56" i="2"/>
  <c r="AM55" i="2"/>
  <c r="AK55" i="2"/>
  <c r="AJ55" i="2"/>
  <c r="AI55" i="2"/>
  <c r="AH55" i="2"/>
  <c r="AG55" i="2"/>
  <c r="AF55" i="2"/>
  <c r="AE55" i="2"/>
  <c r="AD55" i="2"/>
  <c r="AC55" i="2"/>
  <c r="AB55" i="2"/>
  <c r="AA55" i="2"/>
  <c r="AM54" i="2"/>
  <c r="AK54" i="2"/>
  <c r="AJ54" i="2"/>
  <c r="AI54" i="2"/>
  <c r="AH54" i="2"/>
  <c r="AG54" i="2"/>
  <c r="AF54" i="2"/>
  <c r="AE54" i="2"/>
  <c r="AD54" i="2"/>
  <c r="AC54" i="2"/>
  <c r="AB54" i="2"/>
  <c r="AA54" i="2"/>
  <c r="AM53" i="2"/>
  <c r="AK53" i="2"/>
  <c r="AJ53" i="2"/>
  <c r="AI53" i="2"/>
  <c r="AH53" i="2"/>
  <c r="AG53" i="2"/>
  <c r="AF53" i="2"/>
  <c r="AE53" i="2"/>
  <c r="AD53" i="2"/>
  <c r="AC53" i="2"/>
  <c r="AB53" i="2"/>
  <c r="AA53" i="2"/>
  <c r="AM52" i="2"/>
  <c r="AK52" i="2"/>
  <c r="AJ52" i="2"/>
  <c r="AI52" i="2"/>
  <c r="AH52" i="2"/>
  <c r="AG52" i="2"/>
  <c r="AF52" i="2"/>
  <c r="AE52" i="2"/>
  <c r="AD52" i="2"/>
  <c r="AC52" i="2"/>
  <c r="AB52" i="2"/>
  <c r="AA52" i="2"/>
  <c r="AM51" i="2"/>
  <c r="AK51" i="2"/>
  <c r="AJ51" i="2"/>
  <c r="AI51" i="2"/>
  <c r="AH51" i="2"/>
  <c r="AG51" i="2"/>
  <c r="AF51" i="2"/>
  <c r="AE51" i="2"/>
  <c r="AD51" i="2"/>
  <c r="AC51" i="2"/>
  <c r="AB51" i="2"/>
  <c r="AA51" i="2"/>
  <c r="AM50" i="2"/>
  <c r="AK50" i="2"/>
  <c r="AJ50" i="2"/>
  <c r="AI50" i="2"/>
  <c r="AH50" i="2"/>
  <c r="AG50" i="2"/>
  <c r="AF50" i="2"/>
  <c r="AE50" i="2"/>
  <c r="AD50" i="2"/>
  <c r="AC50" i="2"/>
  <c r="AB50" i="2"/>
  <c r="AA50" i="2"/>
  <c r="AM49" i="2"/>
  <c r="AK49" i="2"/>
  <c r="AJ49" i="2"/>
  <c r="AI49" i="2"/>
  <c r="AH49" i="2"/>
  <c r="AG49" i="2"/>
  <c r="AF49" i="2"/>
  <c r="AE49" i="2"/>
  <c r="AD49" i="2"/>
  <c r="AC49" i="2"/>
  <c r="AB49" i="2"/>
  <c r="AA49" i="2"/>
  <c r="AM48" i="2"/>
  <c r="AK48" i="2"/>
  <c r="AJ48" i="2"/>
  <c r="AI48" i="2"/>
  <c r="AH48" i="2"/>
  <c r="AG48" i="2"/>
  <c r="AR48" i="2" s="1"/>
  <c r="AU48" i="2" s="1"/>
  <c r="AF48" i="2"/>
  <c r="AE48" i="2"/>
  <c r="AD48" i="2"/>
  <c r="AC48" i="2"/>
  <c r="AB48" i="2"/>
  <c r="AA48" i="2"/>
  <c r="AM47" i="2"/>
  <c r="AK47" i="2"/>
  <c r="AJ47" i="2"/>
  <c r="AI47" i="2"/>
  <c r="AH47" i="2"/>
  <c r="AG47" i="2"/>
  <c r="AF47" i="2"/>
  <c r="AE47" i="2"/>
  <c r="AD47" i="2"/>
  <c r="AC47" i="2"/>
  <c r="AB47" i="2"/>
  <c r="AA47" i="2"/>
  <c r="AM46" i="2"/>
  <c r="AK46" i="2"/>
  <c r="AJ46" i="2"/>
  <c r="AI46" i="2"/>
  <c r="AR46" i="2" s="1"/>
  <c r="AU46" i="2" s="1"/>
  <c r="AH46" i="2"/>
  <c r="AG46" i="2"/>
  <c r="AF46" i="2"/>
  <c r="AE46" i="2"/>
  <c r="AD46" i="2"/>
  <c r="AC46" i="2"/>
  <c r="AB46" i="2"/>
  <c r="AA46" i="2"/>
  <c r="AM45" i="2"/>
  <c r="AK45" i="2"/>
  <c r="AJ45" i="2"/>
  <c r="AI45" i="2"/>
  <c r="AH45" i="2"/>
  <c r="AG45" i="2"/>
  <c r="AF45" i="2"/>
  <c r="AE45" i="2"/>
  <c r="AD45" i="2"/>
  <c r="AC45" i="2"/>
  <c r="AB45" i="2"/>
  <c r="AA45" i="2"/>
  <c r="AM44" i="2"/>
  <c r="AK44" i="2"/>
  <c r="AJ44" i="2"/>
  <c r="AI44" i="2"/>
  <c r="AH44" i="2"/>
  <c r="AG44" i="2"/>
  <c r="AF44" i="2"/>
  <c r="AE44" i="2"/>
  <c r="AD44" i="2"/>
  <c r="AC44" i="2"/>
  <c r="AB44" i="2"/>
  <c r="AA44" i="2"/>
  <c r="AM43" i="2"/>
  <c r="AK43" i="2"/>
  <c r="AJ43" i="2"/>
  <c r="AI43" i="2"/>
  <c r="AH43" i="2"/>
  <c r="AG43" i="2"/>
  <c r="AF43" i="2"/>
  <c r="AN43" i="2" s="1"/>
  <c r="AE43" i="2"/>
  <c r="AD43" i="2"/>
  <c r="AC43" i="2"/>
  <c r="AB43" i="2"/>
  <c r="AA43" i="2"/>
  <c r="AM42" i="2"/>
  <c r="AK42" i="2"/>
  <c r="AJ42" i="2"/>
  <c r="AI42" i="2"/>
  <c r="AH42" i="2"/>
  <c r="AG42" i="2"/>
  <c r="AF42" i="2"/>
  <c r="AE42" i="2"/>
  <c r="AD42" i="2"/>
  <c r="AC42" i="2"/>
  <c r="AB42" i="2"/>
  <c r="AA42" i="2"/>
  <c r="AM41" i="2"/>
  <c r="AK41" i="2"/>
  <c r="AJ41" i="2"/>
  <c r="AI41" i="2"/>
  <c r="AH41" i="2"/>
  <c r="AG41" i="2"/>
  <c r="AF41" i="2"/>
  <c r="AE41" i="2"/>
  <c r="AD41" i="2"/>
  <c r="AC41" i="2"/>
  <c r="AB41" i="2"/>
  <c r="AN41" i="2" s="1"/>
  <c r="AA41" i="2"/>
  <c r="AM40" i="2"/>
  <c r="AK40" i="2"/>
  <c r="AJ40" i="2"/>
  <c r="AI40" i="2"/>
  <c r="AH40" i="2"/>
  <c r="AG40" i="2"/>
  <c r="AF40" i="2"/>
  <c r="AE40" i="2"/>
  <c r="AD40" i="2"/>
  <c r="AC40" i="2"/>
  <c r="AB40" i="2"/>
  <c r="AA40" i="2"/>
  <c r="AM39" i="2"/>
  <c r="AK39" i="2"/>
  <c r="AJ39" i="2"/>
  <c r="AI39" i="2"/>
  <c r="AH39" i="2"/>
  <c r="AG39" i="2"/>
  <c r="AF39" i="2"/>
  <c r="AE39" i="2"/>
  <c r="AD39" i="2"/>
  <c r="AC39" i="2"/>
  <c r="AB39" i="2"/>
  <c r="AN39" i="2"/>
  <c r="AA39" i="2"/>
  <c r="AM38" i="2"/>
  <c r="AK38" i="2"/>
  <c r="AJ38" i="2"/>
  <c r="AI38" i="2"/>
  <c r="AH38" i="2"/>
  <c r="AG38" i="2"/>
  <c r="AF38" i="2"/>
  <c r="AE38" i="2"/>
  <c r="AD38" i="2"/>
  <c r="AC38" i="2"/>
  <c r="AB38" i="2"/>
  <c r="AA38" i="2"/>
  <c r="AM37" i="2"/>
  <c r="AK37" i="2"/>
  <c r="AJ37" i="2"/>
  <c r="AI37" i="2"/>
  <c r="AH37" i="2"/>
  <c r="AG37" i="2"/>
  <c r="AF37" i="2"/>
  <c r="AE37" i="2"/>
  <c r="AD37" i="2"/>
  <c r="AC37" i="2"/>
  <c r="AB37" i="2"/>
  <c r="AA37" i="2"/>
  <c r="AM36" i="2"/>
  <c r="AK36" i="2"/>
  <c r="AJ36" i="2"/>
  <c r="AI36" i="2"/>
  <c r="AH36" i="2"/>
  <c r="AG36" i="2"/>
  <c r="AF36" i="2"/>
  <c r="AE36" i="2"/>
  <c r="AD36" i="2"/>
  <c r="AC36" i="2"/>
  <c r="AB36" i="2"/>
  <c r="AA36" i="2"/>
  <c r="AM35" i="2"/>
  <c r="AK35" i="2"/>
  <c r="AJ35" i="2"/>
  <c r="AI35" i="2"/>
  <c r="AH35" i="2"/>
  <c r="AG35" i="2"/>
  <c r="AF35" i="2"/>
  <c r="AE35" i="2"/>
  <c r="AD35" i="2"/>
  <c r="AC35" i="2"/>
  <c r="AB35" i="2"/>
  <c r="AN35" i="2" s="1"/>
  <c r="AA35" i="2"/>
  <c r="AM34" i="2"/>
  <c r="AK34" i="2"/>
  <c r="AJ34" i="2"/>
  <c r="AI34" i="2"/>
  <c r="AH34" i="2"/>
  <c r="AG34" i="2"/>
  <c r="AF34" i="2"/>
  <c r="AE34" i="2"/>
  <c r="AD34" i="2"/>
  <c r="AC34" i="2"/>
  <c r="AB34" i="2"/>
  <c r="AA34" i="2"/>
  <c r="AM33" i="2"/>
  <c r="AK33" i="2"/>
  <c r="AJ33" i="2"/>
  <c r="AI33" i="2"/>
  <c r="AH33" i="2"/>
  <c r="AG33" i="2"/>
  <c r="AF33" i="2"/>
  <c r="AE33" i="2"/>
  <c r="AD33" i="2"/>
  <c r="AC33" i="2"/>
  <c r="AB33" i="2"/>
  <c r="AN33" i="2" s="1"/>
  <c r="AA33" i="2"/>
  <c r="AM32" i="2"/>
  <c r="AK32" i="2"/>
  <c r="AJ32" i="2"/>
  <c r="AI32" i="2"/>
  <c r="AH32" i="2"/>
  <c r="AG32" i="2"/>
  <c r="AF32" i="2"/>
  <c r="AE32" i="2"/>
  <c r="AD32" i="2"/>
  <c r="AC32" i="2"/>
  <c r="AB32" i="2"/>
  <c r="AA32" i="2"/>
  <c r="AM31" i="2"/>
  <c r="AK31" i="2"/>
  <c r="AJ31" i="2"/>
  <c r="AI31" i="2"/>
  <c r="AH31" i="2"/>
  <c r="AG31" i="2"/>
  <c r="AF31" i="2"/>
  <c r="AE31" i="2"/>
  <c r="AD31" i="2"/>
  <c r="AC31" i="2"/>
  <c r="AB31" i="2"/>
  <c r="AN31" i="2" s="1"/>
  <c r="AA31" i="2"/>
  <c r="AM30" i="2"/>
  <c r="AK30" i="2"/>
  <c r="AR30" i="2" s="1"/>
  <c r="AU30" i="2" s="1"/>
  <c r="AJ30" i="2"/>
  <c r="AI30" i="2"/>
  <c r="AH30" i="2"/>
  <c r="AG30" i="2"/>
  <c r="AF30" i="2"/>
  <c r="AE30" i="2"/>
  <c r="AD30" i="2"/>
  <c r="AC30" i="2"/>
  <c r="AB30" i="2"/>
  <c r="AA30" i="2"/>
  <c r="AM29" i="2"/>
  <c r="AK29" i="2"/>
  <c r="AJ29" i="2"/>
  <c r="AI29" i="2"/>
  <c r="AH29" i="2"/>
  <c r="AG29" i="2"/>
  <c r="AF29" i="2"/>
  <c r="AE29" i="2"/>
  <c r="AD29" i="2"/>
  <c r="AC29" i="2"/>
  <c r="AB29" i="2"/>
  <c r="AA29" i="2"/>
  <c r="AM28" i="2"/>
  <c r="AK28" i="2"/>
  <c r="AJ28" i="2"/>
  <c r="AI28" i="2"/>
  <c r="AR28" i="2" s="1"/>
  <c r="AH28" i="2"/>
  <c r="AG28" i="2"/>
  <c r="AU28" i="2"/>
  <c r="AF28" i="2"/>
  <c r="AE28" i="2"/>
  <c r="AD28" i="2"/>
  <c r="AC28" i="2"/>
  <c r="AB28" i="2"/>
  <c r="AA28" i="2"/>
  <c r="AM27" i="2"/>
  <c r="AK27" i="2"/>
  <c r="AJ27" i="2"/>
  <c r="AI27" i="2"/>
  <c r="AH27" i="2"/>
  <c r="AG27" i="2"/>
  <c r="AF27" i="2"/>
  <c r="AE27" i="2"/>
  <c r="AD27" i="2"/>
  <c r="AC27" i="2"/>
  <c r="AB27" i="2"/>
  <c r="AA27" i="2"/>
  <c r="AM26" i="2"/>
  <c r="AK26" i="2"/>
  <c r="AJ26" i="2"/>
  <c r="AI26" i="2"/>
  <c r="AH26" i="2"/>
  <c r="AG26" i="2"/>
  <c r="AF26" i="2"/>
  <c r="AE26" i="2"/>
  <c r="AD26" i="2"/>
  <c r="AC26" i="2"/>
  <c r="AB26" i="2"/>
  <c r="AA26" i="2"/>
  <c r="AM25" i="2"/>
  <c r="AK25" i="2"/>
  <c r="AJ25" i="2"/>
  <c r="AI25" i="2"/>
  <c r="AH25" i="2"/>
  <c r="AG25" i="2"/>
  <c r="AF25" i="2"/>
  <c r="AE25" i="2"/>
  <c r="AD25" i="2"/>
  <c r="AC25" i="2"/>
  <c r="AB25" i="2"/>
  <c r="AA25" i="2"/>
  <c r="AM24" i="2"/>
  <c r="AK24" i="2"/>
  <c r="AJ24" i="2"/>
  <c r="AI24" i="2"/>
  <c r="AH24" i="2"/>
  <c r="AG24" i="2"/>
  <c r="AR24" i="2" s="1"/>
  <c r="AU24" i="2" s="1"/>
  <c r="AF24" i="2"/>
  <c r="AE24" i="2"/>
  <c r="AD24" i="2"/>
  <c r="AC24" i="2"/>
  <c r="AB24" i="2"/>
  <c r="AA24" i="2"/>
  <c r="AM23" i="2"/>
  <c r="AK23" i="2"/>
  <c r="AJ23" i="2"/>
  <c r="AI23" i="2"/>
  <c r="AH23" i="2"/>
  <c r="AG23" i="2"/>
  <c r="AF23" i="2"/>
  <c r="AE23" i="2"/>
  <c r="AD23" i="2"/>
  <c r="AC23" i="2"/>
  <c r="AB23" i="2"/>
  <c r="AA23" i="2"/>
  <c r="AM22" i="2"/>
  <c r="AK22" i="2"/>
  <c r="AJ22" i="2"/>
  <c r="AI22" i="2"/>
  <c r="AH22" i="2"/>
  <c r="AG22" i="2"/>
  <c r="AF22" i="2"/>
  <c r="AE22" i="2"/>
  <c r="AD22" i="2"/>
  <c r="AC22" i="2"/>
  <c r="AB22" i="2"/>
  <c r="AA22" i="2"/>
  <c r="AM21" i="2"/>
  <c r="AK21" i="2"/>
  <c r="AJ21" i="2"/>
  <c r="AI21" i="2"/>
  <c r="AH21" i="2"/>
  <c r="AG21" i="2"/>
  <c r="AF21" i="2"/>
  <c r="AE21" i="2"/>
  <c r="AD21" i="2"/>
  <c r="AB21" i="2"/>
  <c r="AC21" i="2"/>
  <c r="AA21" i="2"/>
  <c r="AM20" i="2"/>
  <c r="AK20" i="2"/>
  <c r="AJ20" i="2"/>
  <c r="AI20" i="2"/>
  <c r="AH20" i="2"/>
  <c r="AG20" i="2"/>
  <c r="AF20" i="2"/>
  <c r="AW20" i="2" s="1"/>
  <c r="AE20" i="2"/>
  <c r="AB20" i="2"/>
  <c r="AC20" i="2"/>
  <c r="AD20" i="2"/>
  <c r="AA20" i="2"/>
  <c r="AM19" i="2"/>
  <c r="AK19" i="2"/>
  <c r="AJ19" i="2"/>
  <c r="AI19" i="2"/>
  <c r="AH19" i="2"/>
  <c r="AG19" i="2"/>
  <c r="AF19" i="2"/>
  <c r="AE19" i="2"/>
  <c r="AD19" i="2"/>
  <c r="AC19" i="2"/>
  <c r="AB19" i="2"/>
  <c r="AA19" i="2"/>
  <c r="AM18" i="2"/>
  <c r="AK18" i="2"/>
  <c r="AJ18" i="2"/>
  <c r="AI18" i="2"/>
  <c r="AH18" i="2"/>
  <c r="AG18" i="2"/>
  <c r="AF18" i="2"/>
  <c r="AW18" i="2" s="1"/>
  <c r="AE18" i="2"/>
  <c r="AD18" i="2"/>
  <c r="AC18" i="2"/>
  <c r="AB18" i="2"/>
  <c r="AA18" i="2"/>
  <c r="AM17" i="2"/>
  <c r="AK17" i="2"/>
  <c r="AJ17" i="2"/>
  <c r="AI17" i="2"/>
  <c r="AH17" i="2"/>
  <c r="AG17" i="2"/>
  <c r="AF17" i="2"/>
  <c r="AN17" i="2" s="1"/>
  <c r="AE17" i="2"/>
  <c r="AD17" i="2"/>
  <c r="AC17" i="2"/>
  <c r="AB17" i="2"/>
  <c r="AA17" i="2"/>
  <c r="AM16" i="2"/>
  <c r="AK16" i="2"/>
  <c r="AJ16" i="2"/>
  <c r="AI16" i="2"/>
  <c r="AH16" i="2"/>
  <c r="AG16" i="2"/>
  <c r="AF16" i="2"/>
  <c r="AE16" i="2"/>
  <c r="AD16" i="2"/>
  <c r="AC16" i="2"/>
  <c r="AB16" i="2"/>
  <c r="AA16" i="2"/>
  <c r="AM15" i="2"/>
  <c r="AK15" i="2"/>
  <c r="AJ15" i="2"/>
  <c r="AI15" i="2"/>
  <c r="AH15" i="2"/>
  <c r="AG15" i="2"/>
  <c r="AR15" i="2"/>
  <c r="AU15" i="2" s="1"/>
  <c r="AF15" i="2"/>
  <c r="AE15" i="2"/>
  <c r="AD15" i="2"/>
  <c r="AC15" i="2"/>
  <c r="AB15" i="2"/>
  <c r="AA15" i="2"/>
  <c r="AM14" i="2"/>
  <c r="AK14" i="2"/>
  <c r="AJ14" i="2"/>
  <c r="AI14" i="2"/>
  <c r="AH14" i="2"/>
  <c r="AG14" i="2"/>
  <c r="AO14" i="2" s="1"/>
  <c r="AF14" i="2"/>
  <c r="AE14" i="2"/>
  <c r="AD14" i="2"/>
  <c r="AB14" i="2"/>
  <c r="AQ14" i="2" s="1"/>
  <c r="AT14" i="2" s="1"/>
  <c r="AC14" i="2"/>
  <c r="AA14" i="2"/>
  <c r="AM13" i="2"/>
  <c r="AK13" i="2"/>
  <c r="AJ13" i="2"/>
  <c r="AI13" i="2"/>
  <c r="AH13" i="2"/>
  <c r="AG13" i="2"/>
  <c r="AO13" i="2" s="1"/>
  <c r="AF13" i="2"/>
  <c r="AE13" i="2"/>
  <c r="AD13" i="2"/>
  <c r="AB13" i="2"/>
  <c r="AC13" i="2"/>
  <c r="AA13" i="2"/>
  <c r="AB12" i="2"/>
  <c r="AC12" i="2"/>
  <c r="AD12" i="2"/>
  <c r="AE12" i="2"/>
  <c r="AF12" i="2"/>
  <c r="AM12" i="2"/>
  <c r="AK12" i="2"/>
  <c r="AJ12" i="2"/>
  <c r="AI12" i="2"/>
  <c r="AH12" i="2"/>
  <c r="AG12" i="2"/>
  <c r="AA12" i="2"/>
  <c r="AM11" i="2"/>
  <c r="AK11" i="2"/>
  <c r="AJ11" i="2"/>
  <c r="AI11" i="2"/>
  <c r="AH11" i="2"/>
  <c r="AG11" i="2"/>
  <c r="AF11" i="2"/>
  <c r="AE11" i="2"/>
  <c r="AD11" i="2"/>
  <c r="AC11" i="2"/>
  <c r="AB11" i="2"/>
  <c r="AA11" i="2"/>
  <c r="AM10" i="2"/>
  <c r="AK10" i="2"/>
  <c r="AJ10" i="2"/>
  <c r="AI10" i="2"/>
  <c r="AH10" i="2"/>
  <c r="AG10" i="2"/>
  <c r="AF10" i="2"/>
  <c r="AE10" i="2"/>
  <c r="AD10" i="2"/>
  <c r="AC10" i="2"/>
  <c r="AB10" i="2"/>
  <c r="AA10" i="2"/>
  <c r="AM9" i="2"/>
  <c r="AK9" i="2"/>
  <c r="AJ9" i="2"/>
  <c r="AI9" i="2"/>
  <c r="AH9" i="2"/>
  <c r="AG9" i="2"/>
  <c r="AF9" i="2"/>
  <c r="AE9" i="2"/>
  <c r="AD9" i="2"/>
  <c r="AC9" i="2"/>
  <c r="AB9" i="2"/>
  <c r="AA9" i="2"/>
  <c r="AM8" i="2"/>
  <c r="AK8" i="2"/>
  <c r="AJ8" i="2"/>
  <c r="AI8" i="2"/>
  <c r="AH8" i="2"/>
  <c r="AG8" i="2"/>
  <c r="AF8" i="2"/>
  <c r="AE8" i="2"/>
  <c r="AQ8" i="2" s="1"/>
  <c r="AT8" i="2" s="1"/>
  <c r="AD8" i="2"/>
  <c r="AC8" i="2"/>
  <c r="AB8" i="2"/>
  <c r="AA8" i="2"/>
  <c r="AM7" i="2"/>
  <c r="AF7" i="2"/>
  <c r="AE7" i="2"/>
  <c r="AD7" i="2"/>
  <c r="AC7" i="2"/>
  <c r="AB7" i="2"/>
  <c r="AA7" i="2"/>
  <c r="AA107" i="1"/>
  <c r="X107" i="1"/>
  <c r="W107" i="1"/>
  <c r="V107" i="1"/>
  <c r="U107" i="1"/>
  <c r="AJ107" i="1" s="1"/>
  <c r="T107" i="1"/>
  <c r="S107" i="1"/>
  <c r="AI107" i="1"/>
  <c r="R107" i="1"/>
  <c r="Q107" i="1"/>
  <c r="P107" i="1"/>
  <c r="O107" i="1"/>
  <c r="AH107" i="1" s="1"/>
  <c r="N107" i="1"/>
  <c r="M107" i="1"/>
  <c r="AG107" i="1" s="1"/>
  <c r="L107" i="1"/>
  <c r="K107" i="1"/>
  <c r="AF107" i="1"/>
  <c r="J107" i="1"/>
  <c r="I107" i="1"/>
  <c r="H107" i="1"/>
  <c r="G107" i="1"/>
  <c r="AD107" i="1" s="1"/>
  <c r="F107" i="1"/>
  <c r="E107" i="1"/>
  <c r="AC107" i="1" s="1"/>
  <c r="D107" i="1"/>
  <c r="C107" i="1"/>
  <c r="AB107" i="1" s="1"/>
  <c r="AM106" i="1"/>
  <c r="AA106" i="1"/>
  <c r="X106" i="1"/>
  <c r="W106" i="1"/>
  <c r="V106" i="1"/>
  <c r="U106" i="1"/>
  <c r="T106" i="1"/>
  <c r="S106" i="1"/>
  <c r="AI106" i="1" s="1"/>
  <c r="R106" i="1"/>
  <c r="Q106" i="1"/>
  <c r="P106" i="1"/>
  <c r="O106" i="1"/>
  <c r="AH106" i="1" s="1"/>
  <c r="N106" i="1"/>
  <c r="M106" i="1"/>
  <c r="L106" i="1"/>
  <c r="K106" i="1"/>
  <c r="J106" i="1"/>
  <c r="I106" i="1"/>
  <c r="H106" i="1"/>
  <c r="AD106" i="1" s="1"/>
  <c r="G106" i="1"/>
  <c r="F106" i="1"/>
  <c r="E106" i="1"/>
  <c r="D106" i="1"/>
  <c r="AB106" i="1"/>
  <c r="AM104" i="1"/>
  <c r="AA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AM103" i="1"/>
  <c r="AA103" i="1"/>
  <c r="X103" i="1"/>
  <c r="W103" i="1"/>
  <c r="V103" i="1"/>
  <c r="U103" i="1"/>
  <c r="T103" i="1"/>
  <c r="S103" i="1"/>
  <c r="AI103" i="1" s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AM102" i="1"/>
  <c r="AA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AM101" i="1"/>
  <c r="AA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AE101" i="1" s="1"/>
  <c r="H101" i="1"/>
  <c r="G101" i="1"/>
  <c r="F101" i="1"/>
  <c r="E101" i="1"/>
  <c r="D101" i="1"/>
  <c r="C101" i="1"/>
  <c r="AM100" i="1"/>
  <c r="AA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AM99" i="1"/>
  <c r="AA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AM98" i="1"/>
  <c r="AA98" i="1"/>
  <c r="X98" i="1"/>
  <c r="W98" i="1"/>
  <c r="V98" i="1"/>
  <c r="U98" i="1"/>
  <c r="T98" i="1"/>
  <c r="S98" i="1"/>
  <c r="R98" i="1"/>
  <c r="Q98" i="1"/>
  <c r="P98" i="1"/>
  <c r="O98" i="1"/>
  <c r="N98" i="1"/>
  <c r="M98" i="1"/>
  <c r="AG98" i="1" s="1"/>
  <c r="L98" i="1"/>
  <c r="K98" i="1"/>
  <c r="J98" i="1"/>
  <c r="I98" i="1"/>
  <c r="H98" i="1"/>
  <c r="G98" i="1"/>
  <c r="F98" i="1"/>
  <c r="E98" i="1"/>
  <c r="AC98" i="1" s="1"/>
  <c r="D98" i="1"/>
  <c r="C98" i="1"/>
  <c r="AM95" i="1"/>
  <c r="AK95" i="1"/>
  <c r="AJ95" i="1"/>
  <c r="AI95" i="1"/>
  <c r="AH95" i="1"/>
  <c r="AG95" i="1"/>
  <c r="AF95" i="1"/>
  <c r="AE95" i="1"/>
  <c r="AD95" i="1"/>
  <c r="AC95" i="1"/>
  <c r="AB95" i="1"/>
  <c r="AA95" i="1"/>
  <c r="AM93" i="1"/>
  <c r="AK93" i="1"/>
  <c r="AJ93" i="1"/>
  <c r="AI93" i="1"/>
  <c r="AH93" i="1"/>
  <c r="AG93" i="1"/>
  <c r="AF93" i="1"/>
  <c r="AE93" i="1"/>
  <c r="AD93" i="1"/>
  <c r="AC93" i="1"/>
  <c r="AB93" i="1"/>
  <c r="AA93" i="1"/>
  <c r="AM92" i="1"/>
  <c r="AK92" i="1"/>
  <c r="AJ92" i="1"/>
  <c r="AI92" i="1"/>
  <c r="AH92" i="1"/>
  <c r="AG92" i="1"/>
  <c r="AF92" i="1"/>
  <c r="AE92" i="1"/>
  <c r="AD92" i="1"/>
  <c r="AC92" i="1"/>
  <c r="AB92" i="1"/>
  <c r="AA92" i="1"/>
  <c r="AM91" i="1"/>
  <c r="AK91" i="1"/>
  <c r="AJ91" i="1"/>
  <c r="AI91" i="1"/>
  <c r="AH91" i="1"/>
  <c r="AG91" i="1"/>
  <c r="AF91" i="1"/>
  <c r="AE91" i="1"/>
  <c r="AD91" i="1"/>
  <c r="AC91" i="1"/>
  <c r="AB91" i="1"/>
  <c r="AA91" i="1"/>
  <c r="AM90" i="1"/>
  <c r="AK90" i="1"/>
  <c r="AJ90" i="1"/>
  <c r="AI90" i="1"/>
  <c r="AH90" i="1"/>
  <c r="AG90" i="1"/>
  <c r="AF90" i="1"/>
  <c r="AE90" i="1"/>
  <c r="AD90" i="1"/>
  <c r="AC90" i="1"/>
  <c r="AB90" i="1"/>
  <c r="AA90" i="1"/>
  <c r="AM89" i="1"/>
  <c r="AK89" i="1"/>
  <c r="AJ89" i="1"/>
  <c r="AI89" i="1"/>
  <c r="AH89" i="1"/>
  <c r="AG89" i="1"/>
  <c r="AF89" i="1"/>
  <c r="AE89" i="1"/>
  <c r="AD89" i="1"/>
  <c r="AC89" i="1"/>
  <c r="AB89" i="1"/>
  <c r="AA89" i="1"/>
  <c r="AM88" i="1"/>
  <c r="AK88" i="1"/>
  <c r="AJ88" i="1"/>
  <c r="AI88" i="1"/>
  <c r="AH88" i="1"/>
  <c r="AG88" i="1"/>
  <c r="AF88" i="1"/>
  <c r="AE88" i="1"/>
  <c r="AD88" i="1"/>
  <c r="AC88" i="1"/>
  <c r="AB88" i="1"/>
  <c r="AA88" i="1"/>
  <c r="AM87" i="1"/>
  <c r="AK87" i="1"/>
  <c r="AJ87" i="1"/>
  <c r="AI87" i="1"/>
  <c r="AH87" i="1"/>
  <c r="AG87" i="1"/>
  <c r="AF87" i="1"/>
  <c r="AE87" i="1"/>
  <c r="AD87" i="1"/>
  <c r="AC87" i="1"/>
  <c r="AB87" i="1"/>
  <c r="AA87" i="1"/>
  <c r="AM86" i="1"/>
  <c r="AK86" i="1"/>
  <c r="AJ86" i="1"/>
  <c r="AI86" i="1"/>
  <c r="AH86" i="1"/>
  <c r="AG86" i="1"/>
  <c r="AF86" i="1"/>
  <c r="AE86" i="1"/>
  <c r="AD86" i="1"/>
  <c r="AC86" i="1"/>
  <c r="AB86" i="1"/>
  <c r="AA86" i="1"/>
  <c r="AM85" i="1"/>
  <c r="AK85" i="1"/>
  <c r="AJ85" i="1"/>
  <c r="AI85" i="1"/>
  <c r="AH85" i="1"/>
  <c r="AG85" i="1"/>
  <c r="AF85" i="1"/>
  <c r="AE85" i="1"/>
  <c r="AD85" i="1"/>
  <c r="AC85" i="1"/>
  <c r="AB85" i="1"/>
  <c r="AA85" i="1"/>
  <c r="AM84" i="1"/>
  <c r="AK84" i="1"/>
  <c r="AJ84" i="1"/>
  <c r="AI84" i="1"/>
  <c r="AH84" i="1"/>
  <c r="AG84" i="1"/>
  <c r="AF84" i="1"/>
  <c r="AE84" i="1"/>
  <c r="AD84" i="1"/>
  <c r="AC84" i="1"/>
  <c r="AB84" i="1"/>
  <c r="AA84" i="1"/>
  <c r="AM83" i="1"/>
  <c r="AK83" i="1"/>
  <c r="AJ83" i="1"/>
  <c r="AI83" i="1"/>
  <c r="AH83" i="1"/>
  <c r="AG83" i="1"/>
  <c r="AF83" i="1"/>
  <c r="AE83" i="1"/>
  <c r="AD83" i="1"/>
  <c r="AC83" i="1"/>
  <c r="AB83" i="1"/>
  <c r="AA83" i="1"/>
  <c r="AM82" i="1"/>
  <c r="AK82" i="1"/>
  <c r="AJ82" i="1"/>
  <c r="AI82" i="1"/>
  <c r="AH82" i="1"/>
  <c r="AG82" i="1"/>
  <c r="AF82" i="1"/>
  <c r="AE82" i="1"/>
  <c r="AD82" i="1"/>
  <c r="AC82" i="1"/>
  <c r="AB82" i="1"/>
  <c r="AA82" i="1"/>
  <c r="AM81" i="1"/>
  <c r="AK81" i="1"/>
  <c r="AJ81" i="1"/>
  <c r="AI81" i="1"/>
  <c r="AH81" i="1"/>
  <c r="AG81" i="1"/>
  <c r="AF81" i="1"/>
  <c r="AE81" i="1"/>
  <c r="AD81" i="1"/>
  <c r="AC81" i="1"/>
  <c r="AB81" i="1"/>
  <c r="AA81" i="1"/>
  <c r="AM80" i="1"/>
  <c r="AK80" i="1"/>
  <c r="AJ80" i="1"/>
  <c r="AI80" i="1"/>
  <c r="AH80" i="1"/>
  <c r="AG80" i="1"/>
  <c r="AF80" i="1"/>
  <c r="AE80" i="1"/>
  <c r="AD80" i="1"/>
  <c r="AC80" i="1"/>
  <c r="AB80" i="1"/>
  <c r="AA80" i="1"/>
  <c r="AM79" i="1"/>
  <c r="AK79" i="1"/>
  <c r="AJ79" i="1"/>
  <c r="AI79" i="1"/>
  <c r="AH79" i="1"/>
  <c r="AG79" i="1"/>
  <c r="AF79" i="1"/>
  <c r="AE79" i="1"/>
  <c r="AD79" i="1"/>
  <c r="AC79" i="1"/>
  <c r="AB79" i="1"/>
  <c r="AA79" i="1"/>
  <c r="AM78" i="1"/>
  <c r="AK78" i="1"/>
  <c r="AJ78" i="1"/>
  <c r="AI78" i="1"/>
  <c r="AH78" i="1"/>
  <c r="AG78" i="1"/>
  <c r="AF78" i="1"/>
  <c r="AE78" i="1"/>
  <c r="AD78" i="1"/>
  <c r="AC78" i="1"/>
  <c r="AB78" i="1"/>
  <c r="AA78" i="1"/>
  <c r="AM77" i="1"/>
  <c r="AK77" i="1"/>
  <c r="AJ77" i="1"/>
  <c r="AI77" i="1"/>
  <c r="AH77" i="1"/>
  <c r="AG77" i="1"/>
  <c r="AF77" i="1"/>
  <c r="AE77" i="1"/>
  <c r="AD77" i="1"/>
  <c r="AC77" i="1"/>
  <c r="AB77" i="1"/>
  <c r="AA77" i="1"/>
  <c r="AM76" i="1"/>
  <c r="AK76" i="1"/>
  <c r="AJ76" i="1"/>
  <c r="AI76" i="1"/>
  <c r="AH76" i="1"/>
  <c r="AG76" i="1"/>
  <c r="AF76" i="1"/>
  <c r="AE76" i="1"/>
  <c r="AD76" i="1"/>
  <c r="AC76" i="1"/>
  <c r="AB76" i="1"/>
  <c r="AA76" i="1"/>
  <c r="AM75" i="1"/>
  <c r="AK75" i="1"/>
  <c r="AJ75" i="1"/>
  <c r="AI75" i="1"/>
  <c r="AH75" i="1"/>
  <c r="AG75" i="1"/>
  <c r="AF75" i="1"/>
  <c r="AE75" i="1"/>
  <c r="AD75" i="1"/>
  <c r="AC75" i="1"/>
  <c r="AB75" i="1"/>
  <c r="AA75" i="1"/>
  <c r="AM74" i="1"/>
  <c r="AK74" i="1"/>
  <c r="AJ74" i="1"/>
  <c r="AI74" i="1"/>
  <c r="AG74" i="1"/>
  <c r="AR74" i="1" s="1"/>
  <c r="AU74" i="1" s="1"/>
  <c r="AH74" i="1"/>
  <c r="AF74" i="1"/>
  <c r="AE74" i="1"/>
  <c r="AD74" i="1"/>
  <c r="AC74" i="1"/>
  <c r="AQ74" i="1" s="1"/>
  <c r="AT74" i="1" s="1"/>
  <c r="AB74" i="1"/>
  <c r="AA74" i="1"/>
  <c r="AM73" i="1"/>
  <c r="AK73" i="1"/>
  <c r="AJ73" i="1"/>
  <c r="AI73" i="1"/>
  <c r="AH73" i="1"/>
  <c r="AG73" i="1"/>
  <c r="AF73" i="1"/>
  <c r="AE73" i="1"/>
  <c r="AD73" i="1"/>
  <c r="AC73" i="1"/>
  <c r="AB73" i="1"/>
  <c r="AA73" i="1"/>
  <c r="AM72" i="1"/>
  <c r="AK72" i="1"/>
  <c r="AJ72" i="1"/>
  <c r="AI72" i="1"/>
  <c r="AH72" i="1"/>
  <c r="AG72" i="1"/>
  <c r="AF72" i="1"/>
  <c r="AE72" i="1"/>
  <c r="AD72" i="1"/>
  <c r="AC72" i="1"/>
  <c r="AB72" i="1"/>
  <c r="AA72" i="1"/>
  <c r="AM71" i="1"/>
  <c r="AK71" i="1"/>
  <c r="AJ71" i="1"/>
  <c r="AI71" i="1"/>
  <c r="AH71" i="1"/>
  <c r="AG71" i="1"/>
  <c r="AF71" i="1"/>
  <c r="AE71" i="1"/>
  <c r="AD71" i="1"/>
  <c r="AC71" i="1"/>
  <c r="AQ71" i="1" s="1"/>
  <c r="AB71" i="1"/>
  <c r="AA71" i="1"/>
  <c r="AM70" i="1"/>
  <c r="AK70" i="1"/>
  <c r="AJ70" i="1"/>
  <c r="AI70" i="1"/>
  <c r="AH70" i="1"/>
  <c r="AG70" i="1"/>
  <c r="AF70" i="1"/>
  <c r="AE70" i="1"/>
  <c r="AD70" i="1"/>
  <c r="AC70" i="1"/>
  <c r="AB70" i="1"/>
  <c r="AA70" i="1"/>
  <c r="AM69" i="1"/>
  <c r="AK69" i="1"/>
  <c r="AJ69" i="1"/>
  <c r="AI69" i="1"/>
  <c r="AH69" i="1"/>
  <c r="AG69" i="1"/>
  <c r="AF69" i="1"/>
  <c r="AE69" i="1"/>
  <c r="AD69" i="1"/>
  <c r="AC69" i="1"/>
  <c r="AB69" i="1"/>
  <c r="AA69" i="1"/>
  <c r="AM68" i="1"/>
  <c r="AK68" i="1"/>
  <c r="AJ68" i="1"/>
  <c r="AI68" i="1"/>
  <c r="AH68" i="1"/>
  <c r="AG68" i="1"/>
  <c r="AF68" i="1"/>
  <c r="AE68" i="1"/>
  <c r="AD68" i="1"/>
  <c r="AC68" i="1"/>
  <c r="AB68" i="1"/>
  <c r="AA68" i="1"/>
  <c r="AM67" i="1"/>
  <c r="AK67" i="1"/>
  <c r="AJ67" i="1"/>
  <c r="AI67" i="1"/>
  <c r="AH67" i="1"/>
  <c r="AG67" i="1"/>
  <c r="AF67" i="1"/>
  <c r="AE67" i="1"/>
  <c r="AD67" i="1"/>
  <c r="AC67" i="1"/>
  <c r="AB67" i="1"/>
  <c r="AA67" i="1"/>
  <c r="AM66" i="1"/>
  <c r="AK66" i="1"/>
  <c r="AJ66" i="1"/>
  <c r="AI66" i="1"/>
  <c r="AH66" i="1"/>
  <c r="AG66" i="1"/>
  <c r="AF66" i="1"/>
  <c r="AE66" i="1"/>
  <c r="AD66" i="1"/>
  <c r="AC66" i="1"/>
  <c r="AB66" i="1"/>
  <c r="AA66" i="1"/>
  <c r="AM65" i="1"/>
  <c r="AK65" i="1"/>
  <c r="AJ65" i="1"/>
  <c r="AI65" i="1"/>
  <c r="AH65" i="1"/>
  <c r="AG65" i="1"/>
  <c r="AF65" i="1"/>
  <c r="AE65" i="1"/>
  <c r="AD65" i="1"/>
  <c r="AC65" i="1"/>
  <c r="AB65" i="1"/>
  <c r="AA65" i="1"/>
  <c r="AM64" i="1"/>
  <c r="AK64" i="1"/>
  <c r="AJ64" i="1"/>
  <c r="AI64" i="1"/>
  <c r="AH64" i="1"/>
  <c r="AG64" i="1"/>
  <c r="AF64" i="1"/>
  <c r="AE64" i="1"/>
  <c r="AD64" i="1"/>
  <c r="AC64" i="1"/>
  <c r="AB64" i="1"/>
  <c r="AA64" i="1"/>
  <c r="AM63" i="1"/>
  <c r="AK63" i="1"/>
  <c r="AJ63" i="1"/>
  <c r="AI63" i="1"/>
  <c r="AH63" i="1"/>
  <c r="AG63" i="1"/>
  <c r="AF63" i="1"/>
  <c r="AE63" i="1"/>
  <c r="AD63" i="1"/>
  <c r="AC63" i="1"/>
  <c r="AB63" i="1"/>
  <c r="AA63" i="1"/>
  <c r="AM62" i="1"/>
  <c r="AK62" i="1"/>
  <c r="AJ62" i="1"/>
  <c r="AI62" i="1"/>
  <c r="AH62" i="1"/>
  <c r="AG62" i="1"/>
  <c r="AF62" i="1"/>
  <c r="AE62" i="1"/>
  <c r="AD62" i="1"/>
  <c r="AC62" i="1"/>
  <c r="AW62" i="1" s="1"/>
  <c r="AB62" i="1"/>
  <c r="AA62" i="1"/>
  <c r="AM61" i="1"/>
  <c r="AK61" i="1"/>
  <c r="AJ61" i="1"/>
  <c r="AI61" i="1"/>
  <c r="AH61" i="1"/>
  <c r="AG61" i="1"/>
  <c r="AF61" i="1"/>
  <c r="AE61" i="1"/>
  <c r="AD61" i="1"/>
  <c r="AC61" i="1"/>
  <c r="AB61" i="1"/>
  <c r="AA61" i="1"/>
  <c r="AM60" i="1"/>
  <c r="AK60" i="1"/>
  <c r="AJ60" i="1"/>
  <c r="AI60" i="1"/>
  <c r="AH60" i="1"/>
  <c r="AG60" i="1"/>
  <c r="AF60" i="1"/>
  <c r="AE60" i="1"/>
  <c r="AD60" i="1"/>
  <c r="AC60" i="1"/>
  <c r="AB60" i="1"/>
  <c r="AA60" i="1"/>
  <c r="AM59" i="1"/>
  <c r="AK59" i="1"/>
  <c r="AJ59" i="1"/>
  <c r="AI59" i="1"/>
  <c r="AH59" i="1"/>
  <c r="AG59" i="1"/>
  <c r="AF59" i="1"/>
  <c r="AE59" i="1"/>
  <c r="AD59" i="1"/>
  <c r="AC59" i="1"/>
  <c r="AB59" i="1"/>
  <c r="AA59" i="1"/>
  <c r="AM58" i="1"/>
  <c r="AK58" i="1"/>
  <c r="AJ58" i="1"/>
  <c r="AI58" i="1"/>
  <c r="AH58" i="1"/>
  <c r="AG58" i="1"/>
  <c r="AF58" i="1"/>
  <c r="AE58" i="1"/>
  <c r="AD58" i="1"/>
  <c r="AC58" i="1"/>
  <c r="AB58" i="1"/>
  <c r="AA58" i="1"/>
  <c r="AM57" i="1"/>
  <c r="AK57" i="1"/>
  <c r="AJ57" i="1"/>
  <c r="AI57" i="1"/>
  <c r="AH57" i="1"/>
  <c r="AG57" i="1"/>
  <c r="AF57" i="1"/>
  <c r="AE57" i="1"/>
  <c r="AD57" i="1"/>
  <c r="AC57" i="1"/>
  <c r="AB57" i="1"/>
  <c r="AA57" i="1"/>
  <c r="AM56" i="1"/>
  <c r="AK56" i="1"/>
  <c r="AJ56" i="1"/>
  <c r="AI56" i="1"/>
  <c r="AH56" i="1"/>
  <c r="AG56" i="1"/>
  <c r="AF56" i="1"/>
  <c r="AE56" i="1"/>
  <c r="AD56" i="1"/>
  <c r="AC56" i="1"/>
  <c r="AN56" i="1" s="1"/>
  <c r="AB56" i="1"/>
  <c r="AA56" i="1"/>
  <c r="AM55" i="1"/>
  <c r="AK55" i="1"/>
  <c r="AJ55" i="1"/>
  <c r="AI55" i="1"/>
  <c r="AH55" i="1"/>
  <c r="AG55" i="1"/>
  <c r="AF55" i="1"/>
  <c r="AE55" i="1"/>
  <c r="AD55" i="1"/>
  <c r="AC55" i="1"/>
  <c r="AB55" i="1"/>
  <c r="AA55" i="1"/>
  <c r="AM54" i="1"/>
  <c r="AK54" i="1"/>
  <c r="AJ54" i="1"/>
  <c r="AI54" i="1"/>
  <c r="AH54" i="1"/>
  <c r="AG54" i="1"/>
  <c r="AF54" i="1"/>
  <c r="AE54" i="1"/>
  <c r="AD54" i="1"/>
  <c r="AC54" i="1"/>
  <c r="AN54" i="1" s="1"/>
  <c r="AB54" i="1"/>
  <c r="AA54" i="1"/>
  <c r="AM53" i="1"/>
  <c r="AK53" i="1"/>
  <c r="AJ53" i="1"/>
  <c r="AI53" i="1"/>
  <c r="AH53" i="1"/>
  <c r="AG53" i="1"/>
  <c r="AF53" i="1"/>
  <c r="AE53" i="1"/>
  <c r="AD53" i="1"/>
  <c r="AC53" i="1"/>
  <c r="AW53" i="1" s="1"/>
  <c r="AB53" i="1"/>
  <c r="AA53" i="1"/>
  <c r="AM52" i="1"/>
  <c r="AK52" i="1"/>
  <c r="AJ52" i="1"/>
  <c r="AI52" i="1"/>
  <c r="AH52" i="1"/>
  <c r="AG52" i="1"/>
  <c r="AF52" i="1"/>
  <c r="AE52" i="1"/>
  <c r="AD52" i="1"/>
  <c r="AC52" i="1"/>
  <c r="AB52" i="1"/>
  <c r="AA52" i="1"/>
  <c r="AM51" i="1"/>
  <c r="AK51" i="1"/>
  <c r="AJ51" i="1"/>
  <c r="AI51" i="1"/>
  <c r="AH51" i="1"/>
  <c r="AG51" i="1"/>
  <c r="AF51" i="1"/>
  <c r="AE51" i="1"/>
  <c r="AD51" i="1"/>
  <c r="AC51" i="1"/>
  <c r="AB51" i="1"/>
  <c r="AA51" i="1"/>
  <c r="AM50" i="1"/>
  <c r="AK50" i="1"/>
  <c r="AJ50" i="1"/>
  <c r="AI50" i="1"/>
  <c r="AH50" i="1"/>
  <c r="AG50" i="1"/>
  <c r="AF50" i="1"/>
  <c r="AE50" i="1"/>
  <c r="AD50" i="1"/>
  <c r="AC50" i="1"/>
  <c r="AB50" i="1"/>
  <c r="AA50" i="1"/>
  <c r="AM49" i="1"/>
  <c r="AK49" i="1"/>
  <c r="AJ49" i="1"/>
  <c r="AI49" i="1"/>
  <c r="AH49" i="1"/>
  <c r="AG49" i="1"/>
  <c r="AF49" i="1"/>
  <c r="AE49" i="1"/>
  <c r="AD49" i="1"/>
  <c r="AC49" i="1"/>
  <c r="AN49" i="1" s="1"/>
  <c r="AB49" i="1"/>
  <c r="AA49" i="1"/>
  <c r="AM48" i="1"/>
  <c r="AK48" i="1"/>
  <c r="AJ48" i="1"/>
  <c r="AI48" i="1"/>
  <c r="AH48" i="1"/>
  <c r="AG48" i="1"/>
  <c r="AF48" i="1"/>
  <c r="AE48" i="1"/>
  <c r="AB48" i="1"/>
  <c r="AC48" i="1"/>
  <c r="AD48" i="1"/>
  <c r="AA48" i="1"/>
  <c r="AM47" i="1"/>
  <c r="AK47" i="1"/>
  <c r="AJ47" i="1"/>
  <c r="AI47" i="1"/>
  <c r="AH47" i="1"/>
  <c r="AG47" i="1"/>
  <c r="AF47" i="1"/>
  <c r="AE47" i="1"/>
  <c r="AD47" i="1"/>
  <c r="AC47" i="1"/>
  <c r="AB47" i="1"/>
  <c r="AA47" i="1"/>
  <c r="AM46" i="1"/>
  <c r="AK46" i="1"/>
  <c r="AJ46" i="1"/>
  <c r="AI46" i="1"/>
  <c r="AH46" i="1"/>
  <c r="AG46" i="1"/>
  <c r="AF46" i="1"/>
  <c r="AE46" i="1"/>
  <c r="AD46" i="1"/>
  <c r="AC46" i="1"/>
  <c r="AB46" i="1"/>
  <c r="AA46" i="1"/>
  <c r="AM45" i="1"/>
  <c r="AK45" i="1"/>
  <c r="AJ45" i="1"/>
  <c r="AI45" i="1"/>
  <c r="AH45" i="1"/>
  <c r="AG45" i="1"/>
  <c r="AF45" i="1"/>
  <c r="AE45" i="1"/>
  <c r="AD45" i="1"/>
  <c r="AC45" i="1"/>
  <c r="AB45" i="1"/>
  <c r="AA45" i="1"/>
  <c r="AM44" i="1"/>
  <c r="AK44" i="1"/>
  <c r="AJ44" i="1"/>
  <c r="AI44" i="1"/>
  <c r="AH44" i="1"/>
  <c r="AG44" i="1"/>
  <c r="AF44" i="1"/>
  <c r="AE44" i="1"/>
  <c r="AD44" i="1"/>
  <c r="AC44" i="1"/>
  <c r="AB44" i="1"/>
  <c r="AA44" i="1"/>
  <c r="AM43" i="1"/>
  <c r="AK43" i="1"/>
  <c r="AJ43" i="1"/>
  <c r="AI43" i="1"/>
  <c r="AH43" i="1"/>
  <c r="AG43" i="1"/>
  <c r="AF43" i="1"/>
  <c r="AE43" i="1"/>
  <c r="AD43" i="1"/>
  <c r="AC43" i="1"/>
  <c r="AB43" i="1"/>
  <c r="AA43" i="1"/>
  <c r="AM42" i="1"/>
  <c r="AK42" i="1"/>
  <c r="AJ42" i="1"/>
  <c r="AI42" i="1"/>
  <c r="AH42" i="1"/>
  <c r="AG42" i="1"/>
  <c r="AF42" i="1"/>
  <c r="AE42" i="1"/>
  <c r="AD42" i="1"/>
  <c r="AC42" i="1"/>
  <c r="AN42" i="1" s="1"/>
  <c r="AB42" i="1"/>
  <c r="AA42" i="1"/>
  <c r="AM41" i="1"/>
  <c r="AK41" i="1"/>
  <c r="AJ41" i="1"/>
  <c r="AI41" i="1"/>
  <c r="AH41" i="1"/>
  <c r="AG41" i="1"/>
  <c r="AF41" i="1"/>
  <c r="AE41" i="1"/>
  <c r="AD41" i="1"/>
  <c r="AC41" i="1"/>
  <c r="AB41" i="1"/>
  <c r="AA41" i="1"/>
  <c r="AM40" i="1"/>
  <c r="AK40" i="1"/>
  <c r="AJ40" i="1"/>
  <c r="AI40" i="1"/>
  <c r="AH40" i="1"/>
  <c r="AG40" i="1"/>
  <c r="AF40" i="1"/>
  <c r="AE40" i="1"/>
  <c r="AD40" i="1"/>
  <c r="AC40" i="1"/>
  <c r="AB40" i="1"/>
  <c r="AA40" i="1"/>
  <c r="AM39" i="1"/>
  <c r="AK39" i="1"/>
  <c r="AJ39" i="1"/>
  <c r="AI39" i="1"/>
  <c r="AH39" i="1"/>
  <c r="AG39" i="1"/>
  <c r="AF39" i="1"/>
  <c r="AE39" i="1"/>
  <c r="AD39" i="1"/>
  <c r="AC39" i="1"/>
  <c r="AN39" i="1" s="1"/>
  <c r="AB39" i="1"/>
  <c r="AA39" i="1"/>
  <c r="AM38" i="1"/>
  <c r="AK38" i="1"/>
  <c r="AJ38" i="1"/>
  <c r="AI38" i="1"/>
  <c r="AH38" i="1"/>
  <c r="AG38" i="1"/>
  <c r="AF38" i="1"/>
  <c r="AE38" i="1"/>
  <c r="AD38" i="1"/>
  <c r="AC38" i="1"/>
  <c r="AB38" i="1"/>
  <c r="AA38" i="1"/>
  <c r="AM37" i="1"/>
  <c r="AK37" i="1"/>
  <c r="AJ37" i="1"/>
  <c r="AI37" i="1"/>
  <c r="AH37" i="1"/>
  <c r="AG37" i="1"/>
  <c r="AF37" i="1"/>
  <c r="AE37" i="1"/>
  <c r="AD37" i="1"/>
  <c r="AC37" i="1"/>
  <c r="AB37" i="1"/>
  <c r="AA37" i="1"/>
  <c r="AM36" i="1"/>
  <c r="AK36" i="1"/>
  <c r="AJ36" i="1"/>
  <c r="AI36" i="1"/>
  <c r="AH36" i="1"/>
  <c r="AG36" i="1"/>
  <c r="AF36" i="1"/>
  <c r="AE36" i="1"/>
  <c r="AB36" i="1"/>
  <c r="AC36" i="1"/>
  <c r="AD36" i="1"/>
  <c r="AA36" i="1"/>
  <c r="AM35" i="1"/>
  <c r="AK35" i="1"/>
  <c r="AJ35" i="1"/>
  <c r="AI35" i="1"/>
  <c r="AH35" i="1"/>
  <c r="AG35" i="1"/>
  <c r="AF35" i="1"/>
  <c r="AE35" i="1"/>
  <c r="AD35" i="1"/>
  <c r="AC35" i="1"/>
  <c r="AB35" i="1"/>
  <c r="AA35" i="1"/>
  <c r="AM34" i="1"/>
  <c r="AK34" i="1"/>
  <c r="AJ34" i="1"/>
  <c r="AI34" i="1"/>
  <c r="AH34" i="1"/>
  <c r="AG34" i="1"/>
  <c r="AF34" i="1"/>
  <c r="AE34" i="1"/>
  <c r="AD34" i="1"/>
  <c r="AC34" i="1"/>
  <c r="AB34" i="1"/>
  <c r="AA34" i="1"/>
  <c r="AM33" i="1"/>
  <c r="AK33" i="1"/>
  <c r="AJ33" i="1"/>
  <c r="AI33" i="1"/>
  <c r="AH33" i="1"/>
  <c r="AG33" i="1"/>
  <c r="AF33" i="1"/>
  <c r="AE33" i="1"/>
  <c r="AD33" i="1"/>
  <c r="AC33" i="1"/>
  <c r="AB33" i="1"/>
  <c r="AA33" i="1"/>
  <c r="AM32" i="1"/>
  <c r="AK32" i="1"/>
  <c r="AJ32" i="1"/>
  <c r="AI32" i="1"/>
  <c r="AH32" i="1"/>
  <c r="AG32" i="1"/>
  <c r="AF32" i="1"/>
  <c r="AE32" i="1"/>
  <c r="AD32" i="1"/>
  <c r="AC32" i="1"/>
  <c r="AB32" i="1"/>
  <c r="AA32" i="1"/>
  <c r="AM31" i="1"/>
  <c r="AK31" i="1"/>
  <c r="AJ31" i="1"/>
  <c r="AI31" i="1"/>
  <c r="AH31" i="1"/>
  <c r="AG31" i="1"/>
  <c r="AF31" i="1"/>
  <c r="AE31" i="1"/>
  <c r="AD31" i="1"/>
  <c r="AC31" i="1"/>
  <c r="AB31" i="1"/>
  <c r="AA31" i="1"/>
  <c r="AM30" i="1"/>
  <c r="AK30" i="1"/>
  <c r="AJ30" i="1"/>
  <c r="AI30" i="1"/>
  <c r="AH30" i="1"/>
  <c r="AG30" i="1"/>
  <c r="AF30" i="1"/>
  <c r="AE30" i="1"/>
  <c r="AD30" i="1"/>
  <c r="AQ30" i="1" s="1"/>
  <c r="AT30" i="1" s="1"/>
  <c r="AC30" i="1"/>
  <c r="AB30" i="1"/>
  <c r="AA30" i="1"/>
  <c r="AM29" i="1"/>
  <c r="AK29" i="1"/>
  <c r="AJ29" i="1"/>
  <c r="AI29" i="1"/>
  <c r="AH29" i="1"/>
  <c r="AG29" i="1"/>
  <c r="AF29" i="1"/>
  <c r="AE29" i="1"/>
  <c r="AD29" i="1"/>
  <c r="AC29" i="1"/>
  <c r="AB29" i="1"/>
  <c r="AA29" i="1"/>
  <c r="AM28" i="1"/>
  <c r="AK28" i="1"/>
  <c r="AJ28" i="1"/>
  <c r="AI28" i="1"/>
  <c r="AH28" i="1"/>
  <c r="AG28" i="1"/>
  <c r="AF28" i="1"/>
  <c r="AE28" i="1"/>
  <c r="AD28" i="1"/>
  <c r="AC28" i="1"/>
  <c r="AB28" i="1"/>
  <c r="AA28" i="1"/>
  <c r="AM27" i="1"/>
  <c r="AK27" i="1"/>
  <c r="AJ27" i="1"/>
  <c r="AI27" i="1"/>
  <c r="AH27" i="1"/>
  <c r="AG27" i="1"/>
  <c r="AF27" i="1"/>
  <c r="AE27" i="1"/>
  <c r="AD27" i="1"/>
  <c r="AQ27" i="1" s="1"/>
  <c r="AT27" i="1" s="1"/>
  <c r="AC27" i="1"/>
  <c r="AB27" i="1"/>
  <c r="AA27" i="1"/>
  <c r="AM26" i="1"/>
  <c r="AK26" i="1"/>
  <c r="AJ26" i="1"/>
  <c r="AI26" i="1"/>
  <c r="AH26" i="1"/>
  <c r="AG26" i="1"/>
  <c r="AF26" i="1"/>
  <c r="AE26" i="1"/>
  <c r="AD26" i="1"/>
  <c r="AN26" i="1" s="1"/>
  <c r="AC26" i="1"/>
  <c r="AB26" i="1"/>
  <c r="AA26" i="1"/>
  <c r="AM25" i="1"/>
  <c r="AK25" i="1"/>
  <c r="AJ25" i="1"/>
  <c r="AI25" i="1"/>
  <c r="AH25" i="1"/>
  <c r="AG25" i="1"/>
  <c r="AF25" i="1"/>
  <c r="AE25" i="1"/>
  <c r="AD25" i="1"/>
  <c r="AC25" i="1"/>
  <c r="AB25" i="1"/>
  <c r="AA25" i="1"/>
  <c r="AM24" i="1"/>
  <c r="AK24" i="1"/>
  <c r="AJ24" i="1"/>
  <c r="AI24" i="1"/>
  <c r="AH24" i="1"/>
  <c r="AG24" i="1"/>
  <c r="AF24" i="1"/>
  <c r="AE24" i="1"/>
  <c r="AD24" i="1"/>
  <c r="AC24" i="1"/>
  <c r="AB24" i="1"/>
  <c r="AA24" i="1"/>
  <c r="AM23" i="1"/>
  <c r="AK23" i="1"/>
  <c r="AJ23" i="1"/>
  <c r="AI23" i="1"/>
  <c r="AH23" i="1"/>
  <c r="AG23" i="1"/>
  <c r="AF23" i="1"/>
  <c r="AE23" i="1"/>
  <c r="AD23" i="1"/>
  <c r="AQ23" i="1" s="1"/>
  <c r="AT23" i="1" s="1"/>
  <c r="AC23" i="1"/>
  <c r="AB23" i="1"/>
  <c r="AA23" i="1"/>
  <c r="AM22" i="1"/>
  <c r="AK22" i="1"/>
  <c r="AJ22" i="1"/>
  <c r="AI22" i="1"/>
  <c r="AH22" i="1"/>
  <c r="AG22" i="1"/>
  <c r="AF22" i="1"/>
  <c r="AE22" i="1"/>
  <c r="AD22" i="1"/>
  <c r="AN22" i="1" s="1"/>
  <c r="AC22" i="1"/>
  <c r="AB22" i="1"/>
  <c r="AA22" i="1"/>
  <c r="AM21" i="1"/>
  <c r="AK21" i="1"/>
  <c r="AJ21" i="1"/>
  <c r="AI21" i="1"/>
  <c r="AH21" i="1"/>
  <c r="AG21" i="1"/>
  <c r="AF21" i="1"/>
  <c r="AE21" i="1"/>
  <c r="AD21" i="1"/>
  <c r="AC21" i="1"/>
  <c r="AB21" i="1"/>
  <c r="AA21" i="1"/>
  <c r="AM20" i="1"/>
  <c r="AK20" i="1"/>
  <c r="AJ20" i="1"/>
  <c r="AI20" i="1"/>
  <c r="AH20" i="1"/>
  <c r="AG20" i="1"/>
  <c r="AF20" i="1"/>
  <c r="AE20" i="1"/>
  <c r="AD20" i="1"/>
  <c r="AC20" i="1"/>
  <c r="AB20" i="1"/>
  <c r="AA20" i="1"/>
  <c r="AM19" i="1"/>
  <c r="AK19" i="1"/>
  <c r="AJ19" i="1"/>
  <c r="AI19" i="1"/>
  <c r="AH19" i="1"/>
  <c r="AG19" i="1"/>
  <c r="AF19" i="1"/>
  <c r="AE19" i="1"/>
  <c r="AD19" i="1"/>
  <c r="AC19" i="1"/>
  <c r="AB19" i="1"/>
  <c r="AA19" i="1"/>
  <c r="AM18" i="1"/>
  <c r="AK18" i="1"/>
  <c r="AJ18" i="1"/>
  <c r="AI18" i="1"/>
  <c r="AH18" i="1"/>
  <c r="AG18" i="1"/>
  <c r="AF18" i="1"/>
  <c r="AE18" i="1"/>
  <c r="AD18" i="1"/>
  <c r="AN18" i="1" s="1"/>
  <c r="AC18" i="1"/>
  <c r="AB18" i="1"/>
  <c r="AA18" i="1"/>
  <c r="AM17" i="1"/>
  <c r="AK17" i="1"/>
  <c r="AJ17" i="1"/>
  <c r="AI17" i="1"/>
  <c r="AH17" i="1"/>
  <c r="AG17" i="1"/>
  <c r="AF17" i="1"/>
  <c r="AE17" i="1"/>
  <c r="AD17" i="1"/>
  <c r="AC17" i="1"/>
  <c r="AB17" i="1"/>
  <c r="AA17" i="1"/>
  <c r="AM16" i="1"/>
  <c r="AK16" i="1"/>
  <c r="AJ16" i="1"/>
  <c r="AI16" i="1"/>
  <c r="AH16" i="1"/>
  <c r="AG16" i="1"/>
  <c r="AF16" i="1"/>
  <c r="AE16" i="1"/>
  <c r="AD16" i="1"/>
  <c r="AC16" i="1"/>
  <c r="AB16" i="1"/>
  <c r="AA16" i="1"/>
  <c r="AM15" i="1"/>
  <c r="AK15" i="1"/>
  <c r="AJ15" i="1"/>
  <c r="AI15" i="1"/>
  <c r="AH15" i="1"/>
  <c r="AG15" i="1"/>
  <c r="AF15" i="1"/>
  <c r="AE15" i="1"/>
  <c r="AD15" i="1"/>
  <c r="AC15" i="1"/>
  <c r="AB15" i="1"/>
  <c r="AA15" i="1"/>
  <c r="AM14" i="1"/>
  <c r="AK14" i="1"/>
  <c r="AJ14" i="1"/>
  <c r="AI14" i="1"/>
  <c r="AH14" i="1"/>
  <c r="AG14" i="1"/>
  <c r="AF14" i="1"/>
  <c r="AE14" i="1"/>
  <c r="AD14" i="1"/>
  <c r="AC14" i="1"/>
  <c r="AB14" i="1"/>
  <c r="AA14" i="1"/>
  <c r="AM13" i="1"/>
  <c r="AK13" i="1"/>
  <c r="AJ13" i="1"/>
  <c r="AI13" i="1"/>
  <c r="AH13" i="1"/>
  <c r="AG13" i="1"/>
  <c r="AF13" i="1"/>
  <c r="AE13" i="1"/>
  <c r="AD13" i="1"/>
  <c r="AC13" i="1"/>
  <c r="AB13" i="1"/>
  <c r="AA13" i="1"/>
  <c r="AM12" i="1"/>
  <c r="AK12" i="1"/>
  <c r="AJ12" i="1"/>
  <c r="AI12" i="1"/>
  <c r="AH12" i="1"/>
  <c r="AG12" i="1"/>
  <c r="AF12" i="1"/>
  <c r="AE12" i="1"/>
  <c r="AD12" i="1"/>
  <c r="AC12" i="1"/>
  <c r="AB12" i="1"/>
  <c r="AA12" i="1"/>
  <c r="AM11" i="1"/>
  <c r="AK11" i="1"/>
  <c r="AJ11" i="1"/>
  <c r="AI11" i="1"/>
  <c r="AH11" i="1"/>
  <c r="AG11" i="1"/>
  <c r="AF11" i="1"/>
  <c r="AE11" i="1"/>
  <c r="AD11" i="1"/>
  <c r="AC11" i="1"/>
  <c r="AB11" i="1"/>
  <c r="AA11" i="1"/>
  <c r="AM10" i="1"/>
  <c r="AF10" i="1"/>
  <c r="AE10" i="1"/>
  <c r="AD10" i="1"/>
  <c r="AC10" i="1"/>
  <c r="AB10" i="1"/>
  <c r="AA10" i="1"/>
  <c r="AM9" i="1"/>
  <c r="AK9" i="1"/>
  <c r="AJ9" i="1"/>
  <c r="AI9" i="1"/>
  <c r="AH9" i="1"/>
  <c r="AG9" i="1"/>
  <c r="AF9" i="1"/>
  <c r="AE9" i="1"/>
  <c r="AD9" i="1"/>
  <c r="AC9" i="1"/>
  <c r="AB9" i="1"/>
  <c r="AA9" i="1"/>
  <c r="AM8" i="1"/>
  <c r="AF8" i="1"/>
  <c r="AE8" i="1"/>
  <c r="AD8" i="1"/>
  <c r="AC8" i="1"/>
  <c r="AB8" i="1"/>
  <c r="AA8" i="1"/>
  <c r="AM7" i="1"/>
  <c r="AF7" i="1"/>
  <c r="AE7" i="1"/>
  <c r="AD7" i="1"/>
  <c r="AC7" i="1"/>
  <c r="AB7" i="1"/>
  <c r="AA7" i="1"/>
  <c r="AN7" i="20"/>
  <c r="AO8" i="20"/>
  <c r="AQ14" i="20"/>
  <c r="AT14" i="20" s="1"/>
  <c r="AR15" i="20"/>
  <c r="AU15" i="20" s="1"/>
  <c r="AO17" i="20"/>
  <c r="AN18" i="20"/>
  <c r="AR22" i="20"/>
  <c r="AU22" i="20" s="1"/>
  <c r="AN23" i="20"/>
  <c r="AO24" i="20"/>
  <c r="AW30" i="20"/>
  <c r="AR31" i="20"/>
  <c r="AU31" i="20" s="1"/>
  <c r="AO33" i="20"/>
  <c r="AQ34" i="20"/>
  <c r="AT34" i="20"/>
  <c r="AW37" i="20"/>
  <c r="AO38" i="20"/>
  <c r="AF49" i="20"/>
  <c r="AD50" i="20"/>
  <c r="AK50" i="20"/>
  <c r="AR8" i="20"/>
  <c r="AU8" i="20" s="1"/>
  <c r="AN9" i="20"/>
  <c r="AO10" i="20"/>
  <c r="AQ16" i="20"/>
  <c r="AT16" i="20" s="1"/>
  <c r="AR17" i="20"/>
  <c r="AU17" i="20" s="1"/>
  <c r="AO19" i="20"/>
  <c r="AN20" i="20"/>
  <c r="AR24" i="20"/>
  <c r="AU24" i="20" s="1"/>
  <c r="AN25" i="20"/>
  <c r="AO26" i="20"/>
  <c r="AW32" i="20"/>
  <c r="AR33" i="20"/>
  <c r="AU33" i="20" s="1"/>
  <c r="AO35" i="20"/>
  <c r="AQ36" i="20"/>
  <c r="AT36" i="20" s="1"/>
  <c r="AD47" i="20"/>
  <c r="AR10" i="20"/>
  <c r="AU10" i="20"/>
  <c r="AN11" i="20"/>
  <c r="AO12" i="20"/>
  <c r="AQ18" i="20"/>
  <c r="AT18" i="20" s="1"/>
  <c r="AR19" i="20"/>
  <c r="AU19" i="20" s="1"/>
  <c r="AO21" i="20"/>
  <c r="AN22" i="20"/>
  <c r="AR26" i="20"/>
  <c r="AU26" i="20" s="1"/>
  <c r="AN27" i="20"/>
  <c r="AO28" i="20"/>
  <c r="AW34" i="20"/>
  <c r="AR35" i="20"/>
  <c r="AU35" i="20" s="1"/>
  <c r="AW39" i="20"/>
  <c r="AR7" i="20"/>
  <c r="AU7" i="20" s="1"/>
  <c r="AO9" i="20"/>
  <c r="AN10" i="20"/>
  <c r="AR14" i="20"/>
  <c r="AU14" i="20" s="1"/>
  <c r="AN15" i="20"/>
  <c r="AO16" i="20"/>
  <c r="AQ22" i="20"/>
  <c r="AT22" i="20" s="1"/>
  <c r="AR23" i="20"/>
  <c r="AU23" i="20" s="1"/>
  <c r="AO25" i="20"/>
  <c r="AN26" i="20"/>
  <c r="AR30" i="20"/>
  <c r="AU30" i="20" s="1"/>
  <c r="AN31" i="20"/>
  <c r="AO32" i="20"/>
  <c r="AR37" i="20"/>
  <c r="AU37" i="20" s="1"/>
  <c r="AN39" i="20"/>
  <c r="AR43" i="20"/>
  <c r="AU43" i="20" s="1"/>
  <c r="AQ8" i="20"/>
  <c r="AT8" i="20" s="1"/>
  <c r="AR9" i="20"/>
  <c r="AU9" i="20" s="1"/>
  <c r="AO11" i="20"/>
  <c r="AN12" i="20"/>
  <c r="AR16" i="20"/>
  <c r="AU16" i="20" s="1"/>
  <c r="AN17" i="20"/>
  <c r="AO18" i="20"/>
  <c r="AQ24" i="20"/>
  <c r="AT24" i="20" s="1"/>
  <c r="AR25" i="20"/>
  <c r="AU25" i="20" s="1"/>
  <c r="AO27" i="20"/>
  <c r="AN28" i="20"/>
  <c r="AR32" i="20"/>
  <c r="AU32" i="20" s="1"/>
  <c r="AW33" i="20"/>
  <c r="AO34" i="20"/>
  <c r="AO39" i="20"/>
  <c r="AN41" i="20"/>
  <c r="AQ43" i="20"/>
  <c r="AT43" i="20" s="1"/>
  <c r="AD46" i="20"/>
  <c r="AK46" i="20"/>
  <c r="AB47" i="20"/>
  <c r="AW35" i="20"/>
  <c r="AO36" i="20"/>
  <c r="AR39" i="20"/>
  <c r="AU39" i="20" s="1"/>
  <c r="AO41" i="20"/>
  <c r="AQ12" i="20"/>
  <c r="AT12" i="20" s="1"/>
  <c r="AR13" i="20"/>
  <c r="AU13" i="20" s="1"/>
  <c r="AO15" i="20"/>
  <c r="AN16" i="20"/>
  <c r="AR20" i="20"/>
  <c r="AU20" i="20" s="1"/>
  <c r="AN21" i="20"/>
  <c r="AO22" i="20"/>
  <c r="AQ28" i="20"/>
  <c r="AT28" i="20" s="1"/>
  <c r="AR29" i="20"/>
  <c r="AU29" i="20" s="1"/>
  <c r="AO31" i="20"/>
  <c r="AQ32" i="20"/>
  <c r="AT32" i="20" s="1"/>
  <c r="AN33" i="20"/>
  <c r="AR41" i="20"/>
  <c r="AU41" i="20"/>
  <c r="AC47" i="20"/>
  <c r="AG47" i="20"/>
  <c r="AJ47" i="20"/>
  <c r="AB52" i="20"/>
  <c r="AQ96" i="19"/>
  <c r="AT96" i="19" s="1"/>
  <c r="AN8" i="19"/>
  <c r="AR9" i="19"/>
  <c r="AU9" i="19" s="1"/>
  <c r="AO11" i="19"/>
  <c r="AQ12" i="19"/>
  <c r="AT12" i="19" s="1"/>
  <c r="AR18" i="19"/>
  <c r="AU18" i="19" s="1"/>
  <c r="AN21" i="19"/>
  <c r="AN23" i="19"/>
  <c r="AN26" i="19"/>
  <c r="AO29" i="19"/>
  <c r="AQ30" i="19"/>
  <c r="AT30" i="19" s="1"/>
  <c r="AR36" i="19"/>
  <c r="AU36" i="19" s="1"/>
  <c r="AW37" i="19"/>
  <c r="AO38" i="19"/>
  <c r="AQ39" i="19"/>
  <c r="AT39" i="19" s="1"/>
  <c r="AW41" i="19"/>
  <c r="AN49" i="19"/>
  <c r="AN52" i="19"/>
  <c r="AW54" i="19"/>
  <c r="AR55" i="19"/>
  <c r="AU55" i="19"/>
  <c r="AR57" i="19"/>
  <c r="AU57" i="19" s="1"/>
  <c r="AN59" i="19"/>
  <c r="AW61" i="19"/>
  <c r="AO62" i="19"/>
  <c r="AQ63" i="19"/>
  <c r="AT63" i="19" s="1"/>
  <c r="AN71" i="19"/>
  <c r="AR72" i="19"/>
  <c r="AU72" i="19" s="1"/>
  <c r="AR85" i="19"/>
  <c r="AU85" i="19" s="1"/>
  <c r="AO87" i="19"/>
  <c r="AN88" i="19"/>
  <c r="AN91" i="19"/>
  <c r="AR92" i="19"/>
  <c r="AU92" i="19" s="1"/>
  <c r="AW93" i="19"/>
  <c r="AN103" i="19"/>
  <c r="AR106" i="19"/>
  <c r="AU106" i="19"/>
  <c r="AQ112" i="19"/>
  <c r="AT112" i="19" s="1"/>
  <c r="AR113" i="19"/>
  <c r="AU113" i="19" s="1"/>
  <c r="AQ114" i="19"/>
  <c r="AT114" i="19" s="1"/>
  <c r="AO119" i="19"/>
  <c r="AR124" i="19"/>
  <c r="AU124" i="19" s="1"/>
  <c r="AQ125" i="19"/>
  <c r="AT125" i="19" s="1"/>
  <c r="AN134" i="19"/>
  <c r="AO137" i="19"/>
  <c r="AW140" i="19"/>
  <c r="AO153" i="19"/>
  <c r="AR158" i="19"/>
  <c r="AU158" i="19" s="1"/>
  <c r="AN164" i="19"/>
  <c r="AN165" i="19"/>
  <c r="AW167" i="19"/>
  <c r="AW173" i="19"/>
  <c r="AN178" i="19"/>
  <c r="AN7" i="19"/>
  <c r="AN10" i="19"/>
  <c r="AR11" i="19"/>
  <c r="AU11" i="19" s="1"/>
  <c r="AO13" i="19"/>
  <c r="AQ14" i="19"/>
  <c r="AT14" i="19" s="1"/>
  <c r="AR20" i="19"/>
  <c r="AU20" i="19"/>
  <c r="AQ21" i="19"/>
  <c r="AT21" i="19" s="1"/>
  <c r="AR22" i="19"/>
  <c r="AU22" i="19"/>
  <c r="AQ23" i="19"/>
  <c r="AT23" i="19" s="1"/>
  <c r="AN25" i="19"/>
  <c r="AR27" i="19"/>
  <c r="AU27" i="19" s="1"/>
  <c r="AN28" i="19"/>
  <c r="AO31" i="19"/>
  <c r="AQ32" i="19"/>
  <c r="AT32" i="19" s="1"/>
  <c r="AW39" i="19"/>
  <c r="AO40" i="19"/>
  <c r="AW44" i="19"/>
  <c r="AQ48" i="19"/>
  <c r="AT48" i="19" s="1"/>
  <c r="AQ51" i="19"/>
  <c r="AT51" i="19"/>
  <c r="AO52" i="19"/>
  <c r="AQ53" i="19"/>
  <c r="AT53" i="19" s="1"/>
  <c r="AN54" i="19"/>
  <c r="AR60" i="19"/>
  <c r="AU60" i="19" s="1"/>
  <c r="AO64" i="19"/>
  <c r="AN70" i="19"/>
  <c r="AO71" i="19"/>
  <c r="AQ74" i="19"/>
  <c r="AT74" i="19" s="1"/>
  <c r="AR78" i="19"/>
  <c r="AU78" i="19" s="1"/>
  <c r="AW86" i="19"/>
  <c r="AQ95" i="19"/>
  <c r="AT95" i="19" s="1"/>
  <c r="AO96" i="19"/>
  <c r="AQ104" i="19"/>
  <c r="AT104" i="19" s="1"/>
  <c r="AR108" i="19"/>
  <c r="AU108" i="19" s="1"/>
  <c r="AN110" i="19"/>
  <c r="AR111" i="19"/>
  <c r="AU111" i="19"/>
  <c r="AW113" i="19"/>
  <c r="AN114" i="19"/>
  <c r="AN116" i="19"/>
  <c r="AN126" i="19"/>
  <c r="AN136" i="19"/>
  <c r="AW142" i="19"/>
  <c r="AR144" i="19"/>
  <c r="AU144" i="19" s="1"/>
  <c r="AQ145" i="19"/>
  <c r="AT145" i="19" s="1"/>
  <c r="AW148" i="19"/>
  <c r="AR150" i="19"/>
  <c r="AU150" i="19"/>
  <c r="AQ152" i="19"/>
  <c r="AT152" i="19" s="1"/>
  <c r="AR160" i="19"/>
  <c r="AU160" i="19" s="1"/>
  <c r="AR162" i="19"/>
  <c r="AU162" i="19" s="1"/>
  <c r="AN168" i="19"/>
  <c r="AW169" i="19"/>
  <c r="AN170" i="19"/>
  <c r="AN171" i="19"/>
  <c r="AQ183" i="19"/>
  <c r="AT183" i="19"/>
  <c r="AR184" i="19"/>
  <c r="AU184" i="19" s="1"/>
  <c r="AW185" i="19"/>
  <c r="AO187" i="19"/>
  <c r="AN9" i="19"/>
  <c r="AN12" i="19"/>
  <c r="AR13" i="19"/>
  <c r="AU13" i="19" s="1"/>
  <c r="AO15" i="19"/>
  <c r="AQ16" i="19"/>
  <c r="AT16" i="19" s="1"/>
  <c r="AQ19" i="19"/>
  <c r="AT19" i="19" s="1"/>
  <c r="AR24" i="19"/>
  <c r="AU24" i="19"/>
  <c r="AQ25" i="19"/>
  <c r="AT25" i="19" s="1"/>
  <c r="AN27" i="19"/>
  <c r="AN30" i="19"/>
  <c r="AO33" i="19"/>
  <c r="AQ34" i="19"/>
  <c r="AT34" i="19" s="1"/>
  <c r="AR40" i="19"/>
  <c r="AU40" i="19" s="1"/>
  <c r="AR42" i="19"/>
  <c r="AU42" i="19" s="1"/>
  <c r="AW43" i="19"/>
  <c r="AR45" i="19"/>
  <c r="AU45" i="19" s="1"/>
  <c r="AO49" i="19"/>
  <c r="AW50" i="19"/>
  <c r="AN51" i="19"/>
  <c r="AW53" i="19"/>
  <c r="AO54" i="19"/>
  <c r="AQ55" i="19"/>
  <c r="AT55" i="19"/>
  <c r="AW57" i="19"/>
  <c r="AR59" i="19"/>
  <c r="AU59" i="19" s="1"/>
  <c r="AQ60" i="19"/>
  <c r="AT60" i="19" s="1"/>
  <c r="AN76" i="19"/>
  <c r="AQ77" i="19"/>
  <c r="AT77" i="19"/>
  <c r="AN79" i="19"/>
  <c r="AR80" i="19"/>
  <c r="AU80" i="19"/>
  <c r="AN81" i="19"/>
  <c r="AR82" i="19"/>
  <c r="AU82" i="19" s="1"/>
  <c r="AQ83" i="19"/>
  <c r="AT83" i="19" s="1"/>
  <c r="AR84" i="19"/>
  <c r="AU84" i="19" s="1"/>
  <c r="AR96" i="19"/>
  <c r="AU96" i="19" s="1"/>
  <c r="AR101" i="19"/>
  <c r="AU101" i="19" s="1"/>
  <c r="AN102" i="19"/>
  <c r="AW109" i="19"/>
  <c r="AW111" i="19"/>
  <c r="AR112" i="19"/>
  <c r="AU112" i="19" s="1"/>
  <c r="AR114" i="19"/>
  <c r="AU114" i="19" s="1"/>
  <c r="AR117" i="19"/>
  <c r="AU117" i="19" s="1"/>
  <c r="AQ118" i="19"/>
  <c r="AT118" i="19" s="1"/>
  <c r="AN128" i="19"/>
  <c r="AO129" i="19"/>
  <c r="AO132" i="19"/>
  <c r="AW133" i="19"/>
  <c r="AR134" i="19"/>
  <c r="AU134" i="19" s="1"/>
  <c r="AN138" i="19"/>
  <c r="AW145" i="19"/>
  <c r="AQ146" i="19"/>
  <c r="AT146" i="19" s="1"/>
  <c r="AO155" i="19"/>
  <c r="AQ156" i="19"/>
  <c r="AT156" i="19" s="1"/>
  <c r="AW158" i="19"/>
  <c r="AN159" i="19"/>
  <c r="AQ163" i="19"/>
  <c r="AT163" i="19" s="1"/>
  <c r="AR164" i="19"/>
  <c r="AU164" i="19"/>
  <c r="AR166" i="19"/>
  <c r="AU166" i="19" s="1"/>
  <c r="AR169" i="19"/>
  <c r="AU169" i="19" s="1"/>
  <c r="AR179" i="19"/>
  <c r="AU179" i="19" s="1"/>
  <c r="AR187" i="19"/>
  <c r="AU187" i="19" s="1"/>
  <c r="AR8" i="19"/>
  <c r="AU8" i="19" s="1"/>
  <c r="AN11" i="19"/>
  <c r="AN14" i="19"/>
  <c r="AR15" i="19"/>
  <c r="AU15" i="19" s="1"/>
  <c r="AO17" i="19"/>
  <c r="AQ18" i="19"/>
  <c r="AT18" i="19" s="1"/>
  <c r="AR26" i="19"/>
  <c r="AU26" i="19" s="1"/>
  <c r="AQ27" i="19"/>
  <c r="AT27" i="19" s="1"/>
  <c r="AN29" i="19"/>
  <c r="AN32" i="19"/>
  <c r="AO35" i="19"/>
  <c r="AW36" i="19"/>
  <c r="AN41" i="19"/>
  <c r="AQ41" i="19"/>
  <c r="AT41" i="19"/>
  <c r="AN43" i="19"/>
  <c r="AN44" i="19"/>
  <c r="AR47" i="19"/>
  <c r="AU47" i="19" s="1"/>
  <c r="AR49" i="19"/>
  <c r="AU49" i="19" s="1"/>
  <c r="AW55" i="19"/>
  <c r="AO56" i="19"/>
  <c r="AN66" i="19"/>
  <c r="AN67" i="19"/>
  <c r="AW69" i="19"/>
  <c r="AR89" i="19"/>
  <c r="AU89" i="19" s="1"/>
  <c r="AN92" i="19"/>
  <c r="AN93" i="19"/>
  <c r="AW101" i="19"/>
  <c r="AN107" i="19"/>
  <c r="AW117" i="19"/>
  <c r="AW119" i="19"/>
  <c r="AO126" i="19"/>
  <c r="AW127" i="19"/>
  <c r="AW135" i="19"/>
  <c r="AR136" i="19"/>
  <c r="AU136" i="19"/>
  <c r="AQ137" i="19"/>
  <c r="AT137" i="19" s="1"/>
  <c r="AN140" i="19"/>
  <c r="AQ140" i="19"/>
  <c r="AT140" i="19" s="1"/>
  <c r="AO149" i="19"/>
  <c r="AR152" i="19"/>
  <c r="AU152" i="19"/>
  <c r="AW153" i="19"/>
  <c r="AW160" i="19"/>
  <c r="AW162" i="19"/>
  <c r="AN163" i="19"/>
  <c r="AR168" i="19"/>
  <c r="AU168" i="19" s="1"/>
  <c r="AR170" i="19"/>
  <c r="AU170" i="19" s="1"/>
  <c r="AR172" i="19"/>
  <c r="AU172" i="19" s="1"/>
  <c r="AW174" i="19"/>
  <c r="AW177" i="19"/>
  <c r="AO178" i="19"/>
  <c r="AN180" i="19"/>
  <c r="AR181" i="19"/>
  <c r="AU181" i="19"/>
  <c r="AR10" i="19"/>
  <c r="AU10" i="19" s="1"/>
  <c r="AN13" i="19"/>
  <c r="AR17" i="19"/>
  <c r="AU17" i="19" s="1"/>
  <c r="AO19" i="19"/>
  <c r="AQ20" i="19"/>
  <c r="AT20" i="19" s="1"/>
  <c r="AQ22" i="19"/>
  <c r="AT22" i="19" s="1"/>
  <c r="AR28" i="19"/>
  <c r="AU28" i="19" s="1"/>
  <c r="AQ29" i="19"/>
  <c r="AT29" i="19" s="1"/>
  <c r="AQ31" i="19"/>
  <c r="AT31" i="19"/>
  <c r="AW34" i="19"/>
  <c r="AQ40" i="19"/>
  <c r="AT40" i="19" s="1"/>
  <c r="AO44" i="19"/>
  <c r="AQ45" i="19"/>
  <c r="AT45" i="19" s="1"/>
  <c r="AR51" i="19"/>
  <c r="AU51" i="19"/>
  <c r="AR56" i="19"/>
  <c r="AU56" i="19" s="1"/>
  <c r="AO58" i="19"/>
  <c r="AW60" i="19"/>
  <c r="AQ64" i="19"/>
  <c r="AT64" i="19" s="1"/>
  <c r="AR66" i="19"/>
  <c r="AU66" i="19"/>
  <c r="AQ67" i="19"/>
  <c r="AT67" i="19" s="1"/>
  <c r="AO68" i="19"/>
  <c r="AO70" i="19"/>
  <c r="AR75" i="19"/>
  <c r="AU75" i="19" s="1"/>
  <c r="AN78" i="19"/>
  <c r="AO86" i="19"/>
  <c r="AR98" i="19"/>
  <c r="AU98" i="19" s="1"/>
  <c r="AR100" i="19"/>
  <c r="AU100" i="19"/>
  <c r="AO102" i="19"/>
  <c r="AQ108" i="19"/>
  <c r="AT108" i="19"/>
  <c r="AR118" i="19"/>
  <c r="AU118" i="19" s="1"/>
  <c r="AW137" i="19"/>
  <c r="AR138" i="19"/>
  <c r="AU138" i="19" s="1"/>
  <c r="AQ142" i="19"/>
  <c r="AT142" i="19" s="1"/>
  <c r="AW144" i="19"/>
  <c r="AR146" i="19"/>
  <c r="AU146" i="19" s="1"/>
  <c r="AW147" i="19"/>
  <c r="AR157" i="19"/>
  <c r="AU157" i="19" s="1"/>
  <c r="AR159" i="19"/>
  <c r="AU159" i="19" s="1"/>
  <c r="AW164" i="19"/>
  <c r="AW166" i="19"/>
  <c r="AW172" i="19"/>
  <c r="AR178" i="19"/>
  <c r="AU178" i="19" s="1"/>
  <c r="AQ9" i="19"/>
  <c r="AT9" i="19" s="1"/>
  <c r="AR12" i="19"/>
  <c r="AU12" i="19"/>
  <c r="AN15" i="19"/>
  <c r="AN18" i="19"/>
  <c r="AR19" i="19"/>
  <c r="AU19" i="19"/>
  <c r="AO21" i="19"/>
  <c r="AO23" i="19"/>
  <c r="AQ24" i="19"/>
  <c r="AT24" i="19" s="1"/>
  <c r="AR30" i="19"/>
  <c r="AU30" i="19" s="1"/>
  <c r="AQ33" i="19"/>
  <c r="AT33" i="19"/>
  <c r="AN34" i="19"/>
  <c r="AR35" i="19"/>
  <c r="AU35" i="19" s="1"/>
  <c r="AR37" i="19"/>
  <c r="AU37" i="19" s="1"/>
  <c r="AO41" i="19"/>
  <c r="AW42" i="19"/>
  <c r="AW45" i="19"/>
  <c r="AO46" i="19"/>
  <c r="AQ47" i="19"/>
  <c r="AT47" i="19" s="1"/>
  <c r="AW49" i="19"/>
  <c r="AN57" i="19"/>
  <c r="AQ57" i="19"/>
  <c r="AT57" i="19" s="1"/>
  <c r="AW59" i="19"/>
  <c r="AR61" i="19"/>
  <c r="AU61" i="19" s="1"/>
  <c r="AN65" i="19"/>
  <c r="AN72" i="19"/>
  <c r="AQ73" i="19"/>
  <c r="AT73" i="19" s="1"/>
  <c r="AR77" i="19"/>
  <c r="AU77" i="19" s="1"/>
  <c r="AR88" i="19"/>
  <c r="AU88" i="19" s="1"/>
  <c r="AR91" i="19"/>
  <c r="AU91" i="19" s="1"/>
  <c r="AQ94" i="19"/>
  <c r="AT94" i="19" s="1"/>
  <c r="AR102" i="19"/>
  <c r="AU102" i="19"/>
  <c r="AN106" i="19"/>
  <c r="AW112" i="19"/>
  <c r="AQ122" i="19"/>
  <c r="AT122" i="19"/>
  <c r="AO125" i="19"/>
  <c r="AN130" i="19"/>
  <c r="AW134" i="19"/>
  <c r="AW139" i="19"/>
  <c r="AR140" i="19"/>
  <c r="AU140" i="19" s="1"/>
  <c r="AR149" i="19"/>
  <c r="AU149" i="19"/>
  <c r="AN156" i="19"/>
  <c r="AQ160" i="19"/>
  <c r="AT160" i="19" s="1"/>
  <c r="AR161" i="19"/>
  <c r="AU161" i="19" s="1"/>
  <c r="AR163" i="19"/>
  <c r="AU163" i="19" s="1"/>
  <c r="AW168" i="19"/>
  <c r="AO174" i="19"/>
  <c r="AN181" i="19"/>
  <c r="AQ182" i="19"/>
  <c r="AT182" i="19" s="1"/>
  <c r="AN184" i="19"/>
  <c r="AO7" i="19"/>
  <c r="AQ8" i="19"/>
  <c r="AT8" i="19" s="1"/>
  <c r="AQ11" i="19"/>
  <c r="AT11" i="19" s="1"/>
  <c r="AR14" i="19"/>
  <c r="AU14" i="19"/>
  <c r="AN17" i="19"/>
  <c r="AN20" i="19"/>
  <c r="AR21" i="19"/>
  <c r="AU21" i="19" s="1"/>
  <c r="AN22" i="19"/>
  <c r="AO25" i="19"/>
  <c r="AQ26" i="19"/>
  <c r="AT26" i="19"/>
  <c r="AR32" i="19"/>
  <c r="AU32" i="19" s="1"/>
  <c r="AQ35" i="19"/>
  <c r="AT35" i="19" s="1"/>
  <c r="AN36" i="19"/>
  <c r="AR39" i="19"/>
  <c r="AU39" i="19" s="1"/>
  <c r="AR41" i="19"/>
  <c r="AU41" i="19"/>
  <c r="AR44" i="19"/>
  <c r="AU44" i="19" s="1"/>
  <c r="AW47" i="19"/>
  <c r="AO48" i="19"/>
  <c r="AW52" i="19"/>
  <c r="AQ56" i="19"/>
  <c r="AT56" i="19"/>
  <c r="AR58" i="19"/>
  <c r="AU58" i="19" s="1"/>
  <c r="AN60" i="19"/>
  <c r="AW62" i="19"/>
  <c r="AR63" i="19"/>
  <c r="AU63" i="19" s="1"/>
  <c r="AR68" i="19"/>
  <c r="AU68" i="19"/>
  <c r="AR70" i="19"/>
  <c r="AU70" i="19" s="1"/>
  <c r="AO72" i="19"/>
  <c r="AO74" i="19"/>
  <c r="AO80" i="19"/>
  <c r="AO104" i="19"/>
  <c r="AW123" i="19"/>
  <c r="AN124" i="19"/>
  <c r="AW129" i="19"/>
  <c r="AW141" i="19"/>
  <c r="AR142" i="19"/>
  <c r="AU142" i="19" s="1"/>
  <c r="AO145" i="19"/>
  <c r="AR148" i="19"/>
  <c r="AU148" i="19" s="1"/>
  <c r="AW149" i="19"/>
  <c r="AW152" i="19"/>
  <c r="AR154" i="19"/>
  <c r="AU154" i="19" s="1"/>
  <c r="AN157" i="19"/>
  <c r="AW159" i="19"/>
  <c r="AQ164" i="19"/>
  <c r="AT164" i="19" s="1"/>
  <c r="AR165" i="19"/>
  <c r="AU165" i="19"/>
  <c r="AR167" i="19"/>
  <c r="AU167" i="19" s="1"/>
  <c r="AR174" i="19"/>
  <c r="AU174" i="19"/>
  <c r="AO177" i="19"/>
  <c r="AN187" i="19"/>
  <c r="AO7" i="18"/>
  <c r="AW8" i="18"/>
  <c r="AO14" i="18"/>
  <c r="AQ16" i="18"/>
  <c r="AT16" i="18"/>
  <c r="AW17" i="18"/>
  <c r="AO23" i="18"/>
  <c r="AW24" i="18"/>
  <c r="AO30" i="18"/>
  <c r="AN32" i="18"/>
  <c r="AW33" i="18"/>
  <c r="AR37" i="18"/>
  <c r="AU37" i="18" s="1"/>
  <c r="AW42" i="18"/>
  <c r="AW44" i="18"/>
  <c r="AQ49" i="18"/>
  <c r="AT49" i="18"/>
  <c r="AR50" i="18"/>
  <c r="AU50" i="18" s="1"/>
  <c r="AN51" i="18"/>
  <c r="AR52" i="18"/>
  <c r="AU52" i="18" s="1"/>
  <c r="AO86" i="18"/>
  <c r="AQ88" i="18"/>
  <c r="AT88" i="18"/>
  <c r="AQ93" i="18"/>
  <c r="AT93" i="18" s="1"/>
  <c r="AO94" i="18"/>
  <c r="AQ96" i="18"/>
  <c r="AT96" i="18"/>
  <c r="AO102" i="18"/>
  <c r="AQ103" i="18"/>
  <c r="AT103" i="18"/>
  <c r="AQ104" i="18"/>
  <c r="AT104" i="18" s="1"/>
  <c r="AO110" i="18"/>
  <c r="AN118" i="18"/>
  <c r="AO9" i="18"/>
  <c r="AW10" i="18"/>
  <c r="AO16" i="18"/>
  <c r="AQ18" i="18"/>
  <c r="AT18" i="18"/>
  <c r="AW19" i="18"/>
  <c r="AO25" i="18"/>
  <c r="AW26" i="18"/>
  <c r="AO32" i="18"/>
  <c r="AN34" i="18"/>
  <c r="AW35" i="18"/>
  <c r="AR39" i="18"/>
  <c r="AU39" i="18" s="1"/>
  <c r="AR41" i="18"/>
  <c r="AU41" i="18" s="1"/>
  <c r="AW46" i="18"/>
  <c r="AW48" i="18"/>
  <c r="AO99" i="18"/>
  <c r="AN100" i="18"/>
  <c r="AO107" i="18"/>
  <c r="AW108" i="18"/>
  <c r="AN109" i="18"/>
  <c r="AQ115" i="18"/>
  <c r="AT115" i="18" s="1"/>
  <c r="AR119" i="18"/>
  <c r="AU119" i="18" s="1"/>
  <c r="AC125" i="18"/>
  <c r="AG125" i="18"/>
  <c r="AR7" i="18"/>
  <c r="AU7" i="18" s="1"/>
  <c r="AO11" i="18"/>
  <c r="AW12" i="18"/>
  <c r="AO18" i="18"/>
  <c r="AQ20" i="18"/>
  <c r="AT20" i="18" s="1"/>
  <c r="AW21" i="18"/>
  <c r="AR23" i="18"/>
  <c r="AU23" i="18" s="1"/>
  <c r="AO27" i="18"/>
  <c r="AW28" i="18"/>
  <c r="AO34" i="18"/>
  <c r="AN36" i="18"/>
  <c r="AQ37" i="18"/>
  <c r="AT37" i="18" s="1"/>
  <c r="AR43" i="18"/>
  <c r="AU43" i="18" s="1"/>
  <c r="AR45" i="18"/>
  <c r="AU45" i="18" s="1"/>
  <c r="AW50" i="18"/>
  <c r="AN52" i="18"/>
  <c r="AN53" i="18"/>
  <c r="AR54" i="18"/>
  <c r="AU54" i="18" s="1"/>
  <c r="AR86" i="18"/>
  <c r="AU86" i="18" s="1"/>
  <c r="AQ87" i="18"/>
  <c r="AT87" i="18" s="1"/>
  <c r="AO88" i="18"/>
  <c r="AQ90" i="18"/>
  <c r="AT90" i="18"/>
  <c r="AQ98" i="18"/>
  <c r="AT98" i="18" s="1"/>
  <c r="AR102" i="18"/>
  <c r="AU102" i="18" s="1"/>
  <c r="AN103" i="18"/>
  <c r="AO104" i="18"/>
  <c r="AQ105" i="18"/>
  <c r="AT105" i="18" s="1"/>
  <c r="AQ106" i="18"/>
  <c r="AT106" i="18" s="1"/>
  <c r="AR110" i="18"/>
  <c r="AU110" i="18"/>
  <c r="AR112" i="18"/>
  <c r="AU112" i="18" s="1"/>
  <c r="AQ113" i="18"/>
  <c r="AT113" i="18"/>
  <c r="AO114" i="18"/>
  <c r="AB131" i="18"/>
  <c r="AI131" i="18"/>
  <c r="AW7" i="18"/>
  <c r="AW14" i="18"/>
  <c r="AO20" i="18"/>
  <c r="AW23" i="18"/>
  <c r="AQ28" i="18"/>
  <c r="AT28" i="18" s="1"/>
  <c r="AW30" i="18"/>
  <c r="AO36" i="18"/>
  <c r="AW37" i="18"/>
  <c r="AR38" i="18"/>
  <c r="AU38" i="18" s="1"/>
  <c r="AQ39" i="18"/>
  <c r="AT39" i="18"/>
  <c r="AW41" i="18"/>
  <c r="AR47" i="18"/>
  <c r="AU47" i="18" s="1"/>
  <c r="AW56" i="18"/>
  <c r="AW58" i="18"/>
  <c r="AW60" i="18"/>
  <c r="AW62" i="18"/>
  <c r="AW64" i="18"/>
  <c r="AW66" i="18"/>
  <c r="AW68" i="18"/>
  <c r="AW70" i="18"/>
  <c r="AW72" i="18"/>
  <c r="AW74" i="18"/>
  <c r="AW76" i="18"/>
  <c r="AW78" i="18"/>
  <c r="AW80" i="18"/>
  <c r="AW84" i="18"/>
  <c r="AR91" i="18"/>
  <c r="AU91" i="18" s="1"/>
  <c r="AJ127" i="18"/>
  <c r="AE128" i="18"/>
  <c r="AQ8" i="18"/>
  <c r="AT8" i="18" s="1"/>
  <c r="AW9" i="18"/>
  <c r="AO15" i="18"/>
  <c r="AW16" i="18"/>
  <c r="AO22" i="18"/>
  <c r="AN24" i="18"/>
  <c r="AW25" i="18"/>
  <c r="AQ26" i="18"/>
  <c r="AT26" i="18" s="1"/>
  <c r="AQ30" i="18"/>
  <c r="AT30" i="18" s="1"/>
  <c r="AO31" i="18"/>
  <c r="AW32" i="18"/>
  <c r="AN42" i="18"/>
  <c r="AW43" i="18"/>
  <c r="AW45" i="18"/>
  <c r="AQ46" i="18"/>
  <c r="AT46" i="18" s="1"/>
  <c r="AR51" i="18"/>
  <c r="AU51" i="18" s="1"/>
  <c r="AR53" i="18"/>
  <c r="AU53" i="18"/>
  <c r="AN54" i="18"/>
  <c r="AQ84" i="18"/>
  <c r="AT84" i="18" s="1"/>
  <c r="AQ89" i="18"/>
  <c r="AT89" i="18"/>
  <c r="AQ92" i="18"/>
  <c r="AT92" i="18" s="1"/>
  <c r="AO98" i="18"/>
  <c r="AQ100" i="18"/>
  <c r="AT100" i="18" s="1"/>
  <c r="AR100" i="18"/>
  <c r="AU100" i="18" s="1"/>
  <c r="AN105" i="18"/>
  <c r="AQ107" i="18"/>
  <c r="AT107" i="18" s="1"/>
  <c r="AH125" i="18"/>
  <c r="AC131" i="18"/>
  <c r="AQ50" i="18"/>
  <c r="AT50" i="18" s="1"/>
  <c r="AR82" i="18"/>
  <c r="AU82" i="18"/>
  <c r="AN88" i="18"/>
  <c r="AR93" i="18"/>
  <c r="AU93" i="18"/>
  <c r="AW94" i="18"/>
  <c r="AO95" i="18"/>
  <c r="AN96" i="18"/>
  <c r="AR101" i="18"/>
  <c r="AU101" i="18"/>
  <c r="AO103" i="18"/>
  <c r="AW104" i="18"/>
  <c r="AR109" i="18"/>
  <c r="AU109" i="18"/>
  <c r="AO111" i="18"/>
  <c r="AQ112" i="18"/>
  <c r="AT112" i="18"/>
  <c r="AR121" i="18"/>
  <c r="AU121" i="18" s="1"/>
  <c r="AH127" i="18"/>
  <c r="AO10" i="18"/>
  <c r="AQ12" i="18"/>
  <c r="AT12" i="18" s="1"/>
  <c r="AW13" i="18"/>
  <c r="AR15" i="18"/>
  <c r="AU15" i="18"/>
  <c r="AO19" i="18"/>
  <c r="AW20" i="18"/>
  <c r="AO26" i="18"/>
  <c r="AN28" i="18"/>
  <c r="AW29" i="18"/>
  <c r="AR31" i="18"/>
  <c r="AU31" i="18" s="1"/>
  <c r="AO35" i="18"/>
  <c r="AQ36" i="18"/>
  <c r="AT36" i="18" s="1"/>
  <c r="AN38" i="18"/>
  <c r="AQ41" i="18"/>
  <c r="AT41" i="18" s="1"/>
  <c r="AR42" i="18"/>
  <c r="AU42" i="18" s="1"/>
  <c r="AN43" i="18"/>
  <c r="AR44" i="18"/>
  <c r="AU44" i="18" s="1"/>
  <c r="AO46" i="18"/>
  <c r="AN50" i="18"/>
  <c r="AQ51" i="18"/>
  <c r="AT51" i="18" s="1"/>
  <c r="AO81" i="18"/>
  <c r="AO84" i="18"/>
  <c r="AQ86" i="18"/>
  <c r="AT86" i="18" s="1"/>
  <c r="AO92" i="18"/>
  <c r="AQ94" i="18"/>
  <c r="AT94" i="18" s="1"/>
  <c r="AQ102" i="18"/>
  <c r="AT102" i="18" s="1"/>
  <c r="AO108" i="18"/>
  <c r="AW114" i="18"/>
  <c r="AR114" i="18"/>
  <c r="AU114" i="18"/>
  <c r="AG124" i="18"/>
  <c r="AO12" i="18"/>
  <c r="AQ14" i="18"/>
  <c r="AT14" i="18"/>
  <c r="AW15" i="18"/>
  <c r="AR17" i="18"/>
  <c r="AU17" i="18" s="1"/>
  <c r="AO21" i="18"/>
  <c r="AW22" i="18"/>
  <c r="AO28" i="18"/>
  <c r="AN30" i="18"/>
  <c r="AW31" i="18"/>
  <c r="AR33" i="18"/>
  <c r="AU33" i="18"/>
  <c r="AW36" i="18"/>
  <c r="AW40" i="18"/>
  <c r="AR46" i="18"/>
  <c r="AU46" i="18"/>
  <c r="AN47" i="18"/>
  <c r="AR48" i="18"/>
  <c r="AU48" i="18" s="1"/>
  <c r="AO50" i="18"/>
  <c r="AW55" i="18"/>
  <c r="AQ56" i="18"/>
  <c r="AT56" i="18" s="1"/>
  <c r="AW57" i="18"/>
  <c r="AQ58" i="18"/>
  <c r="AT58" i="18"/>
  <c r="AW59" i="18"/>
  <c r="AQ60" i="18"/>
  <c r="AT60" i="18" s="1"/>
  <c r="AW61" i="18"/>
  <c r="AQ62" i="18"/>
  <c r="AT62" i="18" s="1"/>
  <c r="AW63" i="18"/>
  <c r="AQ64" i="18"/>
  <c r="AT64" i="18" s="1"/>
  <c r="AW65" i="18"/>
  <c r="AQ66" i="18"/>
  <c r="AT66" i="18"/>
  <c r="AW67" i="18"/>
  <c r="AQ68" i="18"/>
  <c r="AT68" i="18" s="1"/>
  <c r="AW69" i="18"/>
  <c r="AQ70" i="18"/>
  <c r="AT70" i="18"/>
  <c r="AW71" i="18"/>
  <c r="AQ72" i="18"/>
  <c r="AT72" i="18" s="1"/>
  <c r="AW73" i="18"/>
  <c r="AQ74" i="18"/>
  <c r="AT74" i="18"/>
  <c r="AW75" i="18"/>
  <c r="AQ76" i="18"/>
  <c r="AT76" i="18" s="1"/>
  <c r="AW77" i="18"/>
  <c r="AQ78" i="18"/>
  <c r="AT78" i="18" s="1"/>
  <c r="AW79" i="18"/>
  <c r="AQ80" i="18"/>
  <c r="AT80" i="18"/>
  <c r="AN82" i="18"/>
  <c r="AW88" i="18"/>
  <c r="AO89" i="18"/>
  <c r="AN90" i="18"/>
  <c r="AO97" i="18"/>
  <c r="AN98" i="18"/>
  <c r="AO105" i="18"/>
  <c r="AW106" i="18"/>
  <c r="AR115" i="18"/>
  <c r="AU115" i="18" s="1"/>
  <c r="AW116" i="18"/>
  <c r="AR117" i="18"/>
  <c r="AU117" i="18"/>
  <c r="AB125" i="18"/>
  <c r="AF125" i="18"/>
  <c r="AI125" i="18"/>
  <c r="AW7" i="17"/>
  <c r="AO8" i="17"/>
  <c r="AO32" i="17"/>
  <c r="AR36" i="17"/>
  <c r="AU36" i="17" s="1"/>
  <c r="AR38" i="17"/>
  <c r="AU38" i="17" s="1"/>
  <c r="AQ42" i="17"/>
  <c r="AT42" i="17" s="1"/>
  <c r="AR43" i="17"/>
  <c r="AU43" i="17" s="1"/>
  <c r="AR45" i="17"/>
  <c r="AU45" i="17" s="1"/>
  <c r="AO48" i="17"/>
  <c r="AR49" i="17"/>
  <c r="AU49" i="17" s="1"/>
  <c r="AR56" i="17"/>
  <c r="AU56" i="17"/>
  <c r="AW63" i="17"/>
  <c r="AW64" i="17"/>
  <c r="AR75" i="17"/>
  <c r="AU75" i="17"/>
  <c r="AR77" i="17"/>
  <c r="AU77" i="17" s="1"/>
  <c r="AR80" i="17"/>
  <c r="AU80" i="17" s="1"/>
  <c r="AQ87" i="17"/>
  <c r="AT87" i="17" s="1"/>
  <c r="AN93" i="17"/>
  <c r="AR94" i="17"/>
  <c r="AU94" i="17" s="1"/>
  <c r="AN95" i="17"/>
  <c r="AR97" i="17"/>
  <c r="AU97" i="17"/>
  <c r="AN99" i="17"/>
  <c r="AW102" i="17"/>
  <c r="AN104" i="17"/>
  <c r="AR115" i="17"/>
  <c r="AU115" i="17" s="1"/>
  <c r="AR118" i="17"/>
  <c r="AU118" i="17" s="1"/>
  <c r="AR125" i="17"/>
  <c r="AU125" i="17" s="1"/>
  <c r="AN127" i="17"/>
  <c r="AW131" i="17"/>
  <c r="AR137" i="17"/>
  <c r="AU137" i="17" s="1"/>
  <c r="AO139" i="17"/>
  <c r="AW140" i="17"/>
  <c r="AN141" i="17"/>
  <c r="AR153" i="17"/>
  <c r="AU153" i="17"/>
  <c r="AO155" i="17"/>
  <c r="AW156" i="17"/>
  <c r="AN157" i="17"/>
  <c r="AW179" i="17"/>
  <c r="AW183" i="17"/>
  <c r="AW187" i="17"/>
  <c r="AE196" i="17"/>
  <c r="AF202" i="17"/>
  <c r="AH203" i="17"/>
  <c r="AE204" i="17"/>
  <c r="AW9" i="17"/>
  <c r="AO10" i="17"/>
  <c r="AW30" i="17"/>
  <c r="AR53" i="17"/>
  <c r="AU53" i="17" s="1"/>
  <c r="AR71" i="17"/>
  <c r="AU71" i="17" s="1"/>
  <c r="AW72" i="17"/>
  <c r="AQ82" i="17"/>
  <c r="AT82" i="17" s="1"/>
  <c r="AR85" i="17"/>
  <c r="AU85" i="17" s="1"/>
  <c r="AW112" i="17"/>
  <c r="AO114" i="17"/>
  <c r="AN117" i="17"/>
  <c r="AN129" i="17"/>
  <c r="AO134" i="17"/>
  <c r="AO141" i="17"/>
  <c r="AN143" i="17"/>
  <c r="AW147" i="17"/>
  <c r="AO157" i="17"/>
  <c r="AN159" i="17"/>
  <c r="AW163" i="17"/>
  <c r="AN7" i="17"/>
  <c r="AQ9" i="17"/>
  <c r="AT9" i="17" s="1"/>
  <c r="AR10" i="17"/>
  <c r="AU10" i="17" s="1"/>
  <c r="AW11" i="17"/>
  <c r="AO12" i="17"/>
  <c r="AQ15" i="17"/>
  <c r="AT15" i="17" s="1"/>
  <c r="AR33" i="17"/>
  <c r="AU33" i="17" s="1"/>
  <c r="AW34" i="17"/>
  <c r="AQ50" i="17"/>
  <c r="AT50" i="17" s="1"/>
  <c r="AW53" i="17"/>
  <c r="AR58" i="17"/>
  <c r="AU58" i="17" s="1"/>
  <c r="AW65" i="17"/>
  <c r="AR66" i="17"/>
  <c r="AU66" i="17"/>
  <c r="AW71" i="17"/>
  <c r="AW73" i="17"/>
  <c r="AW81" i="17"/>
  <c r="AR91" i="17"/>
  <c r="AU91" i="17" s="1"/>
  <c r="AR93" i="17"/>
  <c r="AU93" i="17" s="1"/>
  <c r="AR96" i="17"/>
  <c r="AU96" i="17" s="1"/>
  <c r="AR99" i="17"/>
  <c r="AU99" i="17" s="1"/>
  <c r="AR101" i="17"/>
  <c r="AU101" i="17" s="1"/>
  <c r="AR105" i="17"/>
  <c r="AU105" i="17" s="1"/>
  <c r="AQ107" i="17"/>
  <c r="AT107" i="17" s="1"/>
  <c r="AO117" i="17"/>
  <c r="AR127" i="17"/>
  <c r="AU127" i="17"/>
  <c r="AO129" i="17"/>
  <c r="AN131" i="17"/>
  <c r="AR134" i="17"/>
  <c r="AU134" i="17" s="1"/>
  <c r="AR141" i="17"/>
  <c r="AU141" i="17" s="1"/>
  <c r="AO143" i="17"/>
  <c r="AN145" i="17"/>
  <c r="AR157" i="17"/>
  <c r="AU157" i="17"/>
  <c r="AO159" i="17"/>
  <c r="AN161" i="17"/>
  <c r="AQ163" i="17"/>
  <c r="AT163" i="17"/>
  <c r="AW167" i="17"/>
  <c r="AW171" i="17"/>
  <c r="AF193" i="17"/>
  <c r="AD195" i="17"/>
  <c r="AH195" i="17"/>
  <c r="AK195" i="17"/>
  <c r="AH197" i="17"/>
  <c r="AG198" i="17"/>
  <c r="AE199" i="17"/>
  <c r="AF199" i="17"/>
  <c r="AC202" i="17"/>
  <c r="AJ202" i="17"/>
  <c r="AH205" i="17"/>
  <c r="AK205" i="17"/>
  <c r="AJ206" i="17"/>
  <c r="AC209" i="17"/>
  <c r="AD209" i="17"/>
  <c r="AG209" i="17"/>
  <c r="AJ209" i="17"/>
  <c r="AO7" i="17"/>
  <c r="AQ8" i="17"/>
  <c r="AT8" i="17" s="1"/>
  <c r="AN9" i="17"/>
  <c r="AR12" i="17"/>
  <c r="AU12" i="17" s="1"/>
  <c r="AW13" i="17"/>
  <c r="AN16" i="17"/>
  <c r="AW17" i="17"/>
  <c r="AQ19" i="17"/>
  <c r="AT19" i="17" s="1"/>
  <c r="AQ20" i="17"/>
  <c r="AT20" i="17" s="1"/>
  <c r="AW21" i="17"/>
  <c r="AQ23" i="17"/>
  <c r="AT23" i="17" s="1"/>
  <c r="AQ24" i="17"/>
  <c r="AT24" i="17" s="1"/>
  <c r="AW25" i="17"/>
  <c r="AQ27" i="17"/>
  <c r="AT27" i="17" s="1"/>
  <c r="AQ28" i="17"/>
  <c r="AT28" i="17" s="1"/>
  <c r="AQ29" i="17"/>
  <c r="AT29" i="17" s="1"/>
  <c r="AW40" i="17"/>
  <c r="AW47" i="17"/>
  <c r="AW55" i="17"/>
  <c r="AW57" i="17"/>
  <c r="AN65" i="17"/>
  <c r="AR68" i="17"/>
  <c r="AU68" i="17" s="1"/>
  <c r="AN73" i="17"/>
  <c r="AR87" i="17"/>
  <c r="AU87" i="17" s="1"/>
  <c r="AW89" i="17"/>
  <c r="AW109" i="17"/>
  <c r="AR110" i="17"/>
  <c r="AU110" i="17" s="1"/>
  <c r="AN113" i="17"/>
  <c r="AR117" i="17"/>
  <c r="AU117" i="17"/>
  <c r="AN119" i="17"/>
  <c r="AW123" i="17"/>
  <c r="AR129" i="17"/>
  <c r="AU129" i="17" s="1"/>
  <c r="AO131" i="17"/>
  <c r="AW132" i="17"/>
  <c r="AN133" i="17"/>
  <c r="AW142" i="17"/>
  <c r="AR143" i="17"/>
  <c r="AU143" i="17"/>
  <c r="AO145" i="17"/>
  <c r="AW146" i="17"/>
  <c r="AN147" i="17"/>
  <c r="AR150" i="17"/>
  <c r="AU150" i="17" s="1"/>
  <c r="AR159" i="17"/>
  <c r="AU159" i="17" s="1"/>
  <c r="AO161" i="17"/>
  <c r="AN163" i="17"/>
  <c r="AF203" i="17"/>
  <c r="AH206" i="17"/>
  <c r="AR7" i="17"/>
  <c r="AU7" i="17" s="1"/>
  <c r="AO9" i="17"/>
  <c r="AQ10" i="17"/>
  <c r="AT10" i="17"/>
  <c r="AN11" i="17"/>
  <c r="AR14" i="17"/>
  <c r="AU14" i="17" s="1"/>
  <c r="AO16" i="17"/>
  <c r="AO20" i="17"/>
  <c r="AO24" i="17"/>
  <c r="AO28" i="17"/>
  <c r="AW39" i="17"/>
  <c r="AR44" i="17"/>
  <c r="AU44" i="17" s="1"/>
  <c r="AQ57" i="17"/>
  <c r="AT57" i="17"/>
  <c r="AW60" i="17"/>
  <c r="AN61" i="17"/>
  <c r="AR62" i="17"/>
  <c r="AU62" i="17"/>
  <c r="AN63" i="17"/>
  <c r="AR64" i="17"/>
  <c r="AU64" i="17" s="1"/>
  <c r="AO65" i="17"/>
  <c r="AW66" i="17"/>
  <c r="AQ72" i="17"/>
  <c r="AT72" i="17" s="1"/>
  <c r="AO73" i="17"/>
  <c r="AW74" i="17"/>
  <c r="AW75" i="17"/>
  <c r="AW80" i="17"/>
  <c r="AN81" i="17"/>
  <c r="AW97" i="17"/>
  <c r="AR107" i="17"/>
  <c r="AU107" i="17" s="1"/>
  <c r="AQ112" i="17"/>
  <c r="AT112" i="17" s="1"/>
  <c r="AO113" i="17"/>
  <c r="AN114" i="17"/>
  <c r="AW115" i="17"/>
  <c r="AO116" i="17"/>
  <c r="AN121" i="17"/>
  <c r="AO126" i="17"/>
  <c r="AR131" i="17"/>
  <c r="AU131" i="17" s="1"/>
  <c r="AO133" i="17"/>
  <c r="AR145" i="17"/>
  <c r="AU145" i="17" s="1"/>
  <c r="AO147" i="17"/>
  <c r="AW148" i="17"/>
  <c r="AN149" i="17"/>
  <c r="AR161" i="17"/>
  <c r="AU161" i="17" s="1"/>
  <c r="AO163" i="17"/>
  <c r="AQ165" i="17"/>
  <c r="AT165" i="17" s="1"/>
  <c r="AQ167" i="17"/>
  <c r="AT167" i="17" s="1"/>
  <c r="AQ169" i="17"/>
  <c r="AT169" i="17" s="1"/>
  <c r="AQ171" i="17"/>
  <c r="AT171" i="17" s="1"/>
  <c r="AQ173" i="17"/>
  <c r="AT173" i="17" s="1"/>
  <c r="AQ175" i="17"/>
  <c r="AT175" i="17" s="1"/>
  <c r="AQ177" i="17"/>
  <c r="AT177" i="17" s="1"/>
  <c r="AQ179" i="17"/>
  <c r="AT179" i="17" s="1"/>
  <c r="AQ181" i="17"/>
  <c r="AT181" i="17" s="1"/>
  <c r="AQ183" i="17"/>
  <c r="AT183" i="17" s="1"/>
  <c r="AQ185" i="17"/>
  <c r="AT185" i="17" s="1"/>
  <c r="AQ187" i="17"/>
  <c r="AT187" i="17" s="1"/>
  <c r="AB194" i="17"/>
  <c r="AF194" i="17"/>
  <c r="AI194" i="17"/>
  <c r="AH198" i="17"/>
  <c r="AG200" i="17"/>
  <c r="AB201" i="17"/>
  <c r="AI201" i="17"/>
  <c r="AC204" i="17"/>
  <c r="AJ204" i="17"/>
  <c r="AK209" i="17"/>
  <c r="AQ49" i="17"/>
  <c r="AT49" i="17" s="1"/>
  <c r="AQ69" i="17"/>
  <c r="AT69" i="17" s="1"/>
  <c r="AW10" i="17"/>
  <c r="AR11" i="17"/>
  <c r="AU11" i="17" s="1"/>
  <c r="AO13" i="17"/>
  <c r="AW14" i="17"/>
  <c r="AO34" i="17"/>
  <c r="AR35" i="17"/>
  <c r="AU35" i="17" s="1"/>
  <c r="AQ40" i="17"/>
  <c r="AT40" i="17"/>
  <c r="AO41" i="17"/>
  <c r="AN45" i="17"/>
  <c r="AN49" i="17"/>
  <c r="AR57" i="17"/>
  <c r="AU57" i="17" s="1"/>
  <c r="AR59" i="17"/>
  <c r="AU59" i="17" s="1"/>
  <c r="AR61" i="17"/>
  <c r="AU61" i="17" s="1"/>
  <c r="AW76" i="17"/>
  <c r="AN77" i="17"/>
  <c r="AR78" i="17"/>
  <c r="AU78" i="17" s="1"/>
  <c r="AN79" i="17"/>
  <c r="AR81" i="17"/>
  <c r="AU81" i="17"/>
  <c r="AO89" i="17"/>
  <c r="AW90" i="17"/>
  <c r="AW91" i="17"/>
  <c r="AW96" i="17"/>
  <c r="AN97" i="17"/>
  <c r="AW101" i="17"/>
  <c r="AN105" i="17"/>
  <c r="AO112" i="17"/>
  <c r="AN115" i="17"/>
  <c r="AR121" i="17"/>
  <c r="AU121" i="17" s="1"/>
  <c r="AW124" i="17"/>
  <c r="AN125" i="17"/>
  <c r="AO135" i="17"/>
  <c r="AN137" i="17"/>
  <c r="AR149" i="17"/>
  <c r="AU149" i="17" s="1"/>
  <c r="AO151" i="17"/>
  <c r="AN153" i="17"/>
  <c r="AR165" i="17"/>
  <c r="AU165" i="17" s="1"/>
  <c r="AR167" i="17"/>
  <c r="AU167" i="17" s="1"/>
  <c r="AR169" i="17"/>
  <c r="AU169" i="17" s="1"/>
  <c r="AR171" i="17"/>
  <c r="AU171" i="17" s="1"/>
  <c r="AR173" i="17"/>
  <c r="AU173" i="17" s="1"/>
  <c r="AR175" i="17"/>
  <c r="AU175" i="17" s="1"/>
  <c r="AR177" i="17"/>
  <c r="AU177" i="17" s="1"/>
  <c r="AR179" i="17"/>
  <c r="AU179" i="17" s="1"/>
  <c r="AR181" i="17"/>
  <c r="AU181" i="17" s="1"/>
  <c r="AR183" i="17"/>
  <c r="AU183" i="17" s="1"/>
  <c r="AR185" i="17"/>
  <c r="AU185" i="17" s="1"/>
  <c r="AR187" i="17"/>
  <c r="AU187" i="17" s="1"/>
  <c r="AE192" i="17"/>
  <c r="AD196" i="17"/>
  <c r="AK196" i="17"/>
  <c r="AF197" i="17"/>
  <c r="AH200" i="17"/>
  <c r="AC201" i="17"/>
  <c r="AG201" i="17"/>
  <c r="AJ201" i="17"/>
  <c r="AD204" i="17"/>
  <c r="AQ204" i="17" s="1"/>
  <c r="AT204" i="17" s="1"/>
  <c r="AK204" i="17"/>
  <c r="AW12" i="17"/>
  <c r="AR13" i="17"/>
  <c r="AU13" i="17"/>
  <c r="AO15" i="17"/>
  <c r="AW16" i="17"/>
  <c r="AQ18" i="17"/>
  <c r="AT18" i="17" s="1"/>
  <c r="AN19" i="17"/>
  <c r="AW20" i="17"/>
  <c r="AQ22" i="17"/>
  <c r="AT22" i="17"/>
  <c r="AN23" i="17"/>
  <c r="AW24" i="17"/>
  <c r="AQ26" i="17"/>
  <c r="AT26" i="17"/>
  <c r="AN27" i="17"/>
  <c r="AW28" i="17"/>
  <c r="AN31" i="17"/>
  <c r="AR34" i="17"/>
  <c r="AU34" i="17" s="1"/>
  <c r="AQ37" i="17"/>
  <c r="AT37" i="17" s="1"/>
  <c r="AN39" i="17"/>
  <c r="AR41" i="17"/>
  <c r="AU41" i="17"/>
  <c r="AN47" i="17"/>
  <c r="AR48" i="17"/>
  <c r="AU48" i="17" s="1"/>
  <c r="AO49" i="17"/>
  <c r="AW52" i="17"/>
  <c r="AN53" i="17"/>
  <c r="AN55" i="17"/>
  <c r="AQ58" i="17"/>
  <c r="AT58" i="17" s="1"/>
  <c r="AQ66" i="17"/>
  <c r="AT66" i="17" s="1"/>
  <c r="AR67" i="17"/>
  <c r="AU67" i="17" s="1"/>
  <c r="AR69" i="17"/>
  <c r="AU69" i="17" s="1"/>
  <c r="AR72" i="17"/>
  <c r="AU72" i="17" s="1"/>
  <c r="AW84" i="17"/>
  <c r="AN85" i="17"/>
  <c r="AR86" i="17"/>
  <c r="AU86" i="17" s="1"/>
  <c r="AN87" i="17"/>
  <c r="AR89" i="17"/>
  <c r="AU89" i="17" s="1"/>
  <c r="AO97" i="17"/>
  <c r="AW98" i="17"/>
  <c r="AN111" i="17"/>
  <c r="AR112" i="17"/>
  <c r="AU112" i="17" s="1"/>
  <c r="AQ114" i="17"/>
  <c r="AT114" i="17" s="1"/>
  <c r="AO115" i="17"/>
  <c r="AN116" i="17"/>
  <c r="AO118" i="17"/>
  <c r="AR123" i="17"/>
  <c r="AU123" i="17" s="1"/>
  <c r="AO125" i="17"/>
  <c r="AR135" i="17"/>
  <c r="AU135" i="17" s="1"/>
  <c r="AO137" i="17"/>
  <c r="AW138" i="17"/>
  <c r="AN139" i="17"/>
  <c r="AR142" i="17"/>
  <c r="AU142" i="17"/>
  <c r="AR151" i="17"/>
  <c r="AU151" i="17"/>
  <c r="AO153" i="17"/>
  <c r="AN155" i="17"/>
  <c r="AJ205" i="17"/>
  <c r="AB206" i="17"/>
  <c r="AI206" i="17"/>
  <c r="AQ8" i="16"/>
  <c r="AT8" i="16" s="1"/>
  <c r="AW9" i="16"/>
  <c r="AW16" i="16"/>
  <c r="AN17" i="16"/>
  <c r="AH92" i="16"/>
  <c r="AK92" i="16"/>
  <c r="AF94" i="16"/>
  <c r="AJ96" i="16"/>
  <c r="AG97" i="16"/>
  <c r="AJ97" i="16"/>
  <c r="I104" i="16"/>
  <c r="AQ10" i="16"/>
  <c r="AT10" i="16" s="1"/>
  <c r="AW11" i="16"/>
  <c r="AW18" i="16"/>
  <c r="AN19" i="16"/>
  <c r="AQ86" i="16"/>
  <c r="AT86" i="16" s="1"/>
  <c r="AH89" i="16"/>
  <c r="AE91" i="16"/>
  <c r="AD96" i="16"/>
  <c r="AH96" i="16"/>
  <c r="AK96" i="16"/>
  <c r="AF98" i="16"/>
  <c r="AJ100" i="16"/>
  <c r="AC101" i="16"/>
  <c r="AJ101" i="16"/>
  <c r="AW13" i="16"/>
  <c r="AW20" i="16"/>
  <c r="AN21" i="16"/>
  <c r="AR46" i="16"/>
  <c r="AU46" i="16"/>
  <c r="AR48" i="16"/>
  <c r="AU48" i="16"/>
  <c r="AR50" i="16"/>
  <c r="AU50" i="16"/>
  <c r="AR52" i="16"/>
  <c r="AU52" i="16" s="1"/>
  <c r="AR54" i="16"/>
  <c r="AU54" i="16"/>
  <c r="AR56" i="16"/>
  <c r="AU56" i="16"/>
  <c r="AR58" i="16"/>
  <c r="AU58" i="16"/>
  <c r="AR60" i="16"/>
  <c r="AU60" i="16"/>
  <c r="AR62" i="16"/>
  <c r="AU62" i="16"/>
  <c r="AR64" i="16"/>
  <c r="AU64" i="16" s="1"/>
  <c r="AR66" i="16"/>
  <c r="AU66" i="16"/>
  <c r="AR68" i="16"/>
  <c r="AU68" i="16"/>
  <c r="AR70" i="16"/>
  <c r="AU70" i="16"/>
  <c r="AR72" i="16"/>
  <c r="AU72" i="16"/>
  <c r="AR74" i="16"/>
  <c r="AU74" i="16"/>
  <c r="AR76" i="16"/>
  <c r="AU76" i="16" s="1"/>
  <c r="AR78" i="16"/>
  <c r="AU78" i="16"/>
  <c r="AR80" i="16"/>
  <c r="AU80" i="16"/>
  <c r="AR82" i="16"/>
  <c r="AU82" i="16"/>
  <c r="AR84" i="16"/>
  <c r="AU84" i="16"/>
  <c r="AN7" i="16"/>
  <c r="AW15" i="16"/>
  <c r="AW29" i="16"/>
  <c r="AW33" i="16"/>
  <c r="AW37" i="16"/>
  <c r="AW41" i="16"/>
  <c r="AW45" i="16"/>
  <c r="AW47" i="16"/>
  <c r="AW49" i="16"/>
  <c r="AW51" i="16"/>
  <c r="AW53" i="16"/>
  <c r="AW55" i="16"/>
  <c r="AW57" i="16"/>
  <c r="AW59" i="16"/>
  <c r="AW61" i="16"/>
  <c r="AW63" i="16"/>
  <c r="AW65" i="16"/>
  <c r="AW67" i="16"/>
  <c r="AW69" i="16"/>
  <c r="AW71" i="16"/>
  <c r="AW73" i="16"/>
  <c r="AW75" i="16"/>
  <c r="AW77" i="16"/>
  <c r="AW79" i="16"/>
  <c r="AW81" i="16"/>
  <c r="AW83" i="16"/>
  <c r="AW86" i="16"/>
  <c r="AD90" i="16"/>
  <c r="AK90" i="16"/>
  <c r="AG94" i="16"/>
  <c r="AH97" i="16"/>
  <c r="AH104" i="16"/>
  <c r="AR8" i="16"/>
  <c r="AU8" i="16" s="1"/>
  <c r="AN9" i="16"/>
  <c r="AQ16" i="16"/>
  <c r="AT16" i="16" s="1"/>
  <c r="AW17" i="16"/>
  <c r="AB92" i="16"/>
  <c r="AI92" i="16"/>
  <c r="AC92" i="16"/>
  <c r="AG92" i="16"/>
  <c r="AJ92" i="16"/>
  <c r="AW92" i="16"/>
  <c r="AD94" i="16"/>
  <c r="AK94" i="16"/>
  <c r="AG98" i="16"/>
  <c r="AE100" i="16"/>
  <c r="AH101" i="16"/>
  <c r="AW10" i="16"/>
  <c r="AN11" i="16"/>
  <c r="AQ18" i="16"/>
  <c r="AT18" i="16" s="1"/>
  <c r="AW19" i="16"/>
  <c r="AN27" i="16"/>
  <c r="AN29" i="16"/>
  <c r="AN31" i="16"/>
  <c r="AN33" i="16"/>
  <c r="AN35" i="16"/>
  <c r="AN37" i="16"/>
  <c r="AN39" i="16"/>
  <c r="AN41" i="16"/>
  <c r="AN43" i="16"/>
  <c r="AN45" i="16"/>
  <c r="AQ46" i="16"/>
  <c r="AT46" i="16"/>
  <c r="AN47" i="16"/>
  <c r="AQ48" i="16"/>
  <c r="AT48" i="16" s="1"/>
  <c r="AN49" i="16"/>
  <c r="AQ50" i="16"/>
  <c r="AT50" i="16"/>
  <c r="AN51" i="16"/>
  <c r="AQ52" i="16"/>
  <c r="AT52" i="16" s="1"/>
  <c r="AN53" i="16"/>
  <c r="AQ54" i="16"/>
  <c r="AT54" i="16" s="1"/>
  <c r="AN55" i="16"/>
  <c r="AQ56" i="16"/>
  <c r="AT56" i="16" s="1"/>
  <c r="AN57" i="16"/>
  <c r="AQ58" i="16"/>
  <c r="AT58" i="16"/>
  <c r="AN59" i="16"/>
  <c r="AQ60" i="16"/>
  <c r="AT60" i="16" s="1"/>
  <c r="AN61" i="16"/>
  <c r="AQ62" i="16"/>
  <c r="AT62" i="16" s="1"/>
  <c r="AN63" i="16"/>
  <c r="AQ64" i="16"/>
  <c r="AT64" i="16" s="1"/>
  <c r="AN65" i="16"/>
  <c r="AQ66" i="16"/>
  <c r="AT66" i="16"/>
  <c r="AN67" i="16"/>
  <c r="AQ68" i="16"/>
  <c r="AT68" i="16" s="1"/>
  <c r="AN69" i="16"/>
  <c r="AQ70" i="16"/>
  <c r="AT70" i="16" s="1"/>
  <c r="AN71" i="16"/>
  <c r="AQ72" i="16"/>
  <c r="AT72" i="16" s="1"/>
  <c r="AN73" i="16"/>
  <c r="AQ74" i="16"/>
  <c r="AT74" i="16" s="1"/>
  <c r="AN75" i="16"/>
  <c r="AQ76" i="16"/>
  <c r="AT76" i="16" s="1"/>
  <c r="AN77" i="16"/>
  <c r="AQ78" i="16"/>
  <c r="AT78" i="16" s="1"/>
  <c r="AN79" i="16"/>
  <c r="AQ80" i="16"/>
  <c r="AT80" i="16" s="1"/>
  <c r="AN81" i="16"/>
  <c r="AQ82" i="16"/>
  <c r="AT82" i="16"/>
  <c r="AN83" i="16"/>
  <c r="AQ84" i="16"/>
  <c r="AT84" i="16" s="1"/>
  <c r="AN86" i="16"/>
  <c r="AE90" i="16"/>
  <c r="AC91" i="16"/>
  <c r="AG91" i="16"/>
  <c r="AJ91" i="16"/>
  <c r="AB96" i="16"/>
  <c r="AD98" i="16"/>
  <c r="AK98" i="16"/>
  <c r="AD101" i="16"/>
  <c r="AW7" i="16"/>
  <c r="AW14" i="16"/>
  <c r="AN15" i="16"/>
  <c r="AQ22" i="16"/>
  <c r="AT22" i="16"/>
  <c r="AF90" i="16"/>
  <c r="AC93" i="16"/>
  <c r="AG93" i="16"/>
  <c r="AJ93" i="16"/>
  <c r="AB97" i="16"/>
  <c r="AF97" i="16"/>
  <c r="AI97" i="16"/>
  <c r="AG99" i="16"/>
  <c r="AJ99" i="16"/>
  <c r="AB100" i="16"/>
  <c r="AI100" i="16"/>
  <c r="C104" i="16"/>
  <c r="K104" i="16"/>
  <c r="S104" i="16"/>
  <c r="T104" i="16"/>
  <c r="AH102" i="16"/>
  <c r="AN8" i="15"/>
  <c r="AR12" i="15"/>
  <c r="AU12" i="15" s="1"/>
  <c r="AW13" i="15"/>
  <c r="AO14" i="15"/>
  <c r="AN17" i="15"/>
  <c r="AW20" i="15"/>
  <c r="AQ22" i="15"/>
  <c r="AT22" i="15" s="1"/>
  <c r="AR23" i="15"/>
  <c r="AU23" i="15" s="1"/>
  <c r="AR28" i="15"/>
  <c r="AU28" i="15" s="1"/>
  <c r="AW29" i="15"/>
  <c r="AO30" i="15"/>
  <c r="AN33" i="15"/>
  <c r="AW36" i="15"/>
  <c r="AQ38" i="15"/>
  <c r="AT38" i="15" s="1"/>
  <c r="AR39" i="15"/>
  <c r="AU39" i="15" s="1"/>
  <c r="AR44" i="15"/>
  <c r="AU44" i="15" s="1"/>
  <c r="AW45" i="15"/>
  <c r="AO46" i="15"/>
  <c r="AN49" i="15"/>
  <c r="AQ54" i="15"/>
  <c r="AT54" i="15" s="1"/>
  <c r="AR55" i="15"/>
  <c r="AU55" i="15" s="1"/>
  <c r="AR60" i="15"/>
  <c r="AU60" i="15" s="1"/>
  <c r="AW61" i="15"/>
  <c r="AO62" i="15"/>
  <c r="AN65" i="15"/>
  <c r="AQ70" i="15"/>
  <c r="AT70" i="15" s="1"/>
  <c r="AR71" i="15"/>
  <c r="AU71" i="15" s="1"/>
  <c r="AW77" i="15"/>
  <c r="AO78" i="15"/>
  <c r="AN81" i="15"/>
  <c r="AQ86" i="15"/>
  <c r="AT86" i="15" s="1"/>
  <c r="AR87" i="15"/>
  <c r="AU87" i="15" s="1"/>
  <c r="AO94" i="15"/>
  <c r="AW95" i="15"/>
  <c r="AN97" i="15"/>
  <c r="AQ102" i="15"/>
  <c r="AT102" i="15" s="1"/>
  <c r="AO103" i="15"/>
  <c r="AN104" i="15"/>
  <c r="AQ111" i="15"/>
  <c r="AT111" i="15" s="1"/>
  <c r="AQ118" i="15"/>
  <c r="AT118" i="15" s="1"/>
  <c r="AN120" i="15"/>
  <c r="AW132" i="15"/>
  <c r="AO138" i="15"/>
  <c r="AR139" i="15"/>
  <c r="AU139" i="15"/>
  <c r="AW143" i="15"/>
  <c r="AR144" i="15"/>
  <c r="AU144" i="15" s="1"/>
  <c r="AN146" i="15"/>
  <c r="AR154" i="15"/>
  <c r="AU154" i="15" s="1"/>
  <c r="AC167" i="15"/>
  <c r="AF167" i="15"/>
  <c r="AG167" i="15"/>
  <c r="AJ167" i="15"/>
  <c r="AB168" i="15"/>
  <c r="AI168" i="15"/>
  <c r="AE169" i="15"/>
  <c r="AQ8" i="15"/>
  <c r="AT8" i="15" s="1"/>
  <c r="AR14" i="15"/>
  <c r="AU14" i="15" s="1"/>
  <c r="AW15" i="15"/>
  <c r="AO16" i="15"/>
  <c r="AN19" i="15"/>
  <c r="AW22" i="15"/>
  <c r="AQ24" i="15"/>
  <c r="AT24" i="15"/>
  <c r="AR25" i="15"/>
  <c r="AU25" i="15"/>
  <c r="AR30" i="15"/>
  <c r="AU30" i="15" s="1"/>
  <c r="AW31" i="15"/>
  <c r="AO32" i="15"/>
  <c r="AN35" i="15"/>
  <c r="AW38" i="15"/>
  <c r="AQ40" i="15"/>
  <c r="AT40" i="15"/>
  <c r="AR41" i="15"/>
  <c r="AU41" i="15"/>
  <c r="AR46" i="15"/>
  <c r="AU46" i="15"/>
  <c r="AW47" i="15"/>
  <c r="AO48" i="15"/>
  <c r="AN51" i="15"/>
  <c r="AQ56" i="15"/>
  <c r="AT56" i="15" s="1"/>
  <c r="AR57" i="15"/>
  <c r="AU57" i="15" s="1"/>
  <c r="AR62" i="15"/>
  <c r="AU62" i="15" s="1"/>
  <c r="AW63" i="15"/>
  <c r="AO64" i="15"/>
  <c r="AN67" i="15"/>
  <c r="AQ72" i="15"/>
  <c r="AT72" i="15" s="1"/>
  <c r="AR73" i="15"/>
  <c r="AU73" i="15"/>
  <c r="AW79" i="15"/>
  <c r="AO80" i="15"/>
  <c r="AN83" i="15"/>
  <c r="AQ88" i="15"/>
  <c r="AT88" i="15" s="1"/>
  <c r="AR89" i="15"/>
  <c r="AU89" i="15" s="1"/>
  <c r="AO96" i="15"/>
  <c r="AW97" i="15"/>
  <c r="AN99" i="15"/>
  <c r="AR103" i="15"/>
  <c r="AU103" i="15" s="1"/>
  <c r="AO105" i="15"/>
  <c r="AQ106" i="15"/>
  <c r="AT106" i="15" s="1"/>
  <c r="AW108" i="15"/>
  <c r="AN110" i="15"/>
  <c r="AW121" i="15"/>
  <c r="AN122" i="15"/>
  <c r="AR123" i="15"/>
  <c r="AU123" i="15" s="1"/>
  <c r="AO134" i="15"/>
  <c r="AW135" i="15"/>
  <c r="AR136" i="15"/>
  <c r="AU136" i="15" s="1"/>
  <c r="AN138" i="15"/>
  <c r="AR146" i="15"/>
  <c r="AU146" i="15"/>
  <c r="AD159" i="15"/>
  <c r="AH159" i="15"/>
  <c r="AK159" i="15"/>
  <c r="AC160" i="15"/>
  <c r="AJ160" i="15"/>
  <c r="AO160" i="15"/>
  <c r="AI161" i="15"/>
  <c r="AK174" i="15"/>
  <c r="AG161" i="15"/>
  <c r="AJ161" i="15"/>
  <c r="AE162" i="15"/>
  <c r="AB166" i="15"/>
  <c r="AF166" i="15"/>
  <c r="AI166" i="15"/>
  <c r="AC168" i="15"/>
  <c r="AQ10" i="15"/>
  <c r="AT10" i="15" s="1"/>
  <c r="AN12" i="15"/>
  <c r="AR13" i="15"/>
  <c r="AU13" i="15" s="1"/>
  <c r="AQ17" i="15"/>
  <c r="AT17" i="15" s="1"/>
  <c r="AR18" i="15"/>
  <c r="AU18" i="15" s="1"/>
  <c r="AW19" i="15"/>
  <c r="AO20" i="15"/>
  <c r="AN23" i="15"/>
  <c r="AW26" i="15"/>
  <c r="AQ28" i="15"/>
  <c r="AT28" i="15" s="1"/>
  <c r="AR29" i="15"/>
  <c r="AU29" i="15" s="1"/>
  <c r="AQ33" i="15"/>
  <c r="AT33" i="15" s="1"/>
  <c r="AR34" i="15"/>
  <c r="AU34" i="15" s="1"/>
  <c r="AW35" i="15"/>
  <c r="AO36" i="15"/>
  <c r="AN39" i="15"/>
  <c r="AW42" i="15"/>
  <c r="AQ44" i="15"/>
  <c r="AT44" i="15" s="1"/>
  <c r="AR45" i="15"/>
  <c r="AU45" i="15" s="1"/>
  <c r="AQ49" i="15"/>
  <c r="AT49" i="15" s="1"/>
  <c r="AR50" i="15"/>
  <c r="AU50" i="15" s="1"/>
  <c r="AW51" i="15"/>
  <c r="AO52" i="15"/>
  <c r="AN55" i="15"/>
  <c r="AQ60" i="15"/>
  <c r="AT60" i="15" s="1"/>
  <c r="AR61" i="15"/>
  <c r="AU61" i="15" s="1"/>
  <c r="AQ65" i="15"/>
  <c r="AT65" i="15" s="1"/>
  <c r="AR66" i="15"/>
  <c r="AU66" i="15" s="1"/>
  <c r="AW67" i="15"/>
  <c r="AO68" i="15"/>
  <c r="AN71" i="15"/>
  <c r="AQ76" i="15"/>
  <c r="AT76" i="15" s="1"/>
  <c r="AR77" i="15"/>
  <c r="AU77" i="15" s="1"/>
  <c r="AQ81" i="15"/>
  <c r="AT81" i="15"/>
  <c r="AW83" i="15"/>
  <c r="AO84" i="15"/>
  <c r="AN87" i="15"/>
  <c r="AQ92" i="15"/>
  <c r="AT92" i="15" s="1"/>
  <c r="AR93" i="15"/>
  <c r="AU93" i="15" s="1"/>
  <c r="AO100" i="15"/>
  <c r="AR111" i="15"/>
  <c r="AU111" i="15" s="1"/>
  <c r="AW112" i="15"/>
  <c r="AQ113" i="15"/>
  <c r="AT113" i="15" s="1"/>
  <c r="AR116" i="15"/>
  <c r="AU116" i="15" s="1"/>
  <c r="AQ121" i="15"/>
  <c r="AT121" i="15" s="1"/>
  <c r="AQ126" i="15"/>
  <c r="AT126" i="15" s="1"/>
  <c r="AN128" i="15"/>
  <c r="AW137" i="15"/>
  <c r="AQ139" i="15"/>
  <c r="AT139" i="15" s="1"/>
  <c r="AG163" i="15"/>
  <c r="AJ163" i="15"/>
  <c r="AF169" i="15"/>
  <c r="N174" i="15"/>
  <c r="V174" i="15"/>
  <c r="AW7" i="15"/>
  <c r="AO8" i="15"/>
  <c r="AN9" i="15"/>
  <c r="AN14" i="15"/>
  <c r="AR15" i="15"/>
  <c r="AU15" i="15"/>
  <c r="AR20" i="15"/>
  <c r="AU20" i="15"/>
  <c r="AW21" i="15"/>
  <c r="AO22" i="15"/>
  <c r="AN25" i="15"/>
  <c r="AW28" i="15"/>
  <c r="AQ30" i="15"/>
  <c r="AT30" i="15" s="1"/>
  <c r="AR31" i="15"/>
  <c r="AU31" i="15" s="1"/>
  <c r="AR36" i="15"/>
  <c r="AU36" i="15"/>
  <c r="AW37" i="15"/>
  <c r="AO38" i="15"/>
  <c r="AN41" i="15"/>
  <c r="AW44" i="15"/>
  <c r="AQ46" i="15"/>
  <c r="AT46" i="15"/>
  <c r="AR47" i="15"/>
  <c r="AU47" i="15" s="1"/>
  <c r="AR52" i="15"/>
  <c r="AU52" i="15" s="1"/>
  <c r="AW53" i="15"/>
  <c r="AO54" i="15"/>
  <c r="AN57" i="15"/>
  <c r="AQ62" i="15"/>
  <c r="AT62" i="15" s="1"/>
  <c r="AR63" i="15"/>
  <c r="AU63" i="15" s="1"/>
  <c r="AR68" i="15"/>
  <c r="AU68" i="15" s="1"/>
  <c r="AW69" i="15"/>
  <c r="AO70" i="15"/>
  <c r="AN73" i="15"/>
  <c r="AQ78" i="15"/>
  <c r="AT78" i="15"/>
  <c r="AR79" i="15"/>
  <c r="AU79" i="15" s="1"/>
  <c r="AW85" i="15"/>
  <c r="AO86" i="15"/>
  <c r="AN89" i="15"/>
  <c r="AQ94" i="15"/>
  <c r="AT94" i="15" s="1"/>
  <c r="AR95" i="15"/>
  <c r="AU95" i="15" s="1"/>
  <c r="AQ99" i="15"/>
  <c r="AT99" i="15" s="1"/>
  <c r="AN103" i="15"/>
  <c r="AN105" i="15"/>
  <c r="AN106" i="15"/>
  <c r="AQ110" i="15"/>
  <c r="AT110" i="15" s="1"/>
  <c r="AR122" i="15"/>
  <c r="AU122" i="15"/>
  <c r="AN123" i="15"/>
  <c r="AW129" i="15"/>
  <c r="AN130" i="15"/>
  <c r="AR131" i="15"/>
  <c r="AU131" i="15" s="1"/>
  <c r="AN148" i="15"/>
  <c r="AD171" i="15"/>
  <c r="AQ7" i="15"/>
  <c r="AT7" i="15" s="1"/>
  <c r="AR8" i="15"/>
  <c r="AU8" i="15" s="1"/>
  <c r="AN11" i="15"/>
  <c r="AQ14" i="15"/>
  <c r="AT14" i="15" s="1"/>
  <c r="AQ16" i="15"/>
  <c r="AT16" i="15" s="1"/>
  <c r="AR17" i="15"/>
  <c r="AU17" i="15" s="1"/>
  <c r="AQ21" i="15"/>
  <c r="AT21" i="15" s="1"/>
  <c r="AR22" i="15"/>
  <c r="AU22" i="15" s="1"/>
  <c r="AW23" i="15"/>
  <c r="AO24" i="15"/>
  <c r="AN27" i="15"/>
  <c r="AW30" i="15"/>
  <c r="AQ32" i="15"/>
  <c r="AT32" i="15" s="1"/>
  <c r="AR33" i="15"/>
  <c r="AU33" i="15" s="1"/>
  <c r="AQ37" i="15"/>
  <c r="AT37" i="15" s="1"/>
  <c r="AR38" i="15"/>
  <c r="AU38" i="15" s="1"/>
  <c r="AW39" i="15"/>
  <c r="AO40" i="15"/>
  <c r="AN43" i="15"/>
  <c r="AW46" i="15"/>
  <c r="AQ48" i="15"/>
  <c r="AT48" i="15" s="1"/>
  <c r="AR49" i="15"/>
  <c r="AU49" i="15" s="1"/>
  <c r="AQ53" i="15"/>
  <c r="AT53" i="15" s="1"/>
  <c r="AR54" i="15"/>
  <c r="AU54" i="15" s="1"/>
  <c r="AW55" i="15"/>
  <c r="AO56" i="15"/>
  <c r="AN59" i="15"/>
  <c r="AQ64" i="15"/>
  <c r="AT64" i="15" s="1"/>
  <c r="AR65" i="15"/>
  <c r="AU65" i="15" s="1"/>
  <c r="AQ69" i="15"/>
  <c r="AT69" i="15" s="1"/>
  <c r="AR70" i="15"/>
  <c r="AU70" i="15" s="1"/>
  <c r="AW71" i="15"/>
  <c r="AO72" i="15"/>
  <c r="AN75" i="15"/>
  <c r="AQ80" i="15"/>
  <c r="AT80" i="15" s="1"/>
  <c r="AR81" i="15"/>
  <c r="AU81" i="15"/>
  <c r="AQ85" i="15"/>
  <c r="AT85" i="15"/>
  <c r="AW87" i="15"/>
  <c r="AO88" i="15"/>
  <c r="AN91" i="15"/>
  <c r="AQ96" i="15"/>
  <c r="AT96" i="15" s="1"/>
  <c r="AR97" i="15"/>
  <c r="AU97" i="15" s="1"/>
  <c r="AQ101" i="15"/>
  <c r="AT101" i="15" s="1"/>
  <c r="AW103" i="15"/>
  <c r="AN107" i="15"/>
  <c r="AN108" i="15"/>
  <c r="AQ112" i="15"/>
  <c r="AT112" i="15" s="1"/>
  <c r="AN114" i="15"/>
  <c r="AW124" i="15"/>
  <c r="AN127" i="15"/>
  <c r="AN140" i="15"/>
  <c r="AW144" i="15"/>
  <c r="AR148" i="15"/>
  <c r="AU148" i="15" s="1"/>
  <c r="AN150" i="15"/>
  <c r="AF159" i="15"/>
  <c r="AE160" i="15"/>
  <c r="AH161" i="15"/>
  <c r="AD163" i="15"/>
  <c r="AN163" i="15" s="1"/>
  <c r="AE163" i="15"/>
  <c r="AG166" i="15"/>
  <c r="AF174" i="15"/>
  <c r="AH171" i="15"/>
  <c r="AN13" i="15"/>
  <c r="AW16" i="15"/>
  <c r="AR19" i="15"/>
  <c r="AU19" i="15" s="1"/>
  <c r="AW25" i="15"/>
  <c r="AO26" i="15"/>
  <c r="AN29" i="15"/>
  <c r="AW32" i="15"/>
  <c r="AR35" i="15"/>
  <c r="AU35" i="15" s="1"/>
  <c r="AW41" i="15"/>
  <c r="AO42" i="15"/>
  <c r="AN45" i="15"/>
  <c r="AR51" i="15"/>
  <c r="AU51" i="15" s="1"/>
  <c r="AW57" i="15"/>
  <c r="AO58" i="15"/>
  <c r="AN61" i="15"/>
  <c r="AR67" i="15"/>
  <c r="AU67" i="15" s="1"/>
  <c r="AW73" i="15"/>
  <c r="AO74" i="15"/>
  <c r="AN77" i="15"/>
  <c r="AR83" i="15"/>
  <c r="AU83" i="15"/>
  <c r="AW89" i="15"/>
  <c r="AO90" i="15"/>
  <c r="AN93" i="15"/>
  <c r="AR99" i="15"/>
  <c r="AU99" i="15" s="1"/>
  <c r="AR108" i="15"/>
  <c r="AU108" i="15" s="1"/>
  <c r="AR110" i="15"/>
  <c r="AU110" i="15" s="1"/>
  <c r="AN111" i="15"/>
  <c r="AR115" i="15"/>
  <c r="AU115" i="15"/>
  <c r="AR124" i="15"/>
  <c r="AU124" i="15"/>
  <c r="AQ129" i="15"/>
  <c r="AT129" i="15" s="1"/>
  <c r="AW136" i="15"/>
  <c r="AR140" i="15"/>
  <c r="AU140" i="15" s="1"/>
  <c r="AN142" i="15"/>
  <c r="AW147" i="15"/>
  <c r="AW149" i="15"/>
  <c r="AR150" i="15"/>
  <c r="AU150" i="15" s="1"/>
  <c r="AQ151" i="15"/>
  <c r="AT151" i="15" s="1"/>
  <c r="AN152" i="15"/>
  <c r="AR156" i="15"/>
  <c r="AU156" i="15" s="1"/>
  <c r="AK171" i="15"/>
  <c r="AR7" i="15"/>
  <c r="AU7" i="15" s="1"/>
  <c r="AQ9" i="15"/>
  <c r="AT9" i="15" s="1"/>
  <c r="AW11" i="15"/>
  <c r="AO12" i="15"/>
  <c r="AN15" i="15"/>
  <c r="AW18" i="15"/>
  <c r="AQ20" i="15"/>
  <c r="AT20" i="15"/>
  <c r="AR21" i="15"/>
  <c r="AU21" i="15" s="1"/>
  <c r="AQ25" i="15"/>
  <c r="AT25" i="15" s="1"/>
  <c r="AR26" i="15"/>
  <c r="AU26" i="15" s="1"/>
  <c r="AW27" i="15"/>
  <c r="AO28" i="15"/>
  <c r="AN31" i="15"/>
  <c r="AW34" i="15"/>
  <c r="AQ36" i="15"/>
  <c r="AT36" i="15"/>
  <c r="AR37" i="15"/>
  <c r="AU37" i="15" s="1"/>
  <c r="AQ41" i="15"/>
  <c r="AT41" i="15" s="1"/>
  <c r="AR42" i="15"/>
  <c r="AU42" i="15" s="1"/>
  <c r="AW43" i="15"/>
  <c r="AO44" i="15"/>
  <c r="AN47" i="15"/>
  <c r="AQ52" i="15"/>
  <c r="AT52" i="15" s="1"/>
  <c r="AR53" i="15"/>
  <c r="AU53" i="15" s="1"/>
  <c r="AR58" i="15"/>
  <c r="AU58" i="15" s="1"/>
  <c r="AW59" i="15"/>
  <c r="AO60" i="15"/>
  <c r="AN63" i="15"/>
  <c r="AQ68" i="15"/>
  <c r="AT68" i="15"/>
  <c r="AR69" i="15"/>
  <c r="AU69" i="15"/>
  <c r="AQ73" i="15"/>
  <c r="AT73" i="15" s="1"/>
  <c r="AW75" i="15"/>
  <c r="AO76" i="15"/>
  <c r="AN79" i="15"/>
  <c r="AQ84" i="15"/>
  <c r="AT84" i="15" s="1"/>
  <c r="AR85" i="15"/>
  <c r="AU85" i="15" s="1"/>
  <c r="AQ89" i="15"/>
  <c r="AT89" i="15" s="1"/>
  <c r="AW91" i="15"/>
  <c r="AO92" i="15"/>
  <c r="AW93" i="15"/>
  <c r="AN95" i="15"/>
  <c r="AQ100" i="15"/>
  <c r="AT100" i="15" s="1"/>
  <c r="AR101" i="15"/>
  <c r="AU101" i="15" s="1"/>
  <c r="AQ123" i="15"/>
  <c r="AT123" i="15" s="1"/>
  <c r="AR130" i="15"/>
  <c r="AU130" i="15" s="1"/>
  <c r="AN131" i="15"/>
  <c r="AQ136" i="15"/>
  <c r="AT136" i="15" s="1"/>
  <c r="AW141" i="15"/>
  <c r="AR142" i="15"/>
  <c r="AU142" i="15" s="1"/>
  <c r="AQ143" i="15"/>
  <c r="AT143" i="15" s="1"/>
  <c r="AN144" i="15"/>
  <c r="AR147" i="15"/>
  <c r="AU147" i="15" s="1"/>
  <c r="AW151" i="15"/>
  <c r="AR152" i="15"/>
  <c r="AU152" i="15" s="1"/>
  <c r="AN154" i="15"/>
  <c r="AC164" i="15"/>
  <c r="AJ164" i="15"/>
  <c r="AI165" i="15"/>
  <c r="AE168" i="15"/>
  <c r="AD169" i="15"/>
  <c r="AR48" i="14"/>
  <c r="AU48" i="14" s="1"/>
  <c r="AW49" i="14"/>
  <c r="AW51" i="14"/>
  <c r="AR55" i="14"/>
  <c r="AU55" i="14"/>
  <c r="AN57" i="14"/>
  <c r="AW58" i="14"/>
  <c r="AR60" i="14"/>
  <c r="AU60" i="14" s="1"/>
  <c r="AQ61" i="14"/>
  <c r="AT61" i="14" s="1"/>
  <c r="AN62" i="14"/>
  <c r="AN63" i="14"/>
  <c r="AQ64" i="14"/>
  <c r="AT64" i="14" s="1"/>
  <c r="AW64" i="14"/>
  <c r="AR65" i="14"/>
  <c r="AU65" i="14" s="1"/>
  <c r="AR67" i="14"/>
  <c r="AU67" i="14" s="1"/>
  <c r="AW76" i="14"/>
  <c r="AR77" i="14"/>
  <c r="AU77" i="14" s="1"/>
  <c r="AW80" i="14"/>
  <c r="AW88" i="14"/>
  <c r="AW96" i="14"/>
  <c r="AW104" i="14"/>
  <c r="AN109" i="14"/>
  <c r="AN110" i="14"/>
  <c r="AN111" i="14"/>
  <c r="AN112" i="14"/>
  <c r="AN113" i="14"/>
  <c r="AN114" i="14"/>
  <c r="AN115" i="14"/>
  <c r="AN116" i="14"/>
  <c r="AN117" i="14"/>
  <c r="AN118" i="14"/>
  <c r="AN119" i="14"/>
  <c r="AN120" i="14"/>
  <c r="AN121" i="14"/>
  <c r="AN122" i="14"/>
  <c r="AN123" i="14"/>
  <c r="AN124" i="14"/>
  <c r="AN125" i="14"/>
  <c r="AN126" i="14"/>
  <c r="AN127" i="14"/>
  <c r="AN128" i="14"/>
  <c r="AN129" i="14"/>
  <c r="AN130" i="14"/>
  <c r="AN131" i="14"/>
  <c r="AN132" i="14"/>
  <c r="AN134" i="14"/>
  <c r="AW176" i="14"/>
  <c r="AW197" i="14"/>
  <c r="AO200" i="14"/>
  <c r="AR200" i="14"/>
  <c r="AU200" i="14"/>
  <c r="AR210" i="14"/>
  <c r="AU210" i="14" s="1"/>
  <c r="AQ215" i="14"/>
  <c r="AT215" i="14" s="1"/>
  <c r="AW53" i="14"/>
  <c r="AR69" i="14"/>
  <c r="AU69" i="14" s="1"/>
  <c r="AR71" i="14"/>
  <c r="AU71" i="14" s="1"/>
  <c r="AO76" i="14"/>
  <c r="AO81" i="14"/>
  <c r="AO89" i="14"/>
  <c r="AO97" i="14"/>
  <c r="AO105" i="14"/>
  <c r="AO134" i="14"/>
  <c r="AQ135" i="14"/>
  <c r="AT135" i="14" s="1"/>
  <c r="AQ140" i="14"/>
  <c r="AT140" i="14" s="1"/>
  <c r="AO143" i="14"/>
  <c r="AO145" i="14"/>
  <c r="AO147" i="14"/>
  <c r="AO149" i="14"/>
  <c r="AO151" i="14"/>
  <c r="AO153" i="14"/>
  <c r="AR155" i="14"/>
  <c r="AU155" i="14" s="1"/>
  <c r="AO175" i="14"/>
  <c r="AW184" i="14"/>
  <c r="AW83" i="14"/>
  <c r="AW91" i="14"/>
  <c r="AR145" i="14"/>
  <c r="AU145" i="14" s="1"/>
  <c r="AR147" i="14"/>
  <c r="AU147" i="14" s="1"/>
  <c r="AR7" i="14"/>
  <c r="AU7" i="14" s="1"/>
  <c r="AW8" i="14"/>
  <c r="AR9" i="14"/>
  <c r="AU9" i="14" s="1"/>
  <c r="AW10" i="14"/>
  <c r="AR11" i="14"/>
  <c r="AU11" i="14" s="1"/>
  <c r="AW12" i="14"/>
  <c r="AR13" i="14"/>
  <c r="AU13" i="14"/>
  <c r="AW14" i="14"/>
  <c r="AR15" i="14"/>
  <c r="AU15" i="14" s="1"/>
  <c r="AW16" i="14"/>
  <c r="AR17" i="14"/>
  <c r="AU17" i="14" s="1"/>
  <c r="AW18" i="14"/>
  <c r="AR19" i="14"/>
  <c r="AU19" i="14" s="1"/>
  <c r="AW20" i="14"/>
  <c r="AR21" i="14"/>
  <c r="AU21" i="14" s="1"/>
  <c r="AW22" i="14"/>
  <c r="AR23" i="14"/>
  <c r="AU23" i="14" s="1"/>
  <c r="AW24" i="14"/>
  <c r="AR25" i="14"/>
  <c r="AU25" i="14" s="1"/>
  <c r="AW26" i="14"/>
  <c r="AR27" i="14"/>
  <c r="AU27" i="14" s="1"/>
  <c r="AW28" i="14"/>
  <c r="AR29" i="14"/>
  <c r="AU29" i="14"/>
  <c r="AW30" i="14"/>
  <c r="AR31" i="14"/>
  <c r="AU31" i="14" s="1"/>
  <c r="AW32" i="14"/>
  <c r="AR33" i="14"/>
  <c r="AU33" i="14" s="1"/>
  <c r="AW34" i="14"/>
  <c r="AR35" i="14"/>
  <c r="AU35" i="14" s="1"/>
  <c r="AW36" i="14"/>
  <c r="AR37" i="14"/>
  <c r="AU37" i="14"/>
  <c r="AW38" i="14"/>
  <c r="AR39" i="14"/>
  <c r="AU39" i="14" s="1"/>
  <c r="AW40" i="14"/>
  <c r="AR41" i="14"/>
  <c r="AU41" i="14"/>
  <c r="AW42" i="14"/>
  <c r="AR43" i="14"/>
  <c r="AU43" i="14" s="1"/>
  <c r="AW44" i="14"/>
  <c r="AR45" i="14"/>
  <c r="AU45" i="14"/>
  <c r="AO47" i="14"/>
  <c r="AN48" i="14"/>
  <c r="AQ51" i="14"/>
  <c r="AT51" i="14"/>
  <c r="AR52" i="14"/>
  <c r="AU52" i="14" s="1"/>
  <c r="AR54" i="14"/>
  <c r="AU54" i="14"/>
  <c r="AQ63" i="14"/>
  <c r="AT63" i="14"/>
  <c r="AW69" i="14"/>
  <c r="AW71" i="14"/>
  <c r="AO83" i="14"/>
  <c r="AO91" i="14"/>
  <c r="AO99" i="14"/>
  <c r="AQ101" i="14"/>
  <c r="AT101" i="14" s="1"/>
  <c r="AO107" i="14"/>
  <c r="AO138" i="14"/>
  <c r="AR47" i="14"/>
  <c r="AU47" i="14" s="1"/>
  <c r="AN49" i="14"/>
  <c r="AN50" i="14"/>
  <c r="AN51" i="14"/>
  <c r="AR56" i="14"/>
  <c r="AU56" i="14"/>
  <c r="AQ57" i="14"/>
  <c r="AT57" i="14"/>
  <c r="AW59" i="14"/>
  <c r="AN61" i="14"/>
  <c r="AQ62" i="14"/>
  <c r="AT62" i="14" s="1"/>
  <c r="AR66" i="14"/>
  <c r="AU66" i="14"/>
  <c r="AO68" i="14"/>
  <c r="AN72" i="14"/>
  <c r="AR73" i="14"/>
  <c r="AU73" i="14"/>
  <c r="AR75" i="14"/>
  <c r="AU75" i="14"/>
  <c r="AN81" i="14"/>
  <c r="AR83" i="14"/>
  <c r="AU83" i="14" s="1"/>
  <c r="AW84" i="14"/>
  <c r="AN85" i="14"/>
  <c r="AR86" i="14"/>
  <c r="AU86" i="14" s="1"/>
  <c r="AN89" i="14"/>
  <c r="AR91" i="14"/>
  <c r="AU91" i="14"/>
  <c r="AW92" i="14"/>
  <c r="AN93" i="14"/>
  <c r="AR94" i="14"/>
  <c r="AU94" i="14"/>
  <c r="AN97" i="14"/>
  <c r="AR99" i="14"/>
  <c r="AU99" i="14" s="1"/>
  <c r="AW100" i="14"/>
  <c r="AN101" i="14"/>
  <c r="AN105" i="14"/>
  <c r="AR107" i="14"/>
  <c r="AU107" i="14" s="1"/>
  <c r="AQ108" i="14"/>
  <c r="AT108" i="14" s="1"/>
  <c r="AO140" i="14"/>
  <c r="AN142" i="14"/>
  <c r="AN144" i="14"/>
  <c r="AN146" i="14"/>
  <c r="AN148" i="14"/>
  <c r="AQ175" i="14"/>
  <c r="AT175" i="14" s="1"/>
  <c r="AQ223" i="14"/>
  <c r="AT223" i="14" s="1"/>
  <c r="AN8" i="14"/>
  <c r="AN10" i="14"/>
  <c r="AN12" i="14"/>
  <c r="AN14" i="14"/>
  <c r="AN16" i="14"/>
  <c r="AN18" i="14"/>
  <c r="AN20" i="14"/>
  <c r="AN22" i="14"/>
  <c r="AN24" i="14"/>
  <c r="AN26" i="14"/>
  <c r="AN28" i="14"/>
  <c r="AN30" i="14"/>
  <c r="AN32" i="14"/>
  <c r="AN34" i="14"/>
  <c r="AN36" i="14"/>
  <c r="AN38" i="14"/>
  <c r="AN40" i="14"/>
  <c r="AN42" i="14"/>
  <c r="AN44" i="14"/>
  <c r="AW50" i="14"/>
  <c r="AN60" i="14"/>
  <c r="AQ60" i="14"/>
  <c r="AT60" i="14"/>
  <c r="AQ67" i="14"/>
  <c r="AT67" i="14"/>
  <c r="AQ79" i="14"/>
  <c r="AT79" i="14" s="1"/>
  <c r="AQ87" i="14"/>
  <c r="AT87" i="14" s="1"/>
  <c r="AQ95" i="14"/>
  <c r="AT95" i="14" s="1"/>
  <c r="AQ103" i="14"/>
  <c r="AT103" i="14" s="1"/>
  <c r="AW206" i="14"/>
  <c r="AH338" i="14"/>
  <c r="AO8" i="14"/>
  <c r="AO10" i="14"/>
  <c r="AO12" i="14"/>
  <c r="AO14" i="14"/>
  <c r="AO16" i="14"/>
  <c r="AO18" i="14"/>
  <c r="AO20" i="14"/>
  <c r="AO22" i="14"/>
  <c r="AO24" i="14"/>
  <c r="AO26" i="14"/>
  <c r="AO28" i="14"/>
  <c r="AO30" i="14"/>
  <c r="AO32" i="14"/>
  <c r="AO34" i="14"/>
  <c r="AO36" i="14"/>
  <c r="AO38" i="14"/>
  <c r="AO40" i="14"/>
  <c r="AO42" i="14"/>
  <c r="AO44" i="14"/>
  <c r="AO46" i="14"/>
  <c r="AW47" i="14"/>
  <c r="AW52" i="14"/>
  <c r="AO53" i="14"/>
  <c r="AN54" i="14"/>
  <c r="AR61" i="14"/>
  <c r="AU61" i="14"/>
  <c r="AR63" i="14"/>
  <c r="AU63" i="14" s="1"/>
  <c r="AW66" i="14"/>
  <c r="AN67" i="14"/>
  <c r="AO72" i="14"/>
  <c r="AQ73" i="14"/>
  <c r="AT73" i="14" s="1"/>
  <c r="AW75" i="14"/>
  <c r="AQ78" i="14"/>
  <c r="AT78" i="14"/>
  <c r="AW79" i="14"/>
  <c r="AQ86" i="14"/>
  <c r="AT86" i="14" s="1"/>
  <c r="AW87" i="14"/>
  <c r="AQ94" i="14"/>
  <c r="AT94" i="14" s="1"/>
  <c r="AW95" i="14"/>
  <c r="AN99" i="14"/>
  <c r="AQ102" i="14"/>
  <c r="AT102" i="14" s="1"/>
  <c r="AW103" i="14"/>
  <c r="AN107" i="14"/>
  <c r="AR109" i="14"/>
  <c r="AU109" i="14"/>
  <c r="AQ110" i="14"/>
  <c r="AT110" i="14"/>
  <c r="AR111" i="14"/>
  <c r="AU111" i="14" s="1"/>
  <c r="AQ112" i="14"/>
  <c r="AT112" i="14" s="1"/>
  <c r="AR113" i="14"/>
  <c r="AU113" i="14" s="1"/>
  <c r="AQ114" i="14"/>
  <c r="AT114" i="14" s="1"/>
  <c r="AR115" i="14"/>
  <c r="AU115" i="14"/>
  <c r="AQ116" i="14"/>
  <c r="AT116" i="14"/>
  <c r="AR117" i="14"/>
  <c r="AU117" i="14" s="1"/>
  <c r="AQ118" i="14"/>
  <c r="AT118" i="14" s="1"/>
  <c r="AR119" i="14"/>
  <c r="AU119" i="14" s="1"/>
  <c r="AQ120" i="14"/>
  <c r="AT120" i="14" s="1"/>
  <c r="AR121" i="14"/>
  <c r="AU121" i="14"/>
  <c r="AQ122" i="14"/>
  <c r="AT122" i="14"/>
  <c r="AR123" i="14"/>
  <c r="AU123" i="14" s="1"/>
  <c r="AQ124" i="14"/>
  <c r="AT124" i="14" s="1"/>
  <c r="AR125" i="14"/>
  <c r="AU125" i="14" s="1"/>
  <c r="AQ126" i="14"/>
  <c r="AT126" i="14" s="1"/>
  <c r="AR127" i="14"/>
  <c r="AU127" i="14"/>
  <c r="AQ128" i="14"/>
  <c r="AT128" i="14"/>
  <c r="AR129" i="14"/>
  <c r="AU129" i="14" s="1"/>
  <c r="AQ130" i="14"/>
  <c r="AT130" i="14" s="1"/>
  <c r="AQ132" i="14"/>
  <c r="AT132" i="14" s="1"/>
  <c r="AW138" i="14"/>
  <c r="AW181" i="14"/>
  <c r="AR182" i="14"/>
  <c r="AU182" i="14"/>
  <c r="AQ193" i="14"/>
  <c r="AT193" i="14"/>
  <c r="AW214" i="14"/>
  <c r="AW220" i="14"/>
  <c r="AR46" i="14"/>
  <c r="AU46" i="14" s="1"/>
  <c r="AR53" i="14"/>
  <c r="AU53" i="14" s="1"/>
  <c r="AO55" i="14"/>
  <c r="AN56" i="14"/>
  <c r="AQ59" i="14"/>
  <c r="AT59" i="14"/>
  <c r="AO60" i="14"/>
  <c r="AO67" i="14"/>
  <c r="AN68" i="14"/>
  <c r="AW70" i="14"/>
  <c r="AN76" i="14"/>
  <c r="AO79" i="14"/>
  <c r="AQ81" i="14"/>
  <c r="AT81" i="14" s="1"/>
  <c r="AO87" i="14"/>
  <c r="AQ89" i="14"/>
  <c r="AT89" i="14" s="1"/>
  <c r="AO95" i="14"/>
  <c r="AQ97" i="14"/>
  <c r="AT97" i="14" s="1"/>
  <c r="AO103" i="14"/>
  <c r="AQ105" i="14"/>
  <c r="AT105" i="14" s="1"/>
  <c r="AQ136" i="14"/>
  <c r="AT136" i="14" s="1"/>
  <c r="AQ229" i="14"/>
  <c r="AT229" i="14" s="1"/>
  <c r="AO148" i="14"/>
  <c r="AO150" i="14"/>
  <c r="AO152" i="14"/>
  <c r="AO154" i="14"/>
  <c r="AO156" i="14"/>
  <c r="AO158" i="14"/>
  <c r="AO160" i="14"/>
  <c r="AO162" i="14"/>
  <c r="AO164" i="14"/>
  <c r="AO166" i="14"/>
  <c r="AO168" i="14"/>
  <c r="AO170" i="14"/>
  <c r="AW171" i="14"/>
  <c r="AR172" i="14"/>
  <c r="AU172" i="14" s="1"/>
  <c r="AN173" i="14"/>
  <c r="AW182" i="14"/>
  <c r="AO186" i="14"/>
  <c r="AW187" i="14"/>
  <c r="AO188" i="14"/>
  <c r="AN189" i="14"/>
  <c r="AQ198" i="14"/>
  <c r="AT198" i="14" s="1"/>
  <c r="AN199" i="14"/>
  <c r="AW210" i="14"/>
  <c r="AR211" i="14"/>
  <c r="AU211" i="14" s="1"/>
  <c r="AN218" i="14"/>
  <c r="AN222" i="14"/>
  <c r="AR227" i="14"/>
  <c r="AU227" i="14"/>
  <c r="AR228" i="14"/>
  <c r="AU228" i="14"/>
  <c r="AW240" i="14"/>
  <c r="AR241" i="14"/>
  <c r="AU241" i="14" s="1"/>
  <c r="AQ242" i="14"/>
  <c r="AT242" i="14" s="1"/>
  <c r="AQ244" i="14"/>
  <c r="AT244" i="14" s="1"/>
  <c r="AW248" i="14"/>
  <c r="AN249" i="14"/>
  <c r="AN252" i="14"/>
  <c r="AO258" i="14"/>
  <c r="AN259" i="14"/>
  <c r="AR261" i="14"/>
  <c r="AU261" i="14" s="1"/>
  <c r="AN262" i="14"/>
  <c r="AO263" i="14"/>
  <c r="AQ266" i="14"/>
  <c r="AT266" i="14"/>
  <c r="AO272" i="14"/>
  <c r="AQ273" i="14"/>
  <c r="AT273" i="14" s="1"/>
  <c r="AN274" i="14"/>
  <c r="AR277" i="14"/>
  <c r="AU277" i="14" s="1"/>
  <c r="AW278" i="14"/>
  <c r="AO279" i="14"/>
  <c r="AQ280" i="14"/>
  <c r="AT280" i="14"/>
  <c r="AN284" i="14"/>
  <c r="AW286" i="14"/>
  <c r="AO287" i="14"/>
  <c r="AQ288" i="14"/>
  <c r="AT288" i="14" s="1"/>
  <c r="AN292" i="14"/>
  <c r="AO295" i="14"/>
  <c r="AW296" i="14"/>
  <c r="AN300" i="14"/>
  <c r="AO303" i="14"/>
  <c r="AW304" i="14"/>
  <c r="AN308" i="14"/>
  <c r="AO311" i="14"/>
  <c r="AW312" i="14"/>
  <c r="AN316" i="14"/>
  <c r="AO320" i="14"/>
  <c r="AE324" i="14"/>
  <c r="AD327" i="14"/>
  <c r="AN201" i="14"/>
  <c r="AO208" i="14"/>
  <c r="AW228" i="14"/>
  <c r="AR230" i="14"/>
  <c r="AU230" i="14" s="1"/>
  <c r="AO243" i="14"/>
  <c r="AO245" i="14"/>
  <c r="AN251" i="14"/>
  <c r="AQ256" i="14"/>
  <c r="AT256" i="14" s="1"/>
  <c r="AW264" i="14"/>
  <c r="AO265" i="14"/>
  <c r="AQ268" i="14"/>
  <c r="AT268" i="14" s="1"/>
  <c r="AO274" i="14"/>
  <c r="AQ275" i="14"/>
  <c r="AT275" i="14" s="1"/>
  <c r="AN276" i="14"/>
  <c r="AO284" i="14"/>
  <c r="AQ285" i="14"/>
  <c r="AT285" i="14" s="1"/>
  <c r="AO292" i="14"/>
  <c r="AQ293" i="14"/>
  <c r="AT293" i="14" s="1"/>
  <c r="AO300" i="14"/>
  <c r="AQ301" i="14"/>
  <c r="AT301" i="14" s="1"/>
  <c r="AO308" i="14"/>
  <c r="AQ309" i="14"/>
  <c r="AT309" i="14"/>
  <c r="AO316" i="14"/>
  <c r="AQ317" i="14"/>
  <c r="AT317" i="14" s="1"/>
  <c r="AK327" i="14"/>
  <c r="AC335" i="14"/>
  <c r="AO176" i="14"/>
  <c r="AN177" i="14"/>
  <c r="AR181" i="14"/>
  <c r="AU181" i="14" s="1"/>
  <c r="AR183" i="14"/>
  <c r="AU183" i="14" s="1"/>
  <c r="AO192" i="14"/>
  <c r="AN193" i="14"/>
  <c r="AR197" i="14"/>
  <c r="AU197" i="14" s="1"/>
  <c r="AR199" i="14"/>
  <c r="AU199" i="14" s="1"/>
  <c r="AN200" i="14"/>
  <c r="AN204" i="14"/>
  <c r="AW211" i="14"/>
  <c r="AR215" i="14"/>
  <c r="AU215" i="14"/>
  <c r="AR219" i="14"/>
  <c r="AU219" i="14" s="1"/>
  <c r="AR223" i="14"/>
  <c r="AU223" i="14" s="1"/>
  <c r="AW230" i="14"/>
  <c r="AR231" i="14"/>
  <c r="AU231" i="14" s="1"/>
  <c r="AR232" i="14"/>
  <c r="AU232" i="14" s="1"/>
  <c r="AN240" i="14"/>
  <c r="AW242" i="14"/>
  <c r="AW244" i="14"/>
  <c r="AN254" i="14"/>
  <c r="AR255" i="14"/>
  <c r="AU255" i="14" s="1"/>
  <c r="AR258" i="14"/>
  <c r="AU258" i="14" s="1"/>
  <c r="AO260" i="14"/>
  <c r="AQ261" i="14"/>
  <c r="AT261" i="14" s="1"/>
  <c r="AR265" i="14"/>
  <c r="AU265" i="14" s="1"/>
  <c r="AW266" i="14"/>
  <c r="AO267" i="14"/>
  <c r="AQ270" i="14"/>
  <c r="AT270" i="14"/>
  <c r="AR272" i="14"/>
  <c r="AU272" i="14"/>
  <c r="AO276" i="14"/>
  <c r="AQ277" i="14"/>
  <c r="AT277" i="14" s="1"/>
  <c r="AN278" i="14"/>
  <c r="AR279" i="14"/>
  <c r="AU279" i="14"/>
  <c r="AW280" i="14"/>
  <c r="AO281" i="14"/>
  <c r="AQ282" i="14"/>
  <c r="AT282" i="14"/>
  <c r="AN286" i="14"/>
  <c r="AR287" i="14"/>
  <c r="AU287" i="14" s="1"/>
  <c r="AW288" i="14"/>
  <c r="AO289" i="14"/>
  <c r="AW290" i="14"/>
  <c r="AN294" i="14"/>
  <c r="AR295" i="14"/>
  <c r="AU295" i="14" s="1"/>
  <c r="AO297" i="14"/>
  <c r="AW298" i="14"/>
  <c r="AN302" i="14"/>
  <c r="AR303" i="14"/>
  <c r="AU303" i="14"/>
  <c r="AO305" i="14"/>
  <c r="AW306" i="14"/>
  <c r="AN310" i="14"/>
  <c r="AR311" i="14"/>
  <c r="AU311" i="14" s="1"/>
  <c r="AO313" i="14"/>
  <c r="AW314" i="14"/>
  <c r="AN318" i="14"/>
  <c r="AR320" i="14"/>
  <c r="AU320" i="14" s="1"/>
  <c r="AE327" i="14"/>
  <c r="AE328" i="14"/>
  <c r="AD333" i="14"/>
  <c r="AH333" i="14"/>
  <c r="AK333" i="14"/>
  <c r="AD335" i="14"/>
  <c r="AR139" i="14"/>
  <c r="AU139" i="14" s="1"/>
  <c r="AQ158" i="14"/>
  <c r="AT158" i="14" s="1"/>
  <c r="AQ160" i="14"/>
  <c r="AT160" i="14" s="1"/>
  <c r="AQ162" i="14"/>
  <c r="AT162" i="14" s="1"/>
  <c r="AQ164" i="14"/>
  <c r="AT164" i="14"/>
  <c r="AQ166" i="14"/>
  <c r="AT166" i="14"/>
  <c r="AQ168" i="14"/>
  <c r="AT168" i="14" s="1"/>
  <c r="AW170" i="14"/>
  <c r="AW172" i="14"/>
  <c r="AR176" i="14"/>
  <c r="AU176" i="14" s="1"/>
  <c r="AN178" i="14"/>
  <c r="AN179" i="14"/>
  <c r="AN180" i="14"/>
  <c r="AR185" i="14"/>
  <c r="AU185" i="14" s="1"/>
  <c r="AW186" i="14"/>
  <c r="AW188" i="14"/>
  <c r="AR192" i="14"/>
  <c r="AU192" i="14" s="1"/>
  <c r="AN194" i="14"/>
  <c r="AN195" i="14"/>
  <c r="AN196" i="14"/>
  <c r="AW200" i="14"/>
  <c r="AR201" i="14"/>
  <c r="AU201" i="14" s="1"/>
  <c r="AN206" i="14"/>
  <c r="AW213" i="14"/>
  <c r="AW232" i="14"/>
  <c r="AR233" i="14"/>
  <c r="AU233" i="14" s="1"/>
  <c r="AR234" i="14"/>
  <c r="AU234" i="14"/>
  <c r="AO247" i="14"/>
  <c r="AQ249" i="14"/>
  <c r="AT249" i="14" s="1"/>
  <c r="AN253" i="14"/>
  <c r="AN256" i="14"/>
  <c r="AO257" i="14"/>
  <c r="AQ258" i="14"/>
  <c r="AT258" i="14" s="1"/>
  <c r="AQ259" i="14"/>
  <c r="AT259" i="14"/>
  <c r="AO262" i="14"/>
  <c r="AQ263" i="14"/>
  <c r="AT263" i="14" s="1"/>
  <c r="AN264" i="14"/>
  <c r="AR267" i="14"/>
  <c r="AU267" i="14"/>
  <c r="AW268" i="14"/>
  <c r="AO269" i="14"/>
  <c r="AQ272" i="14"/>
  <c r="AT272" i="14"/>
  <c r="AR274" i="14"/>
  <c r="AU274" i="14"/>
  <c r="AO278" i="14"/>
  <c r="AQ279" i="14"/>
  <c r="AT279" i="14" s="1"/>
  <c r="AR284" i="14"/>
  <c r="AU284" i="14" s="1"/>
  <c r="AO286" i="14"/>
  <c r="AQ287" i="14"/>
  <c r="AT287" i="14"/>
  <c r="AR292" i="14"/>
  <c r="AU292" i="14"/>
  <c r="AO294" i="14"/>
  <c r="AQ295" i="14"/>
  <c r="AT295" i="14" s="1"/>
  <c r="AR300" i="14"/>
  <c r="AU300" i="14" s="1"/>
  <c r="AO302" i="14"/>
  <c r="AQ303" i="14"/>
  <c r="AT303" i="14" s="1"/>
  <c r="AR308" i="14"/>
  <c r="AU308" i="14"/>
  <c r="AO310" i="14"/>
  <c r="AQ311" i="14"/>
  <c r="AT311" i="14" s="1"/>
  <c r="AR316" i="14"/>
  <c r="AU316" i="14" s="1"/>
  <c r="AO318" i="14"/>
  <c r="AQ320" i="14"/>
  <c r="AT320" i="14"/>
  <c r="AD323" i="14"/>
  <c r="AK323" i="14"/>
  <c r="AC326" i="14"/>
  <c r="AG326" i="14"/>
  <c r="AJ326" i="14"/>
  <c r="AH335" i="14"/>
  <c r="AR157" i="14"/>
  <c r="AU157" i="14"/>
  <c r="AR159" i="14"/>
  <c r="AU159" i="14"/>
  <c r="AR161" i="14"/>
  <c r="AU161" i="14"/>
  <c r="AR163" i="14"/>
  <c r="AU163" i="14"/>
  <c r="AR165" i="14"/>
  <c r="AU165" i="14" s="1"/>
  <c r="AR167" i="14"/>
  <c r="AU167" i="14"/>
  <c r="AR169" i="14"/>
  <c r="AU169" i="14"/>
  <c r="AW174" i="14"/>
  <c r="AO178" i="14"/>
  <c r="AW179" i="14"/>
  <c r="AO180" i="14"/>
  <c r="AN181" i="14"/>
  <c r="AW190" i="14"/>
  <c r="AO194" i="14"/>
  <c r="AW195" i="14"/>
  <c r="AR196" i="14"/>
  <c r="AU196" i="14"/>
  <c r="AN197" i="14"/>
  <c r="AW202" i="14"/>
  <c r="AR203" i="14"/>
  <c r="AU203" i="14"/>
  <c r="AN207" i="14"/>
  <c r="AN216" i="14"/>
  <c r="AN220" i="14"/>
  <c r="AW224" i="14"/>
  <c r="AW234" i="14"/>
  <c r="AR235" i="14"/>
  <c r="AU235" i="14" s="1"/>
  <c r="AR236" i="14"/>
  <c r="AU236" i="14" s="1"/>
  <c r="AW246" i="14"/>
  <c r="AR247" i="14"/>
  <c r="AU247" i="14"/>
  <c r="AQ251" i="14"/>
  <c r="AT251" i="14"/>
  <c r="AN255" i="14"/>
  <c r="AR257" i="14"/>
  <c r="AU257" i="14" s="1"/>
  <c r="AO264" i="14"/>
  <c r="AQ265" i="14"/>
  <c r="AT265" i="14" s="1"/>
  <c r="AN266" i="14"/>
  <c r="AR269" i="14"/>
  <c r="AU269" i="14" s="1"/>
  <c r="AW270" i="14"/>
  <c r="AO271" i="14"/>
  <c r="AQ274" i="14"/>
  <c r="AT274" i="14" s="1"/>
  <c r="AN280" i="14"/>
  <c r="AW282" i="14"/>
  <c r="AO283" i="14"/>
  <c r="AQ284" i="14"/>
  <c r="AT284" i="14" s="1"/>
  <c r="AN288" i="14"/>
  <c r="AO291" i="14"/>
  <c r="AW292" i="14"/>
  <c r="AN296" i="14"/>
  <c r="AO299" i="14"/>
  <c r="AW300" i="14"/>
  <c r="AN304" i="14"/>
  <c r="AO307" i="14"/>
  <c r="AW308" i="14"/>
  <c r="AN312" i="14"/>
  <c r="AO315" i="14"/>
  <c r="AW316" i="14"/>
  <c r="AC324" i="14"/>
  <c r="AG324" i="14"/>
  <c r="AJ324" i="14"/>
  <c r="AD329" i="14"/>
  <c r="AH331" i="14"/>
  <c r="AW331" i="14" s="1"/>
  <c r="AJ335" i="14"/>
  <c r="AI325" i="14"/>
  <c r="AC330" i="14"/>
  <c r="AG330" i="14"/>
  <c r="AJ330" i="14"/>
  <c r="AE331" i="14"/>
  <c r="AK335" i="14"/>
  <c r="AR173" i="14"/>
  <c r="AU173" i="14" s="1"/>
  <c r="AR175" i="14"/>
  <c r="AU175" i="14" s="1"/>
  <c r="AO184" i="14"/>
  <c r="AN185" i="14"/>
  <c r="AR189" i="14"/>
  <c r="AU189" i="14" s="1"/>
  <c r="AR191" i="14"/>
  <c r="AU191" i="14" s="1"/>
  <c r="AR198" i="14"/>
  <c r="AU198" i="14" s="1"/>
  <c r="AW203" i="14"/>
  <c r="AR207" i="14"/>
  <c r="AU207" i="14" s="1"/>
  <c r="AN208" i="14"/>
  <c r="AN212" i="14"/>
  <c r="AR217" i="14"/>
  <c r="AU217" i="14" s="1"/>
  <c r="AR221" i="14"/>
  <c r="AU221" i="14" s="1"/>
  <c r="AW238" i="14"/>
  <c r="AR239" i="14"/>
  <c r="AU239" i="14" s="1"/>
  <c r="AR249" i="14"/>
  <c r="AU249" i="14" s="1"/>
  <c r="AO256" i="14"/>
  <c r="AN257" i="14"/>
  <c r="AR259" i="14"/>
  <c r="AU259" i="14" s="1"/>
  <c r="AQ262" i="14"/>
  <c r="AT262" i="14" s="1"/>
  <c r="AR264" i="14"/>
  <c r="AU264" i="14" s="1"/>
  <c r="AO268" i="14"/>
  <c r="AQ269" i="14"/>
  <c r="AT269" i="14"/>
  <c r="AN270" i="14"/>
  <c r="AR273" i="14"/>
  <c r="AU273" i="14" s="1"/>
  <c r="AW274" i="14"/>
  <c r="AO275" i="14"/>
  <c r="AQ278" i="14"/>
  <c r="AT278" i="14" s="1"/>
  <c r="AN282" i="14"/>
  <c r="AR283" i="14"/>
  <c r="AU283" i="14"/>
  <c r="AW284" i="14"/>
  <c r="AO285" i="14"/>
  <c r="AQ286" i="14"/>
  <c r="AT286" i="14"/>
  <c r="AN290" i="14"/>
  <c r="AR291" i="14"/>
  <c r="AU291" i="14" s="1"/>
  <c r="AO293" i="14"/>
  <c r="AW294" i="14"/>
  <c r="AN298" i="14"/>
  <c r="AR299" i="14"/>
  <c r="AU299" i="14" s="1"/>
  <c r="AO301" i="14"/>
  <c r="AW302" i="14"/>
  <c r="AN306" i="14"/>
  <c r="AR307" i="14"/>
  <c r="AU307" i="14" s="1"/>
  <c r="AO309" i="14"/>
  <c r="AW310" i="14"/>
  <c r="AN314" i="14"/>
  <c r="AR315" i="14"/>
  <c r="AU315" i="14"/>
  <c r="AO317" i="14"/>
  <c r="AW318" i="14"/>
  <c r="AD324" i="14"/>
  <c r="AH324" i="14"/>
  <c r="AK324" i="14"/>
  <c r="AC327" i="14"/>
  <c r="AG327" i="14"/>
  <c r="AJ327" i="14"/>
  <c r="AN150" i="14"/>
  <c r="AN152" i="14"/>
  <c r="AN154" i="14"/>
  <c r="AQ155" i="14"/>
  <c r="AT155" i="14" s="1"/>
  <c r="AN156" i="14"/>
  <c r="AQ157" i="14"/>
  <c r="AT157" i="14" s="1"/>
  <c r="AN158" i="14"/>
  <c r="AQ159" i="14"/>
  <c r="AT159" i="14" s="1"/>
  <c r="AN160" i="14"/>
  <c r="AQ161" i="14"/>
  <c r="AT161" i="14" s="1"/>
  <c r="AN162" i="14"/>
  <c r="AQ163" i="14"/>
  <c r="AT163" i="14" s="1"/>
  <c r="AN164" i="14"/>
  <c r="AQ165" i="14"/>
  <c r="AT165" i="14" s="1"/>
  <c r="AN166" i="14"/>
  <c r="AQ167" i="14"/>
  <c r="AT167" i="14" s="1"/>
  <c r="AN168" i="14"/>
  <c r="AQ169" i="14"/>
  <c r="AT169" i="14"/>
  <c r="AN170" i="14"/>
  <c r="AN171" i="14"/>
  <c r="AN172" i="14"/>
  <c r="AR177" i="14"/>
  <c r="AU177" i="14" s="1"/>
  <c r="AW178" i="14"/>
  <c r="AW180" i="14"/>
  <c r="AR184" i="14"/>
  <c r="AU184" i="14" s="1"/>
  <c r="AN186" i="14"/>
  <c r="AN187" i="14"/>
  <c r="AN188" i="14"/>
  <c r="AR193" i="14"/>
  <c r="AU193" i="14" s="1"/>
  <c r="AW194" i="14"/>
  <c r="AW196" i="14"/>
  <c r="AW205" i="14"/>
  <c r="AW208" i="14"/>
  <c r="AR208" i="14"/>
  <c r="AU208" i="14" s="1"/>
  <c r="AR209" i="14"/>
  <c r="AU209" i="14" s="1"/>
  <c r="AN214" i="14"/>
  <c r="AW226" i="14"/>
  <c r="AO241" i="14"/>
  <c r="AN250" i="14"/>
  <c r="AR251" i="14"/>
  <c r="AU251" i="14"/>
  <c r="AQ255" i="14"/>
  <c r="AT255" i="14" s="1"/>
  <c r="AN260" i="14"/>
  <c r="AO261" i="14"/>
  <c r="AQ264" i="14"/>
  <c r="AT264" i="14" s="1"/>
  <c r="AR266" i="14"/>
  <c r="AU266" i="14"/>
  <c r="AO270" i="14"/>
  <c r="AQ271" i="14"/>
  <c r="AT271" i="14" s="1"/>
  <c r="AN272" i="14"/>
  <c r="AR275" i="14"/>
  <c r="AU275" i="14" s="1"/>
  <c r="AW276" i="14"/>
  <c r="AO277" i="14"/>
  <c r="AR280" i="14"/>
  <c r="AU280" i="14" s="1"/>
  <c r="AO282" i="14"/>
  <c r="AQ283" i="14"/>
  <c r="AT283" i="14" s="1"/>
  <c r="AR288" i="14"/>
  <c r="AU288" i="14" s="1"/>
  <c r="AO290" i="14"/>
  <c r="AQ291" i="14"/>
  <c r="AT291" i="14" s="1"/>
  <c r="AR296" i="14"/>
  <c r="AU296" i="14"/>
  <c r="AO298" i="14"/>
  <c r="AQ299" i="14"/>
  <c r="AT299" i="14" s="1"/>
  <c r="AR304" i="14"/>
  <c r="AU304" i="14" s="1"/>
  <c r="AO306" i="14"/>
  <c r="AQ307" i="14"/>
  <c r="AT307" i="14"/>
  <c r="AR312" i="14"/>
  <c r="AU312" i="14"/>
  <c r="AQ315" i="14"/>
  <c r="AT315" i="14"/>
  <c r="AB331" i="14"/>
  <c r="AF331" i="14"/>
  <c r="AI331" i="14"/>
  <c r="AD332" i="14"/>
  <c r="AH332" i="14"/>
  <c r="AK332" i="14"/>
  <c r="AE164" i="13"/>
  <c r="AN121" i="13"/>
  <c r="AW122" i="13"/>
  <c r="AR123" i="13"/>
  <c r="AU123" i="13" s="1"/>
  <c r="AO125" i="13"/>
  <c r="AQ126" i="13"/>
  <c r="AT126" i="13" s="1"/>
  <c r="AQ127" i="13"/>
  <c r="AT127" i="13"/>
  <c r="AO130" i="13"/>
  <c r="AN133" i="13"/>
  <c r="AW136" i="13"/>
  <c r="AR139" i="13"/>
  <c r="AU139" i="13" s="1"/>
  <c r="AQ140" i="13"/>
  <c r="AT140" i="13" s="1"/>
  <c r="AR146" i="13"/>
  <c r="AU146" i="13" s="1"/>
  <c r="AN150" i="13"/>
  <c r="AR8" i="13"/>
  <c r="AU8" i="13"/>
  <c r="AN13" i="13"/>
  <c r="AQ14" i="13"/>
  <c r="AT14" i="13" s="1"/>
  <c r="AQ16" i="13"/>
  <c r="AT16" i="13"/>
  <c r="AR17" i="13"/>
  <c r="AU17" i="13" s="1"/>
  <c r="AO19" i="13"/>
  <c r="AQ20" i="13"/>
  <c r="AT20" i="13"/>
  <c r="AN22" i="13"/>
  <c r="AQ23" i="13"/>
  <c r="AT23" i="13" s="1"/>
  <c r="AW25" i="13"/>
  <c r="AN37" i="13"/>
  <c r="AW40" i="13"/>
  <c r="AN41" i="13"/>
  <c r="AR44" i="13"/>
  <c r="AU44" i="13" s="1"/>
  <c r="AQ48" i="13"/>
  <c r="AT48" i="13" s="1"/>
  <c r="AQ52" i="13"/>
  <c r="AT52" i="13" s="1"/>
  <c r="AQ55" i="13"/>
  <c r="AT55" i="13" s="1"/>
  <c r="AW57" i="13"/>
  <c r="AN69" i="13"/>
  <c r="AW72" i="13"/>
  <c r="AN73" i="13"/>
  <c r="AR76" i="13"/>
  <c r="AU76" i="13" s="1"/>
  <c r="AR81" i="13"/>
  <c r="AU81" i="13"/>
  <c r="AW82" i="13"/>
  <c r="AR88" i="13"/>
  <c r="AU88" i="13" s="1"/>
  <c r="AN91" i="13"/>
  <c r="AQ92" i="13"/>
  <c r="AT92" i="13" s="1"/>
  <c r="AR98" i="13"/>
  <c r="AU98" i="13" s="1"/>
  <c r="AN101" i="13"/>
  <c r="AR103" i="13"/>
  <c r="AU103" i="13" s="1"/>
  <c r="AO105" i="13"/>
  <c r="AQ106" i="13"/>
  <c r="AT106" i="13" s="1"/>
  <c r="AO110" i="13"/>
  <c r="AN111" i="13"/>
  <c r="AN114" i="13"/>
  <c r="AQ116" i="13"/>
  <c r="AT116" i="13"/>
  <c r="AQ129" i="13"/>
  <c r="AT129" i="13" s="1"/>
  <c r="AR132" i="13"/>
  <c r="AU132" i="13" s="1"/>
  <c r="AN135" i="13"/>
  <c r="AW138" i="13"/>
  <c r="AQ145" i="13"/>
  <c r="AT145" i="13" s="1"/>
  <c r="AD157" i="13"/>
  <c r="AH157" i="13"/>
  <c r="AK157" i="13"/>
  <c r="AC159" i="13"/>
  <c r="AE159" i="13"/>
  <c r="AG159" i="13"/>
  <c r="AJ159" i="13"/>
  <c r="AN7" i="13"/>
  <c r="AR10" i="13"/>
  <c r="AU10" i="13" s="1"/>
  <c r="AW15" i="13"/>
  <c r="AN18" i="13"/>
  <c r="AN27" i="13"/>
  <c r="AR31" i="13"/>
  <c r="AU31" i="13" s="1"/>
  <c r="AQ35" i="13"/>
  <c r="AT35" i="13" s="1"/>
  <c r="AN38" i="13"/>
  <c r="AO41" i="13"/>
  <c r="AW42" i="13"/>
  <c r="AN47" i="13"/>
  <c r="AO53" i="13"/>
  <c r="AW54" i="13"/>
  <c r="AN59" i="13"/>
  <c r="AR63" i="13"/>
  <c r="AU63" i="13" s="1"/>
  <c r="AQ67" i="13"/>
  <c r="AT67" i="13" s="1"/>
  <c r="AN70" i="13"/>
  <c r="AO73" i="13"/>
  <c r="AW74" i="13"/>
  <c r="AW79" i="13"/>
  <c r="AO80" i="13"/>
  <c r="AN104" i="13"/>
  <c r="AR105" i="13"/>
  <c r="AU105" i="13" s="1"/>
  <c r="AR110" i="13"/>
  <c r="AU110" i="13" s="1"/>
  <c r="AN113" i="13"/>
  <c r="AR115" i="13"/>
  <c r="AU115" i="13" s="1"/>
  <c r="AO117" i="13"/>
  <c r="AQ118" i="13"/>
  <c r="AT118" i="13" s="1"/>
  <c r="AO122" i="13"/>
  <c r="AN123" i="13"/>
  <c r="AN126" i="13"/>
  <c r="AO127" i="13"/>
  <c r="AQ128" i="13"/>
  <c r="AT128" i="13"/>
  <c r="AR134" i="13"/>
  <c r="AU134" i="13"/>
  <c r="AN137" i="13"/>
  <c r="AW140" i="13"/>
  <c r="AR143" i="13"/>
  <c r="AU143" i="13" s="1"/>
  <c r="AQ144" i="13"/>
  <c r="AT144" i="13"/>
  <c r="AH154" i="13"/>
  <c r="AO7" i="13"/>
  <c r="AN8" i="13"/>
  <c r="AQ11" i="13"/>
  <c r="AT11" i="13" s="1"/>
  <c r="AR12" i="13"/>
  <c r="AU12" i="13" s="1"/>
  <c r="AN17" i="13"/>
  <c r="AQ18" i="13"/>
  <c r="AT18" i="13" s="1"/>
  <c r="AR21" i="13"/>
  <c r="AU21" i="13" s="1"/>
  <c r="AN29" i="13"/>
  <c r="AW32" i="13"/>
  <c r="AN33" i="13"/>
  <c r="AW35" i="13"/>
  <c r="AR36" i="13"/>
  <c r="AU36" i="13" s="1"/>
  <c r="AQ40" i="13"/>
  <c r="AT40" i="13"/>
  <c r="AQ44" i="13"/>
  <c r="AT44" i="13" s="1"/>
  <c r="AQ47" i="13"/>
  <c r="AT47" i="13" s="1"/>
  <c r="AW49" i="13"/>
  <c r="AN61" i="13"/>
  <c r="AW64" i="13"/>
  <c r="AN65" i="13"/>
  <c r="AW67" i="13"/>
  <c r="AR68" i="13"/>
  <c r="AU68" i="13" s="1"/>
  <c r="AQ72" i="13"/>
  <c r="AT72" i="13" s="1"/>
  <c r="AQ76" i="13"/>
  <c r="AT76" i="13" s="1"/>
  <c r="AQ79" i="13"/>
  <c r="AT79" i="13" s="1"/>
  <c r="AR80" i="13"/>
  <c r="AU80" i="13" s="1"/>
  <c r="AN83" i="13"/>
  <c r="AQ84" i="13"/>
  <c r="AT84" i="13" s="1"/>
  <c r="AW89" i="13"/>
  <c r="AW91" i="13"/>
  <c r="AO92" i="13"/>
  <c r="AR95" i="13"/>
  <c r="AU95" i="13" s="1"/>
  <c r="AO97" i="13"/>
  <c r="AQ99" i="13"/>
  <c r="AT99" i="13" s="1"/>
  <c r="AW101" i="13"/>
  <c r="AN103" i="13"/>
  <c r="AN106" i="13"/>
  <c r="AQ108" i="13"/>
  <c r="AT108" i="13" s="1"/>
  <c r="AN116" i="13"/>
  <c r="AR117" i="13"/>
  <c r="AU117" i="13"/>
  <c r="AQ121" i="13"/>
  <c r="AT121" i="13"/>
  <c r="AR122" i="13"/>
  <c r="AU122" i="13"/>
  <c r="AN125" i="13"/>
  <c r="AW126" i="13"/>
  <c r="AR127" i="13"/>
  <c r="AU127" i="13"/>
  <c r="AR129" i="13"/>
  <c r="AU129" i="13"/>
  <c r="AQ130" i="13"/>
  <c r="AT130" i="13"/>
  <c r="AQ133" i="13"/>
  <c r="AT133" i="13"/>
  <c r="AR136" i="13"/>
  <c r="AU136" i="13"/>
  <c r="AN139" i="13"/>
  <c r="AW142" i="13"/>
  <c r="AR145" i="13"/>
  <c r="AU145" i="13"/>
  <c r="AQ146" i="13"/>
  <c r="AT146" i="13"/>
  <c r="AQ150" i="13"/>
  <c r="AT150" i="13"/>
  <c r="AE154" i="13"/>
  <c r="AC156" i="13"/>
  <c r="AJ156" i="13"/>
  <c r="AE157" i="13"/>
  <c r="AE158" i="13"/>
  <c r="AC160" i="13"/>
  <c r="AJ160" i="13"/>
  <c r="AE161" i="13"/>
  <c r="AF161" i="13"/>
  <c r="AE162" i="13"/>
  <c r="AR7" i="13"/>
  <c r="AU7" i="13"/>
  <c r="AO9" i="13"/>
  <c r="AW10" i="13"/>
  <c r="AN11" i="13"/>
  <c r="AQ13" i="13"/>
  <c r="AT13" i="13" s="1"/>
  <c r="AR14" i="13"/>
  <c r="AU14" i="13"/>
  <c r="AW19" i="13"/>
  <c r="AQ22" i="13"/>
  <c r="AT22" i="13" s="1"/>
  <c r="AR23" i="13"/>
  <c r="AU23" i="13" s="1"/>
  <c r="AQ25" i="13"/>
  <c r="AT25" i="13"/>
  <c r="AQ27" i="13"/>
  <c r="AT27" i="13" s="1"/>
  <c r="AN30" i="13"/>
  <c r="AO33" i="13"/>
  <c r="AW34" i="13"/>
  <c r="AQ37" i="13"/>
  <c r="AT37" i="13" s="1"/>
  <c r="AN39" i="13"/>
  <c r="AO45" i="13"/>
  <c r="AW46" i="13"/>
  <c r="AN51" i="13"/>
  <c r="AR55" i="13"/>
  <c r="AU55" i="13" s="1"/>
  <c r="AQ57" i="13"/>
  <c r="AT57" i="13" s="1"/>
  <c r="AQ59" i="13"/>
  <c r="AT59" i="13" s="1"/>
  <c r="AN62" i="13"/>
  <c r="AO65" i="13"/>
  <c r="AW66" i="13"/>
  <c r="AQ69" i="13"/>
  <c r="AT69" i="13" s="1"/>
  <c r="AN71" i="13"/>
  <c r="AO77" i="13"/>
  <c r="AW78" i="13"/>
  <c r="AW84" i="13"/>
  <c r="AN86" i="13"/>
  <c r="AR87" i="13"/>
  <c r="AU87" i="13"/>
  <c r="AQ91" i="13"/>
  <c r="AT91" i="13" s="1"/>
  <c r="AR97" i="13"/>
  <c r="AU97" i="13" s="1"/>
  <c r="AQ101" i="13"/>
  <c r="AT101" i="13" s="1"/>
  <c r="AR102" i="13"/>
  <c r="AU102" i="13" s="1"/>
  <c r="AN105" i="13"/>
  <c r="AW106" i="13"/>
  <c r="AR107" i="13"/>
  <c r="AU107" i="13" s="1"/>
  <c r="AO109" i="13"/>
  <c r="AQ110" i="13"/>
  <c r="AT110" i="13" s="1"/>
  <c r="AQ111" i="13"/>
  <c r="AT111" i="13" s="1"/>
  <c r="AO114" i="13"/>
  <c r="AN115" i="13"/>
  <c r="AN118" i="13"/>
  <c r="AQ120" i="13"/>
  <c r="AT120" i="13" s="1"/>
  <c r="AN128" i="13"/>
  <c r="AR131" i="13"/>
  <c r="AU131" i="13" s="1"/>
  <c r="AQ132" i="13"/>
  <c r="AT132" i="13" s="1"/>
  <c r="AQ135" i="13"/>
  <c r="AT135" i="13" s="1"/>
  <c r="AR138" i="13"/>
  <c r="AU138" i="13" s="1"/>
  <c r="AN141" i="13"/>
  <c r="AW144" i="13"/>
  <c r="AR147" i="13"/>
  <c r="AU147" i="13" s="1"/>
  <c r="AQ148" i="13"/>
  <c r="AT148" i="13" s="1"/>
  <c r="AR9" i="13"/>
  <c r="AU9" i="13" s="1"/>
  <c r="AO11" i="13"/>
  <c r="AN12" i="13"/>
  <c r="AR16" i="13"/>
  <c r="AU16" i="13" s="1"/>
  <c r="AQ21" i="13"/>
  <c r="AT21" i="13" s="1"/>
  <c r="AW24" i="13"/>
  <c r="AR28" i="13"/>
  <c r="AU28" i="13" s="1"/>
  <c r="AQ36" i="13"/>
  <c r="AT36" i="13" s="1"/>
  <c r="AW41" i="13"/>
  <c r="AN53" i="13"/>
  <c r="AW56" i="13"/>
  <c r="AR60" i="13"/>
  <c r="AU60" i="13" s="1"/>
  <c r="AQ68" i="13"/>
  <c r="AT68" i="13" s="1"/>
  <c r="AW73" i="13"/>
  <c r="AN80" i="13"/>
  <c r="AW81" i="13"/>
  <c r="AW83" i="13"/>
  <c r="AO84" i="13"/>
  <c r="AN95" i="13"/>
  <c r="AR109" i="13"/>
  <c r="AU109" i="13" s="1"/>
  <c r="AR114" i="13"/>
  <c r="AU114" i="13" s="1"/>
  <c r="AN117" i="13"/>
  <c r="AN143" i="13"/>
  <c r="AW146" i="13"/>
  <c r="AR150" i="13"/>
  <c r="AU150" i="13" s="1"/>
  <c r="AB153" i="13"/>
  <c r="AI153" i="13"/>
  <c r="AE155" i="13"/>
  <c r="AQ155" i="13" s="1"/>
  <c r="AT155" i="13" s="1"/>
  <c r="AB157" i="13"/>
  <c r="AI157" i="13"/>
  <c r="AW7" i="13"/>
  <c r="AN10" i="13"/>
  <c r="AR11" i="13"/>
  <c r="AU11" i="13"/>
  <c r="AO13" i="13"/>
  <c r="AW14" i="13"/>
  <c r="AN15" i="13"/>
  <c r="AR18" i="13"/>
  <c r="AU18" i="13" s="1"/>
  <c r="AO22" i="13"/>
  <c r="AO25" i="13"/>
  <c r="AW26" i="13"/>
  <c r="AN31" i="13"/>
  <c r="AO37" i="13"/>
  <c r="AW38" i="13"/>
  <c r="AN43" i="13"/>
  <c r="AR47" i="13"/>
  <c r="AU47" i="13" s="1"/>
  <c r="AQ51" i="13"/>
  <c r="AT51" i="13" s="1"/>
  <c r="AN54" i="13"/>
  <c r="AO57" i="13"/>
  <c r="AW58" i="13"/>
  <c r="AN63" i="13"/>
  <c r="AO69" i="13"/>
  <c r="AW70" i="13"/>
  <c r="AN75" i="13"/>
  <c r="AR79" i="13"/>
  <c r="AU79" i="13" s="1"/>
  <c r="AQ83" i="13"/>
  <c r="AT83" i="13" s="1"/>
  <c r="AN87" i="13"/>
  <c r="AQ88" i="13"/>
  <c r="AT88" i="13" s="1"/>
  <c r="AW93" i="13"/>
  <c r="AR94" i="13"/>
  <c r="AU94" i="13" s="1"/>
  <c r="AN97" i="13"/>
  <c r="AR99" i="13"/>
  <c r="AU99" i="13"/>
  <c r="AO101" i="13"/>
  <c r="AN107" i="13"/>
  <c r="AN110" i="13"/>
  <c r="AQ112" i="13"/>
  <c r="AT112" i="13" s="1"/>
  <c r="AN120" i="13"/>
  <c r="AR121" i="13"/>
  <c r="AU121" i="13" s="1"/>
  <c r="AR126" i="13"/>
  <c r="AU126" i="13" s="1"/>
  <c r="AW132" i="13"/>
  <c r="AJ153" i="13"/>
  <c r="AN9" i="13"/>
  <c r="AQ10" i="13"/>
  <c r="AT10" i="13" s="1"/>
  <c r="AQ12" i="13"/>
  <c r="AT12" i="13" s="1"/>
  <c r="AR13" i="13"/>
  <c r="AU13" i="13" s="1"/>
  <c r="AO15" i="13"/>
  <c r="AN16" i="13"/>
  <c r="AQ19" i="13"/>
  <c r="AT19" i="13" s="1"/>
  <c r="AR20" i="13"/>
  <c r="AU20" i="13" s="1"/>
  <c r="AR22" i="13"/>
  <c r="AU22" i="13" s="1"/>
  <c r="AQ24" i="13"/>
  <c r="AT24" i="13" s="1"/>
  <c r="AQ28" i="13"/>
  <c r="AT28" i="13" s="1"/>
  <c r="AW33" i="13"/>
  <c r="AN45" i="13"/>
  <c r="AW48" i="13"/>
  <c r="AN49" i="13"/>
  <c r="AW51" i="13"/>
  <c r="AR52" i="13"/>
  <c r="AU52" i="13" s="1"/>
  <c r="AQ56" i="13"/>
  <c r="AT56" i="13" s="1"/>
  <c r="AQ60" i="13"/>
  <c r="AT60" i="13" s="1"/>
  <c r="AW65" i="13"/>
  <c r="AN77" i="13"/>
  <c r="AR89" i="13"/>
  <c r="AU89" i="13" s="1"/>
  <c r="AN90" i="13"/>
  <c r="AR101" i="13"/>
  <c r="AU101" i="13" s="1"/>
  <c r="AQ105" i="13"/>
  <c r="AT105" i="13" s="1"/>
  <c r="AR106" i="13"/>
  <c r="AU106" i="13" s="1"/>
  <c r="AN109" i="13"/>
  <c r="AW110" i="13"/>
  <c r="AR111" i="13"/>
  <c r="AU111" i="13" s="1"/>
  <c r="AO113" i="13"/>
  <c r="AQ114" i="13"/>
  <c r="AT114" i="13" s="1"/>
  <c r="AO118" i="13"/>
  <c r="AN119" i="13"/>
  <c r="AN122" i="13"/>
  <c r="AO123" i="13"/>
  <c r="AQ124" i="13"/>
  <c r="AT124" i="13" s="1"/>
  <c r="AN131" i="13"/>
  <c r="AW134" i="13"/>
  <c r="AR137" i="13"/>
  <c r="AU137" i="13" s="1"/>
  <c r="AQ138" i="13"/>
  <c r="AT138" i="13" s="1"/>
  <c r="AQ141" i="13"/>
  <c r="AT141" i="13" s="1"/>
  <c r="AR144" i="13"/>
  <c r="AU144" i="13" s="1"/>
  <c r="AN147" i="13"/>
  <c r="AC154" i="13"/>
  <c r="AG154" i="13"/>
  <c r="AG158" i="13"/>
  <c r="AG162" i="13"/>
  <c r="AO8" i="12"/>
  <c r="AN12" i="12"/>
  <c r="AQ17" i="12"/>
  <c r="AT17" i="12"/>
  <c r="AN19" i="12"/>
  <c r="AN22" i="12"/>
  <c r="AO23" i="12"/>
  <c r="AW29" i="12"/>
  <c r="AO32" i="12"/>
  <c r="AN33" i="12"/>
  <c r="AN38" i="12"/>
  <c r="AO39" i="12"/>
  <c r="AW45" i="12"/>
  <c r="AR46" i="12"/>
  <c r="AU46" i="12" s="1"/>
  <c r="AO48" i="12"/>
  <c r="AN49" i="12"/>
  <c r="AN54" i="12"/>
  <c r="AR55" i="12"/>
  <c r="AU55" i="12" s="1"/>
  <c r="AW61" i="12"/>
  <c r="AR62" i="12"/>
  <c r="AU62" i="12" s="1"/>
  <c r="AO64" i="12"/>
  <c r="AN65" i="12"/>
  <c r="AW70" i="12"/>
  <c r="AR71" i="12"/>
  <c r="AU71" i="12"/>
  <c r="AR78" i="12"/>
  <c r="AU78" i="12"/>
  <c r="AW81" i="12"/>
  <c r="AW83" i="12"/>
  <c r="AN85" i="12"/>
  <c r="AQ99" i="12"/>
  <c r="AT99" i="12" s="1"/>
  <c r="AW100" i="12"/>
  <c r="AW107" i="12"/>
  <c r="AQ111" i="12"/>
  <c r="AT111" i="12" s="1"/>
  <c r="AW116" i="12"/>
  <c r="AR117" i="12"/>
  <c r="AU117" i="12"/>
  <c r="AW121" i="12"/>
  <c r="AN123" i="12"/>
  <c r="AN126" i="12"/>
  <c r="AR135" i="12"/>
  <c r="AU135" i="12" s="1"/>
  <c r="AQ139" i="12"/>
  <c r="AT139" i="12" s="1"/>
  <c r="AN141" i="12"/>
  <c r="AH159" i="12"/>
  <c r="AK159" i="12"/>
  <c r="AJ162" i="12"/>
  <c r="AF166" i="12"/>
  <c r="AF163" i="12"/>
  <c r="AN163" i="12" s="1"/>
  <c r="AQ7" i="12"/>
  <c r="AT7" i="12"/>
  <c r="AR8" i="12"/>
  <c r="AU8" i="12"/>
  <c r="AR13" i="12"/>
  <c r="AU13" i="12"/>
  <c r="AR18" i="12"/>
  <c r="AU18" i="12"/>
  <c r="AO20" i="12"/>
  <c r="AN24" i="12"/>
  <c r="AO25" i="12"/>
  <c r="AW31" i="12"/>
  <c r="AR32" i="12"/>
  <c r="AU32" i="12"/>
  <c r="AO34" i="12"/>
  <c r="AN35" i="12"/>
  <c r="AR39" i="12"/>
  <c r="AU39" i="12"/>
  <c r="AN40" i="12"/>
  <c r="AO41" i="12"/>
  <c r="AW47" i="12"/>
  <c r="AR48" i="12"/>
  <c r="AU48" i="12" s="1"/>
  <c r="AO50" i="12"/>
  <c r="AN51" i="12"/>
  <c r="AN56" i="12"/>
  <c r="AR57" i="12"/>
  <c r="AU57" i="12" s="1"/>
  <c r="AW63" i="12"/>
  <c r="AR64" i="12"/>
  <c r="AU64" i="12" s="1"/>
  <c r="AO66" i="12"/>
  <c r="AN67" i="12"/>
  <c r="AN68" i="12"/>
  <c r="AW72" i="12"/>
  <c r="AR73" i="12"/>
  <c r="AU73" i="12" s="1"/>
  <c r="AR84" i="12"/>
  <c r="AU84" i="12" s="1"/>
  <c r="AR86" i="12"/>
  <c r="AU86" i="12" s="1"/>
  <c r="AN89" i="12"/>
  <c r="AN90" i="12"/>
  <c r="AO95" i="12"/>
  <c r="AQ101" i="12"/>
  <c r="AT101" i="12" s="1"/>
  <c r="AW102" i="12"/>
  <c r="AR109" i="12"/>
  <c r="AU109" i="12" s="1"/>
  <c r="AW113" i="12"/>
  <c r="AN115" i="12"/>
  <c r="AN118" i="12"/>
  <c r="AQ121" i="12"/>
  <c r="AT121" i="12"/>
  <c r="AR127" i="12"/>
  <c r="AU127" i="12"/>
  <c r="AQ131" i="12"/>
  <c r="AT131" i="12"/>
  <c r="AN133" i="12"/>
  <c r="AW139" i="12"/>
  <c r="AQ144" i="12"/>
  <c r="AT144" i="12"/>
  <c r="AQ149" i="12"/>
  <c r="AT149" i="12" s="1"/>
  <c r="AE157" i="12"/>
  <c r="AI163" i="12"/>
  <c r="AQ9" i="12"/>
  <c r="AT9" i="12"/>
  <c r="AN11" i="12"/>
  <c r="AN14" i="12"/>
  <c r="AO15" i="12"/>
  <c r="AQ19" i="12"/>
  <c r="AT19" i="12" s="1"/>
  <c r="AR20" i="12"/>
  <c r="AU20" i="12" s="1"/>
  <c r="AR25" i="12"/>
  <c r="AU25" i="12" s="1"/>
  <c r="AN26" i="12"/>
  <c r="AO27" i="12"/>
  <c r="AW33" i="12"/>
  <c r="AR34" i="12"/>
  <c r="AU34" i="12" s="1"/>
  <c r="AO36" i="12"/>
  <c r="AN37" i="12"/>
  <c r="AR41" i="12"/>
  <c r="AU41" i="12" s="1"/>
  <c r="AN42" i="12"/>
  <c r="AO43" i="12"/>
  <c r="AW49" i="12"/>
  <c r="AR50" i="12"/>
  <c r="AU50" i="12" s="1"/>
  <c r="AO52" i="12"/>
  <c r="AN53" i="12"/>
  <c r="AN58" i="12"/>
  <c r="AR59" i="12"/>
  <c r="AU59" i="12"/>
  <c r="AW65" i="12"/>
  <c r="AR66" i="12"/>
  <c r="AU66" i="12" s="1"/>
  <c r="AO68" i="12"/>
  <c r="AN69" i="12"/>
  <c r="AN70" i="12"/>
  <c r="AW74" i="12"/>
  <c r="AR75" i="12"/>
  <c r="AU75" i="12" s="1"/>
  <c r="AW76" i="12"/>
  <c r="AQ81" i="12"/>
  <c r="AT81" i="12"/>
  <c r="AW91" i="12"/>
  <c r="AQ96" i="12"/>
  <c r="AT96" i="12" s="1"/>
  <c r="AW104" i="12"/>
  <c r="AN110" i="12"/>
  <c r="AR119" i="12"/>
  <c r="AU119" i="12" s="1"/>
  <c r="AQ123" i="12"/>
  <c r="AT123" i="12" s="1"/>
  <c r="AN125" i="12"/>
  <c r="AW146" i="12"/>
  <c r="AR147" i="12"/>
  <c r="AU147" i="12" s="1"/>
  <c r="AW150" i="12"/>
  <c r="AC166" i="12"/>
  <c r="AK163" i="12"/>
  <c r="AR10" i="12"/>
  <c r="AU10" i="12" s="1"/>
  <c r="AO12" i="12"/>
  <c r="AN16" i="12"/>
  <c r="AQ21" i="12"/>
  <c r="AT21" i="12"/>
  <c r="AN23" i="12"/>
  <c r="AR27" i="12"/>
  <c r="AU27" i="12" s="1"/>
  <c r="AN28" i="12"/>
  <c r="AO29" i="12"/>
  <c r="AW35" i="12"/>
  <c r="AR36" i="12"/>
  <c r="AU36" i="12" s="1"/>
  <c r="AO38" i="12"/>
  <c r="AN39" i="12"/>
  <c r="AR43" i="12"/>
  <c r="AU43" i="12" s="1"/>
  <c r="AN44" i="12"/>
  <c r="AO45" i="12"/>
  <c r="AW51" i="12"/>
  <c r="AR52" i="12"/>
  <c r="AU52" i="12" s="1"/>
  <c r="AO54" i="12"/>
  <c r="AN55" i="12"/>
  <c r="AN60" i="12"/>
  <c r="AR61" i="12"/>
  <c r="AU61" i="12" s="1"/>
  <c r="AW67" i="12"/>
  <c r="AR68" i="12"/>
  <c r="AU68" i="12" s="1"/>
  <c r="AO70" i="12"/>
  <c r="AN71" i="12"/>
  <c r="AN72" i="12"/>
  <c r="AO77" i="12"/>
  <c r="AW78" i="12"/>
  <c r="AN79" i="12"/>
  <c r="AQ80" i="12"/>
  <c r="AT80" i="12" s="1"/>
  <c r="AN81" i="12"/>
  <c r="AN95" i="12"/>
  <c r="AW97" i="12"/>
  <c r="AQ105" i="12"/>
  <c r="AT105" i="12"/>
  <c r="AW106" i="12"/>
  <c r="AR111" i="12"/>
  <c r="AU111" i="12" s="1"/>
  <c r="AQ115" i="12"/>
  <c r="AT115" i="12" s="1"/>
  <c r="AN117" i="12"/>
  <c r="AW123" i="12"/>
  <c r="AQ128" i="12"/>
  <c r="AT128" i="12" s="1"/>
  <c r="AQ133" i="12"/>
  <c r="AT133" i="12" s="1"/>
  <c r="AW138" i="12"/>
  <c r="AR139" i="12"/>
  <c r="AU139" i="12" s="1"/>
  <c r="AW141" i="12"/>
  <c r="AW142" i="12"/>
  <c r="AN145" i="12"/>
  <c r="AQ152" i="12"/>
  <c r="AT152" i="12" s="1"/>
  <c r="AH158" i="12"/>
  <c r="AD160" i="12"/>
  <c r="AH160" i="12"/>
  <c r="AK160" i="12"/>
  <c r="AE162" i="12"/>
  <c r="AQ11" i="12"/>
  <c r="AT11" i="12"/>
  <c r="AR12" i="12"/>
  <c r="AU12" i="12"/>
  <c r="AR17" i="12"/>
  <c r="AU17" i="12"/>
  <c r="AR22" i="12"/>
  <c r="AU22" i="12"/>
  <c r="AO24" i="12"/>
  <c r="AR29" i="12"/>
  <c r="AU29" i="12" s="1"/>
  <c r="AN30" i="12"/>
  <c r="AO31" i="12"/>
  <c r="AW37" i="12"/>
  <c r="AR38" i="12"/>
  <c r="AU38" i="12"/>
  <c r="AO40" i="12"/>
  <c r="AN41" i="12"/>
  <c r="AR45" i="12"/>
  <c r="AU45" i="12" s="1"/>
  <c r="AN46" i="12"/>
  <c r="AO47" i="12"/>
  <c r="AW53" i="12"/>
  <c r="AR54" i="12"/>
  <c r="AU54" i="12" s="1"/>
  <c r="AO56" i="12"/>
  <c r="AN57" i="12"/>
  <c r="AN62" i="12"/>
  <c r="AR63" i="12"/>
  <c r="AU63" i="12"/>
  <c r="AW69" i="12"/>
  <c r="AR70" i="12"/>
  <c r="AU70" i="12" s="1"/>
  <c r="AO72" i="12"/>
  <c r="AN73" i="12"/>
  <c r="AW80" i="12"/>
  <c r="AW86" i="12"/>
  <c r="AW93" i="12"/>
  <c r="AO94" i="12"/>
  <c r="AW95" i="12"/>
  <c r="AR96" i="12"/>
  <c r="AU96" i="12"/>
  <c r="AW99" i="12"/>
  <c r="AQ107" i="12"/>
  <c r="AT107" i="12" s="1"/>
  <c r="AN109" i="12"/>
  <c r="AQ120" i="12"/>
  <c r="AT120" i="12"/>
  <c r="AQ125" i="12"/>
  <c r="AT125" i="12"/>
  <c r="AW130" i="12"/>
  <c r="AR131" i="12"/>
  <c r="AU131" i="12" s="1"/>
  <c r="AW134" i="12"/>
  <c r="AN137" i="12"/>
  <c r="AQ143" i="12"/>
  <c r="AT143" i="12" s="1"/>
  <c r="AW148" i="12"/>
  <c r="AR149" i="12"/>
  <c r="AU149" i="12"/>
  <c r="AE155" i="12"/>
  <c r="AN8" i="12"/>
  <c r="AQ13" i="12"/>
  <c r="AT13" i="12"/>
  <c r="AN15" i="12"/>
  <c r="AN18" i="12"/>
  <c r="AO19" i="12"/>
  <c r="AQ23" i="12"/>
  <c r="AT23" i="12" s="1"/>
  <c r="AR24" i="12"/>
  <c r="AU24" i="12" s="1"/>
  <c r="AO26" i="12"/>
  <c r="AN27" i="12"/>
  <c r="AQ30" i="12"/>
  <c r="AT30" i="12" s="1"/>
  <c r="AR31" i="12"/>
  <c r="AU31" i="12" s="1"/>
  <c r="AN32" i="12"/>
  <c r="AO33" i="12"/>
  <c r="AW39" i="12"/>
  <c r="AR40" i="12"/>
  <c r="AU40" i="12"/>
  <c r="AO42" i="12"/>
  <c r="AN43" i="12"/>
  <c r="AQ46" i="12"/>
  <c r="AT46" i="12"/>
  <c r="AR47" i="12"/>
  <c r="AU47" i="12"/>
  <c r="AN48" i="12"/>
  <c r="AR49" i="12"/>
  <c r="AU49" i="12" s="1"/>
  <c r="AW55" i="12"/>
  <c r="AR56" i="12"/>
  <c r="AU56" i="12" s="1"/>
  <c r="AO58" i="12"/>
  <c r="AN59" i="12"/>
  <c r="AQ62" i="12"/>
  <c r="AT62" i="12" s="1"/>
  <c r="AN64" i="12"/>
  <c r="AR65" i="12"/>
  <c r="AU65" i="12" s="1"/>
  <c r="AW71" i="12"/>
  <c r="AR72" i="12"/>
  <c r="AU72" i="12"/>
  <c r="AO74" i="12"/>
  <c r="AN75" i="12"/>
  <c r="AN82" i="12"/>
  <c r="AQ84" i="12"/>
  <c r="AT84" i="12" s="1"/>
  <c r="AW101" i="12"/>
  <c r="AQ112" i="12"/>
  <c r="AT112" i="12" s="1"/>
  <c r="AQ117" i="12"/>
  <c r="AT117" i="12" s="1"/>
  <c r="AW122" i="12"/>
  <c r="AR123" i="12"/>
  <c r="AU123" i="12" s="1"/>
  <c r="AW126" i="12"/>
  <c r="AN129" i="12"/>
  <c r="AQ135" i="12"/>
  <c r="AT135" i="12" s="1"/>
  <c r="AW140" i="12"/>
  <c r="AR141" i="12"/>
  <c r="AU141" i="12"/>
  <c r="AW145" i="12"/>
  <c r="AN147" i="12"/>
  <c r="AN150" i="12"/>
  <c r="AC157" i="12"/>
  <c r="AG157" i="12"/>
  <c r="AJ157" i="12"/>
  <c r="AC159" i="12"/>
  <c r="AG159" i="12"/>
  <c r="AJ159" i="12"/>
  <c r="AH163" i="12"/>
  <c r="AN7" i="12"/>
  <c r="AN10" i="12"/>
  <c r="AQ15" i="12"/>
  <c r="AT15" i="12" s="1"/>
  <c r="AR16" i="12"/>
  <c r="AU16" i="12" s="1"/>
  <c r="AR21" i="12"/>
  <c r="AU21" i="12" s="1"/>
  <c r="AW27" i="12"/>
  <c r="AR28" i="12"/>
  <c r="AU28" i="12" s="1"/>
  <c r="AO30" i="12"/>
  <c r="AN31" i="12"/>
  <c r="AR35" i="12"/>
  <c r="AU35" i="12" s="1"/>
  <c r="AN36" i="12"/>
  <c r="AO37" i="12"/>
  <c r="AW43" i="12"/>
  <c r="AR44" i="12"/>
  <c r="AU44" i="12" s="1"/>
  <c r="AO46" i="12"/>
  <c r="AN47" i="12"/>
  <c r="AN52" i="12"/>
  <c r="AR53" i="12"/>
  <c r="AU53" i="12"/>
  <c r="AW59" i="12"/>
  <c r="AR60" i="12"/>
  <c r="AU60" i="12" s="1"/>
  <c r="AO62" i="12"/>
  <c r="AN63" i="12"/>
  <c r="AW68" i="12"/>
  <c r="AR69" i="12"/>
  <c r="AU69" i="12" s="1"/>
  <c r="AW75" i="12"/>
  <c r="AN77" i="12"/>
  <c r="AQ79" i="12"/>
  <c r="AT79" i="12" s="1"/>
  <c r="AW88" i="12"/>
  <c r="AO89" i="12"/>
  <c r="AO92" i="12"/>
  <c r="AW98" i="12"/>
  <c r="AW105" i="12"/>
  <c r="AW109" i="12"/>
  <c r="AW110" i="12"/>
  <c r="AN113" i="12"/>
  <c r="AQ119" i="12"/>
  <c r="AT119" i="12" s="1"/>
  <c r="AW124" i="12"/>
  <c r="AR125" i="12"/>
  <c r="AU125" i="12" s="1"/>
  <c r="AW129" i="12"/>
  <c r="AN131" i="12"/>
  <c r="AN134" i="12"/>
  <c r="AQ137" i="12"/>
  <c r="AT137" i="12"/>
  <c r="AR143" i="12"/>
  <c r="AU143" i="12" s="1"/>
  <c r="AQ147" i="12"/>
  <c r="AT147" i="12"/>
  <c r="AN149" i="12"/>
  <c r="AJ155" i="12"/>
  <c r="AD161" i="12"/>
  <c r="AH161" i="12"/>
  <c r="AK161" i="12"/>
  <c r="AB163" i="12"/>
  <c r="AO11" i="11"/>
  <c r="AN12" i="11"/>
  <c r="AW17" i="11"/>
  <c r="AO18" i="11"/>
  <c r="AO27" i="11"/>
  <c r="AN28" i="11"/>
  <c r="AW33" i="11"/>
  <c r="AO34" i="11"/>
  <c r="AO43" i="11"/>
  <c r="AN44" i="11"/>
  <c r="AW49" i="11"/>
  <c r="AO50" i="11"/>
  <c r="AO59" i="11"/>
  <c r="AN60" i="11"/>
  <c r="AW65" i="11"/>
  <c r="AO66" i="11"/>
  <c r="AQ100" i="11"/>
  <c r="AT100" i="11" s="1"/>
  <c r="AR101" i="11"/>
  <c r="AU101" i="11" s="1"/>
  <c r="AQ102" i="11"/>
  <c r="AT102" i="11" s="1"/>
  <c r="AR103" i="11"/>
  <c r="AU103" i="11" s="1"/>
  <c r="AR105" i="11"/>
  <c r="AU105" i="11" s="1"/>
  <c r="AR107" i="11"/>
  <c r="AU107" i="11" s="1"/>
  <c r="AR109" i="11"/>
  <c r="AU109" i="11" s="1"/>
  <c r="AR111" i="11"/>
  <c r="AU111" i="11" s="1"/>
  <c r="AR113" i="11"/>
  <c r="AU113" i="11" s="1"/>
  <c r="AR115" i="11"/>
  <c r="AU115" i="11" s="1"/>
  <c r="AO117" i="11"/>
  <c r="AO124" i="11"/>
  <c r="AN125" i="11"/>
  <c r="AW127" i="11"/>
  <c r="AO128" i="11"/>
  <c r="AK147" i="11"/>
  <c r="AQ10" i="11"/>
  <c r="AT10" i="11" s="1"/>
  <c r="AR11" i="11"/>
  <c r="AU11" i="11" s="1"/>
  <c r="AO13" i="11"/>
  <c r="AN14" i="11"/>
  <c r="AR18" i="11"/>
  <c r="AU18" i="11" s="1"/>
  <c r="AQ26" i="11"/>
  <c r="AT26" i="11" s="1"/>
  <c r="AR27" i="11"/>
  <c r="AU27" i="11" s="1"/>
  <c r="AO29" i="11"/>
  <c r="AN30" i="11"/>
  <c r="AR34" i="11"/>
  <c r="AU34" i="11" s="1"/>
  <c r="AW35" i="11"/>
  <c r="AO36" i="11"/>
  <c r="AQ42" i="11"/>
  <c r="AT42" i="11" s="1"/>
  <c r="AR43" i="11"/>
  <c r="AU43" i="11" s="1"/>
  <c r="AO45" i="11"/>
  <c r="AN46" i="11"/>
  <c r="AR50" i="11"/>
  <c r="AU50" i="11" s="1"/>
  <c r="AW51" i="11"/>
  <c r="AO52" i="11"/>
  <c r="AQ58" i="11"/>
  <c r="AT58" i="11" s="1"/>
  <c r="AR59" i="11"/>
  <c r="AU59" i="11" s="1"/>
  <c r="AO61" i="11"/>
  <c r="AN62" i="11"/>
  <c r="AR66" i="11"/>
  <c r="AU66" i="11" s="1"/>
  <c r="AW67" i="11"/>
  <c r="AO68" i="11"/>
  <c r="AR117" i="11"/>
  <c r="AU117" i="11" s="1"/>
  <c r="AR119" i="11"/>
  <c r="AU119" i="11" s="1"/>
  <c r="AR126" i="11"/>
  <c r="AU126" i="11" s="1"/>
  <c r="AD135" i="11"/>
  <c r="AH135" i="11"/>
  <c r="AD140" i="11"/>
  <c r="AH140" i="11"/>
  <c r="AO140" i="11" s="1"/>
  <c r="AK140" i="11"/>
  <c r="AB143" i="11"/>
  <c r="AI143" i="11"/>
  <c r="AQ12" i="11"/>
  <c r="AT12" i="11" s="1"/>
  <c r="AR13" i="11"/>
  <c r="AU13" i="11" s="1"/>
  <c r="AO15" i="11"/>
  <c r="AN16" i="11"/>
  <c r="AQ28" i="11"/>
  <c r="AT28" i="11" s="1"/>
  <c r="AR29" i="11"/>
  <c r="AU29" i="11" s="1"/>
  <c r="AO31" i="11"/>
  <c r="AN32" i="11"/>
  <c r="AR36" i="11"/>
  <c r="AU36" i="11" s="1"/>
  <c r="AW37" i="11"/>
  <c r="AO38" i="11"/>
  <c r="AQ44" i="11"/>
  <c r="AT44" i="11" s="1"/>
  <c r="AR45" i="11"/>
  <c r="AU45" i="11" s="1"/>
  <c r="AO47" i="11"/>
  <c r="AN48" i="11"/>
  <c r="AR52" i="11"/>
  <c r="AU52" i="11" s="1"/>
  <c r="AW53" i="11"/>
  <c r="AO54" i="11"/>
  <c r="AQ60" i="11"/>
  <c r="AT60" i="11" s="1"/>
  <c r="AR61" i="11"/>
  <c r="AU61" i="11" s="1"/>
  <c r="AO63" i="11"/>
  <c r="AN64" i="11"/>
  <c r="AR68" i="11"/>
  <c r="AU68" i="11" s="1"/>
  <c r="AW69" i="11"/>
  <c r="AO70" i="11"/>
  <c r="AF139" i="11"/>
  <c r="AC143" i="11"/>
  <c r="AG143" i="11"/>
  <c r="AJ143" i="11"/>
  <c r="AW7" i="11"/>
  <c r="AO8" i="11"/>
  <c r="AQ14" i="11"/>
  <c r="AT14" i="11" s="1"/>
  <c r="AR15" i="11"/>
  <c r="AU15" i="11" s="1"/>
  <c r="AO17" i="11"/>
  <c r="AN18" i="11"/>
  <c r="AW23" i="11"/>
  <c r="AQ30" i="11"/>
  <c r="AT30" i="11" s="1"/>
  <c r="AR31" i="11"/>
  <c r="AU31" i="11" s="1"/>
  <c r="AO33" i="11"/>
  <c r="AN34" i="11"/>
  <c r="AR38" i="11"/>
  <c r="AU38" i="11" s="1"/>
  <c r="AW39" i="11"/>
  <c r="AO40" i="11"/>
  <c r="AQ46" i="11"/>
  <c r="AT46" i="11" s="1"/>
  <c r="AR47" i="11"/>
  <c r="AU47" i="11" s="1"/>
  <c r="AO49" i="11"/>
  <c r="AN50" i="11"/>
  <c r="AR54" i="11"/>
  <c r="AU54" i="11" s="1"/>
  <c r="AW55" i="11"/>
  <c r="AO56" i="11"/>
  <c r="AQ62" i="11"/>
  <c r="AT62" i="11" s="1"/>
  <c r="AR63" i="11"/>
  <c r="AU63" i="11" s="1"/>
  <c r="AO65" i="11"/>
  <c r="AN66" i="11"/>
  <c r="AR70" i="11"/>
  <c r="AU70" i="11" s="1"/>
  <c r="AW71" i="11"/>
  <c r="AO72" i="11"/>
  <c r="AO74" i="11"/>
  <c r="AO76" i="11"/>
  <c r="AO78" i="11"/>
  <c r="AO80" i="11"/>
  <c r="AO82" i="11"/>
  <c r="AO84" i="11"/>
  <c r="AO86" i="11"/>
  <c r="AO88" i="11"/>
  <c r="AO90" i="11"/>
  <c r="AO92" i="11"/>
  <c r="AO94" i="11"/>
  <c r="AO96" i="11"/>
  <c r="AO98" i="11"/>
  <c r="AO100" i="11"/>
  <c r="AO102" i="11"/>
  <c r="AO104" i="11"/>
  <c r="AO106" i="11"/>
  <c r="AO108" i="11"/>
  <c r="AO110" i="11"/>
  <c r="AO112" i="11"/>
  <c r="AO114" i="11"/>
  <c r="AO116" i="11"/>
  <c r="AN118" i="11"/>
  <c r="AO123" i="11"/>
  <c r="AO126" i="11"/>
  <c r="AD133" i="11"/>
  <c r="AK133" i="11"/>
  <c r="AI139" i="11"/>
  <c r="AB144" i="11"/>
  <c r="AW113" i="11"/>
  <c r="AQ115" i="11"/>
  <c r="AT115" i="11" s="1"/>
  <c r="AO118" i="11"/>
  <c r="AN119" i="11"/>
  <c r="AN127" i="11"/>
  <c r="AH141" i="11"/>
  <c r="AF147" i="11"/>
  <c r="AF144" i="11"/>
  <c r="AR10" i="11"/>
  <c r="AU10" i="11" s="1"/>
  <c r="AW11" i="11"/>
  <c r="AO12" i="11"/>
  <c r="AQ18" i="11"/>
  <c r="AT18" i="11" s="1"/>
  <c r="AN22" i="11"/>
  <c r="AW27" i="11"/>
  <c r="AO28" i="11"/>
  <c r="AQ34" i="11"/>
  <c r="AT34" i="11" s="1"/>
  <c r="AR35" i="11"/>
  <c r="AU35" i="11" s="1"/>
  <c r="AO37" i="11"/>
  <c r="AN38" i="11"/>
  <c r="AR42" i="11"/>
  <c r="AU42" i="11" s="1"/>
  <c r="AW43" i="11"/>
  <c r="AO44" i="11"/>
  <c r="AQ50" i="11"/>
  <c r="AT50" i="11" s="1"/>
  <c r="AR51" i="11"/>
  <c r="AU51" i="11" s="1"/>
  <c r="AO53" i="11"/>
  <c r="AN54" i="11"/>
  <c r="AR58" i="11"/>
  <c r="AU58" i="11" s="1"/>
  <c r="AW59" i="11"/>
  <c r="AO60" i="11"/>
  <c r="AQ66" i="11"/>
  <c r="AT66" i="11" s="1"/>
  <c r="AR67" i="11"/>
  <c r="AU67" i="11" s="1"/>
  <c r="AO69" i="11"/>
  <c r="AN70" i="11"/>
  <c r="AR116" i="11"/>
  <c r="AU116" i="11" s="1"/>
  <c r="AO120" i="11"/>
  <c r="AN121" i="11"/>
  <c r="AN122" i="11"/>
  <c r="AO127" i="11"/>
  <c r="AE133" i="11"/>
  <c r="AB135" i="11"/>
  <c r="AI135" i="11"/>
  <c r="AB140" i="11"/>
  <c r="AF140" i="11"/>
  <c r="AI140" i="11"/>
  <c r="AE141" i="11"/>
  <c r="AI144" i="11"/>
  <c r="AO7" i="11"/>
  <c r="AN8" i="11"/>
  <c r="AR12" i="11"/>
  <c r="AU12" i="11" s="1"/>
  <c r="AW13" i="11"/>
  <c r="AO14" i="11"/>
  <c r="AQ20" i="11"/>
  <c r="AT20" i="11" s="1"/>
  <c r="AO23" i="11"/>
  <c r="AN24" i="11"/>
  <c r="AR28" i="11"/>
  <c r="AU28" i="11" s="1"/>
  <c r="AW29" i="11"/>
  <c r="AO30" i="11"/>
  <c r="AQ36" i="11"/>
  <c r="AT36" i="11" s="1"/>
  <c r="AR37" i="11"/>
  <c r="AU37" i="11" s="1"/>
  <c r="AO39" i="11"/>
  <c r="AN40" i="11"/>
  <c r="AR44" i="11"/>
  <c r="AU44" i="11" s="1"/>
  <c r="AW45" i="11"/>
  <c r="AO46" i="11"/>
  <c r="AQ52" i="11"/>
  <c r="AT52" i="11" s="1"/>
  <c r="AR53" i="11"/>
  <c r="AU53" i="11" s="1"/>
  <c r="AO55" i="11"/>
  <c r="AN56" i="11"/>
  <c r="AR60" i="11"/>
  <c r="AU60" i="11" s="1"/>
  <c r="AW61" i="11"/>
  <c r="AO62" i="11"/>
  <c r="AQ68" i="11"/>
  <c r="AT68" i="11" s="1"/>
  <c r="AR69" i="11"/>
  <c r="AU69" i="11" s="1"/>
  <c r="AO71" i="11"/>
  <c r="AN72" i="11"/>
  <c r="AN74" i="11"/>
  <c r="AN76" i="11"/>
  <c r="AN78" i="11"/>
  <c r="AN80" i="11"/>
  <c r="AN82" i="11"/>
  <c r="AN84" i="11"/>
  <c r="AN86" i="11"/>
  <c r="AN88" i="11"/>
  <c r="AN90" i="11"/>
  <c r="AN92" i="11"/>
  <c r="AN94" i="11"/>
  <c r="AN96" i="11"/>
  <c r="AN98" i="11"/>
  <c r="AN100" i="11"/>
  <c r="AN102" i="11"/>
  <c r="AQ104" i="11"/>
  <c r="AT104" i="11" s="1"/>
  <c r="AN105" i="11"/>
  <c r="AQ106" i="11"/>
  <c r="AT106" i="11"/>
  <c r="AN107" i="11"/>
  <c r="AQ108" i="11"/>
  <c r="AT108" i="11" s="1"/>
  <c r="AN109" i="11"/>
  <c r="AQ110" i="11"/>
  <c r="AT110" i="11" s="1"/>
  <c r="AN111" i="11"/>
  <c r="AQ112" i="11"/>
  <c r="AT112" i="11" s="1"/>
  <c r="AN113" i="11"/>
  <c r="AQ114" i="11"/>
  <c r="AT114" i="11"/>
  <c r="AN115" i="11"/>
  <c r="AO122" i="11"/>
  <c r="AN123" i="11"/>
  <c r="AR124" i="11"/>
  <c r="AU124" i="11" s="1"/>
  <c r="AN130" i="11"/>
  <c r="AJ135" i="11"/>
  <c r="AB138" i="11"/>
  <c r="AF138" i="11"/>
  <c r="AI138" i="11"/>
  <c r="AR7" i="11"/>
  <c r="AU7" i="11" s="1"/>
  <c r="AO9" i="11"/>
  <c r="AN10" i="11"/>
  <c r="AR14" i="11"/>
  <c r="AU14" i="11" s="1"/>
  <c r="AW15" i="11"/>
  <c r="AO16" i="11"/>
  <c r="AQ22" i="11"/>
  <c r="AT22" i="11" s="1"/>
  <c r="AR23" i="11"/>
  <c r="AU23" i="11" s="1"/>
  <c r="AN26" i="11"/>
  <c r="AR30" i="11"/>
  <c r="AU30" i="11" s="1"/>
  <c r="AW31" i="11"/>
  <c r="AO32" i="11"/>
  <c r="AQ38" i="11"/>
  <c r="AT38" i="11" s="1"/>
  <c r="AR39" i="11"/>
  <c r="AU39" i="11" s="1"/>
  <c r="AO41" i="11"/>
  <c r="AN42" i="11"/>
  <c r="AR46" i="11"/>
  <c r="AU46" i="11" s="1"/>
  <c r="AW47" i="11"/>
  <c r="AO48" i="11"/>
  <c r="AQ54" i="11"/>
  <c r="AT54" i="11" s="1"/>
  <c r="AR55" i="11"/>
  <c r="AU55" i="11" s="1"/>
  <c r="AO57" i="11"/>
  <c r="AN58" i="11"/>
  <c r="AR62" i="11"/>
  <c r="AU62" i="11" s="1"/>
  <c r="AW63" i="11"/>
  <c r="AO64" i="11"/>
  <c r="AQ70" i="11"/>
  <c r="AT70" i="11" s="1"/>
  <c r="AR71" i="11"/>
  <c r="AU71" i="11" s="1"/>
  <c r="AO73" i="11"/>
  <c r="AO75" i="11"/>
  <c r="AO77" i="11"/>
  <c r="AO79" i="11"/>
  <c r="AO81" i="11"/>
  <c r="AO83" i="11"/>
  <c r="AO85" i="11"/>
  <c r="AO87" i="11"/>
  <c r="AO89" i="11"/>
  <c r="AO91" i="11"/>
  <c r="AO93" i="11"/>
  <c r="AO95" i="11"/>
  <c r="AO97" i="11"/>
  <c r="AO99" i="11"/>
  <c r="AO130" i="11"/>
  <c r="AE143" i="11"/>
  <c r="J147" i="11"/>
  <c r="E147" i="11"/>
  <c r="AC147" i="11" s="1"/>
  <c r="R147" i="11"/>
  <c r="AR7" i="10"/>
  <c r="AU7" i="10" s="1"/>
  <c r="AR9" i="10"/>
  <c r="AU9" i="10" s="1"/>
  <c r="AR11" i="10"/>
  <c r="AU11" i="10" s="1"/>
  <c r="AR13" i="10"/>
  <c r="AU13" i="10" s="1"/>
  <c r="AR15" i="10"/>
  <c r="AU15" i="10" s="1"/>
  <c r="AR17" i="10"/>
  <c r="AU17" i="10" s="1"/>
  <c r="AR19" i="10"/>
  <c r="AU19" i="10" s="1"/>
  <c r="AR21" i="10"/>
  <c r="AU21" i="10" s="1"/>
  <c r="AR23" i="10"/>
  <c r="AU23" i="10" s="1"/>
  <c r="AR25" i="10"/>
  <c r="AU25" i="10" s="1"/>
  <c r="AR28" i="10"/>
  <c r="AU28" i="10" s="1"/>
  <c r="AC31" i="10"/>
  <c r="AG31" i="10"/>
  <c r="AJ31" i="10"/>
  <c r="AB35" i="10"/>
  <c r="AE33" i="10"/>
  <c r="AH34" i="10"/>
  <c r="AG35" i="10"/>
  <c r="AJ35" i="10"/>
  <c r="AN7" i="10"/>
  <c r="AN8" i="10"/>
  <c r="AN9" i="10"/>
  <c r="AN10" i="10"/>
  <c r="AN11" i="10"/>
  <c r="AN12" i="10"/>
  <c r="AN13" i="10"/>
  <c r="AN14" i="10"/>
  <c r="AN15" i="10"/>
  <c r="AN16" i="10"/>
  <c r="AN17" i="10"/>
  <c r="AN18" i="10"/>
  <c r="AN19" i="10"/>
  <c r="AN20" i="10"/>
  <c r="AN21" i="10"/>
  <c r="AN22" i="10"/>
  <c r="AN24" i="10"/>
  <c r="AN25" i="10"/>
  <c r="AN26" i="10"/>
  <c r="AN28" i="10"/>
  <c r="AD31" i="10"/>
  <c r="AH31" i="10"/>
  <c r="AK31" i="10"/>
  <c r="AR24" i="10"/>
  <c r="AU24" i="10" s="1"/>
  <c r="AR26" i="10"/>
  <c r="AU26" i="10" s="1"/>
  <c r="AE31" i="10"/>
  <c r="AE32" i="10"/>
  <c r="AB33" i="10"/>
  <c r="AF33" i="10"/>
  <c r="AI33" i="10"/>
  <c r="AE34" i="10"/>
  <c r="AQ8" i="10"/>
  <c r="AT8" i="10" s="1"/>
  <c r="AQ10" i="10"/>
  <c r="AT10" i="10" s="1"/>
  <c r="AQ12" i="10"/>
  <c r="AT12" i="10" s="1"/>
  <c r="AQ14" i="10"/>
  <c r="AT14" i="10" s="1"/>
  <c r="AQ16" i="10"/>
  <c r="AT16" i="10" s="1"/>
  <c r="AQ18" i="10"/>
  <c r="AT18" i="10" s="1"/>
  <c r="AQ20" i="10"/>
  <c r="AT20" i="10" s="1"/>
  <c r="AQ22" i="10"/>
  <c r="AT22" i="10" s="1"/>
  <c r="AQ24" i="10"/>
  <c r="AT24" i="10" s="1"/>
  <c r="AQ26" i="10"/>
  <c r="AT26" i="10" s="1"/>
  <c r="AB31" i="10"/>
  <c r="AF31" i="10"/>
  <c r="AI31" i="10"/>
  <c r="AR11" i="9"/>
  <c r="AU11" i="9" s="1"/>
  <c r="AN12" i="9"/>
  <c r="AO20" i="9"/>
  <c r="AQ21" i="9"/>
  <c r="AT21" i="9" s="1"/>
  <c r="AR27" i="9"/>
  <c r="AU27" i="9" s="1"/>
  <c r="AN28" i="9"/>
  <c r="AW103" i="9"/>
  <c r="AO119" i="9"/>
  <c r="AO8" i="9"/>
  <c r="AN9" i="9"/>
  <c r="AR13" i="9"/>
  <c r="AU13" i="9" s="1"/>
  <c r="AO22" i="9"/>
  <c r="AQ23" i="9"/>
  <c r="AT23" i="9" s="1"/>
  <c r="AR29" i="9"/>
  <c r="AU29" i="9" s="1"/>
  <c r="AW66" i="9"/>
  <c r="AW68" i="9"/>
  <c r="AW107" i="9"/>
  <c r="AW122" i="9"/>
  <c r="AO123" i="9"/>
  <c r="AO208" i="9"/>
  <c r="AR15" i="9"/>
  <c r="AU15" i="9" s="1"/>
  <c r="AN16" i="9"/>
  <c r="AO24" i="9"/>
  <c r="AQ25" i="9"/>
  <c r="AT25" i="9" s="1"/>
  <c r="AR31" i="9"/>
  <c r="AU31" i="9" s="1"/>
  <c r="AN32" i="9"/>
  <c r="AR33" i="9"/>
  <c r="AU33" i="9"/>
  <c r="AN34" i="9"/>
  <c r="AR35" i="9"/>
  <c r="AU35" i="9" s="1"/>
  <c r="AN36" i="9"/>
  <c r="AR37" i="9"/>
  <c r="AU37" i="9" s="1"/>
  <c r="AN38" i="9"/>
  <c r="AR39" i="9"/>
  <c r="AU39" i="9" s="1"/>
  <c r="AN40" i="9"/>
  <c r="AR41" i="9"/>
  <c r="AU41" i="9"/>
  <c r="AN42" i="9"/>
  <c r="AR43" i="9"/>
  <c r="AU43" i="9" s="1"/>
  <c r="AN44" i="9"/>
  <c r="AR45" i="9"/>
  <c r="AU45" i="9" s="1"/>
  <c r="AN46" i="9"/>
  <c r="AN48" i="9"/>
  <c r="AN50" i="9"/>
  <c r="AR51" i="9"/>
  <c r="AU51" i="9" s="1"/>
  <c r="AN52" i="9"/>
  <c r="AN54" i="9"/>
  <c r="AN56" i="9"/>
  <c r="AN58" i="9"/>
  <c r="AN60" i="9"/>
  <c r="AR61" i="9"/>
  <c r="AU61" i="9" s="1"/>
  <c r="AN62" i="9"/>
  <c r="AN64" i="9"/>
  <c r="AN66" i="9"/>
  <c r="AR67" i="9"/>
  <c r="AU67" i="9" s="1"/>
  <c r="AN68" i="9"/>
  <c r="AR69" i="9"/>
  <c r="AU69" i="9" s="1"/>
  <c r="AN70" i="9"/>
  <c r="AR71" i="9"/>
  <c r="AU71" i="9" s="1"/>
  <c r="AN72" i="9"/>
  <c r="AR73" i="9"/>
  <c r="AU73" i="9"/>
  <c r="AN74" i="9"/>
  <c r="AW111" i="9"/>
  <c r="AO127" i="9"/>
  <c r="AR8" i="9"/>
  <c r="AU8" i="9" s="1"/>
  <c r="AO10" i="9"/>
  <c r="AQ11" i="9"/>
  <c r="AT11" i="9" s="1"/>
  <c r="AR17" i="9"/>
  <c r="AU17" i="9" s="1"/>
  <c r="AN18" i="9"/>
  <c r="AR22" i="9"/>
  <c r="AU22" i="9" s="1"/>
  <c r="AO26" i="9"/>
  <c r="AQ27" i="9"/>
  <c r="AT27" i="9"/>
  <c r="AW98" i="9"/>
  <c r="AW115" i="9"/>
  <c r="AW117" i="9"/>
  <c r="AW121" i="9"/>
  <c r="AQ155" i="9"/>
  <c r="AT155" i="9" s="1"/>
  <c r="AW155" i="9"/>
  <c r="AR7" i="9"/>
  <c r="AU7" i="9" s="1"/>
  <c r="AQ9" i="9"/>
  <c r="AT9" i="9" s="1"/>
  <c r="AO12" i="9"/>
  <c r="AQ13" i="9"/>
  <c r="AT13" i="9" s="1"/>
  <c r="AR19" i="9"/>
  <c r="AU19" i="9" s="1"/>
  <c r="AN20" i="9"/>
  <c r="AR24" i="9"/>
  <c r="AU24" i="9" s="1"/>
  <c r="AO28" i="9"/>
  <c r="AQ29" i="9"/>
  <c r="AT29" i="9" s="1"/>
  <c r="AW102" i="9"/>
  <c r="AO103" i="9"/>
  <c r="AW119" i="9"/>
  <c r="AO135" i="9"/>
  <c r="AQ165" i="9"/>
  <c r="AT165" i="9"/>
  <c r="AQ173" i="9"/>
  <c r="AT173" i="9"/>
  <c r="AQ144" i="9"/>
  <c r="AT144" i="9" s="1"/>
  <c r="AO166" i="9"/>
  <c r="AW166" i="9"/>
  <c r="AN175" i="9"/>
  <c r="AW175" i="9"/>
  <c r="AQ175" i="9"/>
  <c r="AT175" i="9" s="1"/>
  <c r="AR9" i="9"/>
  <c r="AU9" i="9" s="1"/>
  <c r="AO16" i="9"/>
  <c r="AQ17" i="9"/>
  <c r="AT17" i="9" s="1"/>
  <c r="AR23" i="9"/>
  <c r="AU23" i="9" s="1"/>
  <c r="AN24" i="9"/>
  <c r="AO32" i="9"/>
  <c r="AO34" i="9"/>
  <c r="AO36" i="9"/>
  <c r="AO38" i="9"/>
  <c r="AO40" i="9"/>
  <c r="AO42" i="9"/>
  <c r="AO44" i="9"/>
  <c r="AO46" i="9"/>
  <c r="AO50" i="9"/>
  <c r="AO54" i="9"/>
  <c r="AO58" i="9"/>
  <c r="AO62" i="9"/>
  <c r="AO66" i="9"/>
  <c r="AO68" i="9"/>
  <c r="AO70" i="9"/>
  <c r="AO72" i="9"/>
  <c r="AO74" i="9"/>
  <c r="AO76" i="9"/>
  <c r="AO78" i="9"/>
  <c r="AO80" i="9"/>
  <c r="AO82" i="9"/>
  <c r="AO84" i="9"/>
  <c r="AO86" i="9"/>
  <c r="AO88" i="9"/>
  <c r="AO90" i="9"/>
  <c r="AO92" i="9"/>
  <c r="AO94" i="9"/>
  <c r="AW110" i="9"/>
  <c r="AO111" i="9"/>
  <c r="AQ150" i="9"/>
  <c r="AT150" i="9" s="1"/>
  <c r="AW150" i="9"/>
  <c r="AW181" i="9"/>
  <c r="AW187" i="9"/>
  <c r="AN7" i="9"/>
  <c r="AN10" i="9"/>
  <c r="AR14" i="9"/>
  <c r="AU14" i="9" s="1"/>
  <c r="AO18" i="9"/>
  <c r="AQ19" i="9"/>
  <c r="AT19" i="9"/>
  <c r="AR25" i="9"/>
  <c r="AU25" i="9"/>
  <c r="AN26" i="9"/>
  <c r="AR30" i="9"/>
  <c r="AU30" i="9" s="1"/>
  <c r="AW101" i="9"/>
  <c r="AO115" i="9"/>
  <c r="AW137" i="9"/>
  <c r="AR196" i="9"/>
  <c r="AU196" i="9" s="1"/>
  <c r="AO196" i="9"/>
  <c r="AQ96" i="9"/>
  <c r="AT96" i="9"/>
  <c r="AR97" i="9"/>
  <c r="AU97" i="9"/>
  <c r="AQ101" i="9"/>
  <c r="AT101" i="9"/>
  <c r="AQ104" i="9"/>
  <c r="AT104" i="9"/>
  <c r="AR105" i="9"/>
  <c r="AU105" i="9"/>
  <c r="AQ109" i="9"/>
  <c r="AT109" i="9"/>
  <c r="AQ112" i="9"/>
  <c r="AT112" i="9"/>
  <c r="AR113" i="9"/>
  <c r="AU113" i="9"/>
  <c r="AQ117" i="9"/>
  <c r="AT117" i="9"/>
  <c r="AQ120" i="9"/>
  <c r="AT120" i="9"/>
  <c r="AR121" i="9"/>
  <c r="AU121" i="9"/>
  <c r="AT128" i="9"/>
  <c r="AR129" i="9"/>
  <c r="AU129" i="9"/>
  <c r="AQ136" i="9"/>
  <c r="AT136" i="9"/>
  <c r="AR137" i="9"/>
  <c r="AU137" i="9"/>
  <c r="AR140" i="9"/>
  <c r="AU140" i="9"/>
  <c r="AQ146" i="9"/>
  <c r="AT146" i="9" s="1"/>
  <c r="AW148" i="9"/>
  <c r="AR149" i="9"/>
  <c r="AU149" i="9" s="1"/>
  <c r="AN150" i="9"/>
  <c r="AO152" i="9"/>
  <c r="AN153" i="9"/>
  <c r="AN165" i="9"/>
  <c r="AW167" i="9"/>
  <c r="AW168" i="9"/>
  <c r="AQ176" i="9"/>
  <c r="AT176" i="9" s="1"/>
  <c r="AW178" i="9"/>
  <c r="AO179" i="9"/>
  <c r="AO184" i="9"/>
  <c r="AO189" i="9"/>
  <c r="AO191" i="9"/>
  <c r="AO193" i="9"/>
  <c r="AO201" i="9"/>
  <c r="AO203" i="9"/>
  <c r="AN206" i="9"/>
  <c r="AE245" i="9"/>
  <c r="AC247" i="9"/>
  <c r="AJ247" i="9"/>
  <c r="AF249" i="9"/>
  <c r="AI249" i="9"/>
  <c r="AD251" i="9"/>
  <c r="AH251" i="9"/>
  <c r="AK251" i="9"/>
  <c r="AB252" i="9"/>
  <c r="AF252" i="9"/>
  <c r="AI252" i="9"/>
  <c r="AE255" i="9"/>
  <c r="AH257" i="9"/>
  <c r="AK257" i="9"/>
  <c r="AQ75" i="9"/>
  <c r="AT75" i="9" s="1"/>
  <c r="AQ77" i="9"/>
  <c r="AT77" i="9" s="1"/>
  <c r="AQ79" i="9"/>
  <c r="AT79" i="9" s="1"/>
  <c r="AQ81" i="9"/>
  <c r="AT81" i="9" s="1"/>
  <c r="AQ83" i="9"/>
  <c r="AT83" i="9" s="1"/>
  <c r="AQ85" i="9"/>
  <c r="AT85" i="9" s="1"/>
  <c r="AQ87" i="9"/>
  <c r="AT87" i="9" s="1"/>
  <c r="AQ89" i="9"/>
  <c r="AT89" i="9" s="1"/>
  <c r="AQ91" i="9"/>
  <c r="AT91" i="9" s="1"/>
  <c r="AQ93" i="9"/>
  <c r="AT93" i="9" s="1"/>
  <c r="AW95" i="9"/>
  <c r="AN97" i="9"/>
  <c r="AR99" i="9"/>
  <c r="AU99" i="9" s="1"/>
  <c r="AR102" i="9"/>
  <c r="AU102" i="9" s="1"/>
  <c r="AR107" i="9"/>
  <c r="AU107" i="9" s="1"/>
  <c r="AR110" i="9"/>
  <c r="AU110" i="9" s="1"/>
  <c r="AR115" i="9"/>
  <c r="AU115" i="9" s="1"/>
  <c r="AR118" i="9"/>
  <c r="AU118" i="9" s="1"/>
  <c r="AR123" i="9"/>
  <c r="AU123" i="9" s="1"/>
  <c r="AR126" i="9"/>
  <c r="AU126" i="9" s="1"/>
  <c r="AR131" i="9"/>
  <c r="AU131" i="9" s="1"/>
  <c r="AR134" i="9"/>
  <c r="AU134" i="9" s="1"/>
  <c r="AN143" i="9"/>
  <c r="AW144" i="9"/>
  <c r="AN157" i="9"/>
  <c r="AW159" i="9"/>
  <c r="AW160" i="9"/>
  <c r="AW172" i="9"/>
  <c r="AR173" i="9"/>
  <c r="AU173" i="9" s="1"/>
  <c r="AN174" i="9"/>
  <c r="AQ182" i="9"/>
  <c r="AT182" i="9" s="1"/>
  <c r="AO188" i="9"/>
  <c r="AW189" i="9"/>
  <c r="AO190" i="9"/>
  <c r="AW191" i="9"/>
  <c r="AO192" i="9"/>
  <c r="AW193" i="9"/>
  <c r="AO194" i="9"/>
  <c r="AR198" i="9"/>
  <c r="AU198" i="9" s="1"/>
  <c r="AR207" i="9"/>
  <c r="AU207" i="9" s="1"/>
  <c r="AN210" i="9"/>
  <c r="AO210" i="9"/>
  <c r="AN214" i="9"/>
  <c r="AN216" i="9"/>
  <c r="AN218" i="9"/>
  <c r="AN220" i="9"/>
  <c r="AN222" i="9"/>
  <c r="AN224" i="9"/>
  <c r="AN226" i="9"/>
  <c r="AN228" i="9"/>
  <c r="AN230" i="9"/>
  <c r="AN232" i="9"/>
  <c r="AN234" i="9"/>
  <c r="AN236" i="9"/>
  <c r="AN238" i="9"/>
  <c r="AN240" i="9"/>
  <c r="AD253" i="9"/>
  <c r="AH253" i="9"/>
  <c r="AR96" i="9"/>
  <c r="AU96" i="9" s="1"/>
  <c r="AR104" i="9"/>
  <c r="AU104" i="9" s="1"/>
  <c r="AR112" i="9"/>
  <c r="AU112" i="9" s="1"/>
  <c r="AR120" i="9"/>
  <c r="AU120" i="9" s="1"/>
  <c r="AR128" i="9"/>
  <c r="AU128" i="9" s="1"/>
  <c r="AR136" i="9"/>
  <c r="AU136" i="9" s="1"/>
  <c r="AW140" i="9"/>
  <c r="AN142" i="9"/>
  <c r="AR146" i="9"/>
  <c r="AU146" i="9" s="1"/>
  <c r="AO151" i="9"/>
  <c r="AN154" i="9"/>
  <c r="AO156" i="9"/>
  <c r="AQ160" i="9"/>
  <c r="AT160" i="9" s="1"/>
  <c r="AW162" i="9"/>
  <c r="AO163" i="9"/>
  <c r="AN167" i="9"/>
  <c r="AO169" i="9"/>
  <c r="AQ174" i="9"/>
  <c r="AT174" i="9" s="1"/>
  <c r="AO176" i="9"/>
  <c r="AN177" i="9"/>
  <c r="AQ184" i="9"/>
  <c r="AT184" i="9"/>
  <c r="AO209" i="9"/>
  <c r="AO211" i="9"/>
  <c r="AW214" i="9"/>
  <c r="AR215" i="9"/>
  <c r="AU215" i="9" s="1"/>
  <c r="AW216" i="9"/>
  <c r="AR217" i="9"/>
  <c r="AU217" i="9" s="1"/>
  <c r="AW218" i="9"/>
  <c r="AR219" i="9"/>
  <c r="AU219" i="9" s="1"/>
  <c r="AW220" i="9"/>
  <c r="AR221" i="9"/>
  <c r="AU221" i="9" s="1"/>
  <c r="AW222" i="9"/>
  <c r="AR223" i="9"/>
  <c r="AU223" i="9" s="1"/>
  <c r="AW224" i="9"/>
  <c r="AR225" i="9"/>
  <c r="AU225" i="9" s="1"/>
  <c r="AW226" i="9"/>
  <c r="AR227" i="9"/>
  <c r="AU227" i="9" s="1"/>
  <c r="AW228" i="9"/>
  <c r="AR229" i="9"/>
  <c r="AU229" i="9"/>
  <c r="AW230" i="9"/>
  <c r="AR231" i="9"/>
  <c r="AU231" i="9" s="1"/>
  <c r="AW232" i="9"/>
  <c r="AR233" i="9"/>
  <c r="AU233" i="9"/>
  <c r="AW234" i="9"/>
  <c r="AR235" i="9"/>
  <c r="AU235" i="9" s="1"/>
  <c r="AW236" i="9"/>
  <c r="AR237" i="9"/>
  <c r="AU237" i="9" s="1"/>
  <c r="AW238" i="9"/>
  <c r="AR239" i="9"/>
  <c r="AU239" i="9" s="1"/>
  <c r="AW240" i="9"/>
  <c r="AR242" i="9"/>
  <c r="AU242" i="9" s="1"/>
  <c r="AB245" i="9"/>
  <c r="AI245" i="9"/>
  <c r="AB246" i="9"/>
  <c r="AI246" i="9"/>
  <c r="AE247" i="9"/>
  <c r="AB248" i="9"/>
  <c r="AF248" i="9"/>
  <c r="AI248" i="9"/>
  <c r="AC250" i="9"/>
  <c r="AG250" i="9"/>
  <c r="AJ250" i="9"/>
  <c r="AE253" i="9"/>
  <c r="AD254" i="9"/>
  <c r="AH254" i="9"/>
  <c r="AK254" i="9"/>
  <c r="AD256" i="9"/>
  <c r="AH256" i="9"/>
  <c r="AK256" i="9"/>
  <c r="AQ97" i="9"/>
  <c r="AT97" i="9" s="1"/>
  <c r="AQ100" i="9"/>
  <c r="AT100" i="9" s="1"/>
  <c r="AR101" i="9"/>
  <c r="AU101" i="9" s="1"/>
  <c r="AQ105" i="9"/>
  <c r="AT105" i="9" s="1"/>
  <c r="AQ108" i="9"/>
  <c r="AT108" i="9" s="1"/>
  <c r="AR109" i="9"/>
  <c r="AU109" i="9" s="1"/>
  <c r="AQ113" i="9"/>
  <c r="AT113" i="9" s="1"/>
  <c r="AQ116" i="9"/>
  <c r="AT116" i="9" s="1"/>
  <c r="AR117" i="9"/>
  <c r="AU117" i="9" s="1"/>
  <c r="AQ121" i="9"/>
  <c r="AT121" i="9" s="1"/>
  <c r="AQ124" i="9"/>
  <c r="AT124" i="9" s="1"/>
  <c r="AR125" i="9"/>
  <c r="AU125" i="9" s="1"/>
  <c r="AQ129" i="9"/>
  <c r="AT129" i="9" s="1"/>
  <c r="AQ132" i="9"/>
  <c r="AT132" i="9" s="1"/>
  <c r="AR133" i="9"/>
  <c r="AU133" i="9" s="1"/>
  <c r="AQ137" i="9"/>
  <c r="AT137" i="9" s="1"/>
  <c r="AW147" i="9"/>
  <c r="AR148" i="9"/>
  <c r="AU148" i="9"/>
  <c r="AN149" i="9"/>
  <c r="AW151" i="9"/>
  <c r="AW152" i="9"/>
  <c r="AW164" i="9"/>
  <c r="AR165" i="9"/>
  <c r="AU165" i="9"/>
  <c r="AN166" i="9"/>
  <c r="AO168" i="9"/>
  <c r="AN169" i="9"/>
  <c r="AQ179" i="9"/>
  <c r="AT179" i="9" s="1"/>
  <c r="AO181" i="9"/>
  <c r="AQ186" i="9"/>
  <c r="AT186" i="9" s="1"/>
  <c r="AN188" i="9"/>
  <c r="AN190" i="9"/>
  <c r="AN192" i="9"/>
  <c r="AN194" i="9"/>
  <c r="AN196" i="9"/>
  <c r="AR204" i="9"/>
  <c r="AU204" i="9" s="1"/>
  <c r="AC245" i="9"/>
  <c r="AG245" i="9"/>
  <c r="AJ245" i="9"/>
  <c r="AD252" i="9"/>
  <c r="AH252" i="9"/>
  <c r="AK252" i="9"/>
  <c r="AW145" i="9"/>
  <c r="AW154" i="9"/>
  <c r="AO155" i="9"/>
  <c r="AO175" i="9"/>
  <c r="AO195" i="9"/>
  <c r="AN198" i="9"/>
  <c r="AR206" i="9"/>
  <c r="AU206" i="9" s="1"/>
  <c r="AW70" i="9"/>
  <c r="AW72" i="9"/>
  <c r="AW74" i="9"/>
  <c r="AW76" i="9"/>
  <c r="AW78" i="9"/>
  <c r="AW80" i="9"/>
  <c r="AW82" i="9"/>
  <c r="AW84" i="9"/>
  <c r="AW86" i="9"/>
  <c r="AW88" i="9"/>
  <c r="AW90" i="9"/>
  <c r="AW92" i="9"/>
  <c r="AW94" i="9"/>
  <c r="AW97" i="9"/>
  <c r="AR98" i="9"/>
  <c r="AU98" i="9" s="1"/>
  <c r="AR103" i="9"/>
  <c r="AU103" i="9" s="1"/>
  <c r="AR106" i="9"/>
  <c r="AU106" i="9" s="1"/>
  <c r="AR111" i="9"/>
  <c r="AU111" i="9" s="1"/>
  <c r="AR114" i="9"/>
  <c r="AU114" i="9" s="1"/>
  <c r="AR119" i="9"/>
  <c r="AU119" i="9" s="1"/>
  <c r="AR122" i="9"/>
  <c r="AU122" i="9" s="1"/>
  <c r="AR127" i="9"/>
  <c r="AU127" i="9" s="1"/>
  <c r="AR130" i="9"/>
  <c r="AU130" i="9" s="1"/>
  <c r="AR135" i="9"/>
  <c r="AU135" i="9" s="1"/>
  <c r="AR138" i="9"/>
  <c r="AU138" i="9" s="1"/>
  <c r="AW156" i="9"/>
  <c r="AR157" i="9"/>
  <c r="AU157" i="9"/>
  <c r="AN158" i="9"/>
  <c r="AO160" i="9"/>
  <c r="AN161" i="9"/>
  <c r="AN173" i="9"/>
  <c r="AW174" i="9"/>
  <c r="AN178" i="9"/>
  <c r="AO180" i="9"/>
  <c r="AO185" i="9"/>
  <c r="AR197" i="9"/>
  <c r="AU197" i="9"/>
  <c r="AN200" i="9"/>
  <c r="AB253" i="9"/>
  <c r="AI253" i="9"/>
  <c r="AR81" i="9"/>
  <c r="AU81" i="9" s="1"/>
  <c r="AN82" i="9"/>
  <c r="AR83" i="9"/>
  <c r="AU83" i="9" s="1"/>
  <c r="AN84" i="9"/>
  <c r="AR85" i="9"/>
  <c r="AU85" i="9" s="1"/>
  <c r="AN86" i="9"/>
  <c r="AR87" i="9"/>
  <c r="AU87" i="9"/>
  <c r="AN88" i="9"/>
  <c r="AR89" i="9"/>
  <c r="AU89" i="9" s="1"/>
  <c r="AN90" i="9"/>
  <c r="AR91" i="9"/>
  <c r="AU91" i="9"/>
  <c r="AN92" i="9"/>
  <c r="AR93" i="9"/>
  <c r="AU93" i="9" s="1"/>
  <c r="AN94" i="9"/>
  <c r="AR95" i="9"/>
  <c r="AU95" i="9"/>
  <c r="AR100" i="9"/>
  <c r="AU100" i="9"/>
  <c r="AR108" i="9"/>
  <c r="AU108" i="9"/>
  <c r="AR116" i="9"/>
  <c r="AU116" i="9"/>
  <c r="AR124" i="9"/>
  <c r="AU124" i="9" s="1"/>
  <c r="AR132" i="9"/>
  <c r="AU132" i="9"/>
  <c r="AO140" i="9"/>
  <c r="AO141" i="9"/>
  <c r="AW142" i="9"/>
  <c r="AO143" i="9"/>
  <c r="AO145" i="9"/>
  <c r="AN151" i="9"/>
  <c r="AO153" i="9"/>
  <c r="AQ158" i="9"/>
  <c r="AT158" i="9" s="1"/>
  <c r="AQ159" i="9"/>
  <c r="AT159" i="9" s="1"/>
  <c r="AQ163" i="9"/>
  <c r="AT163" i="9" s="1"/>
  <c r="AO167" i="9"/>
  <c r="AN170" i="9"/>
  <c r="AW171" i="9"/>
  <c r="AO172" i="9"/>
  <c r="AW176" i="9"/>
  <c r="AO177" i="9"/>
  <c r="AO182" i="9"/>
  <c r="AO187" i="9"/>
  <c r="AR199" i="9"/>
  <c r="AU199" i="9" s="1"/>
  <c r="AN202" i="9"/>
  <c r="AO202" i="9"/>
  <c r="AN204" i="9"/>
  <c r="AO212" i="9"/>
  <c r="AQ213" i="9"/>
  <c r="AT213" i="9" s="1"/>
  <c r="AO214" i="9"/>
  <c r="AQ215" i="9"/>
  <c r="AT215" i="9"/>
  <c r="AO216" i="9"/>
  <c r="AQ217" i="9"/>
  <c r="AT217" i="9" s="1"/>
  <c r="AO218" i="9"/>
  <c r="AQ219" i="9"/>
  <c r="AT219" i="9"/>
  <c r="AO220" i="9"/>
  <c r="AQ221" i="9"/>
  <c r="AT221" i="9" s="1"/>
  <c r="AO222" i="9"/>
  <c r="AQ223" i="9"/>
  <c r="AT223" i="9"/>
  <c r="AO224" i="9"/>
  <c r="AQ225" i="9"/>
  <c r="AT225" i="9" s="1"/>
  <c r="AO226" i="9"/>
  <c r="AQ227" i="9"/>
  <c r="AT227" i="9"/>
  <c r="AO228" i="9"/>
  <c r="AQ229" i="9"/>
  <c r="AT229" i="9" s="1"/>
  <c r="AO230" i="9"/>
  <c r="AQ231" i="9"/>
  <c r="AT231" i="9" s="1"/>
  <c r="AO232" i="9"/>
  <c r="AQ233" i="9"/>
  <c r="AT233" i="9" s="1"/>
  <c r="AO234" i="9"/>
  <c r="AQ235" i="9"/>
  <c r="AT235" i="9"/>
  <c r="AO236" i="9"/>
  <c r="AQ237" i="9"/>
  <c r="AT237" i="9" s="1"/>
  <c r="AO238" i="9"/>
  <c r="AQ239" i="9"/>
  <c r="AT239" i="9"/>
  <c r="AO240" i="9"/>
  <c r="AQ242" i="9"/>
  <c r="AT242" i="9" s="1"/>
  <c r="AG258" i="9"/>
  <c r="AJ258" i="9"/>
  <c r="AE259" i="9"/>
  <c r="AO9" i="8"/>
  <c r="AW10" i="8"/>
  <c r="AW15" i="8"/>
  <c r="AR16" i="8"/>
  <c r="AU16" i="8" s="1"/>
  <c r="AQ19" i="8"/>
  <c r="AT19" i="8"/>
  <c r="AQ20" i="8"/>
  <c r="AT20" i="8" s="1"/>
  <c r="AO25" i="8"/>
  <c r="AW26" i="8"/>
  <c r="AR33" i="8"/>
  <c r="AU33" i="8"/>
  <c r="AG36" i="8"/>
  <c r="AE38" i="8"/>
  <c r="AO11" i="8"/>
  <c r="AW12" i="8"/>
  <c r="AW17" i="8"/>
  <c r="AR18" i="8"/>
  <c r="AU18" i="8" s="1"/>
  <c r="AQ21" i="8"/>
  <c r="AT21" i="8" s="1"/>
  <c r="AO27" i="8"/>
  <c r="AW28" i="8"/>
  <c r="AQ7" i="8"/>
  <c r="AT7" i="8" s="1"/>
  <c r="AQ8" i="8"/>
  <c r="AT8" i="8" s="1"/>
  <c r="AO13" i="8"/>
  <c r="AW14" i="8"/>
  <c r="AW19" i="8"/>
  <c r="AR20" i="8"/>
  <c r="AU20" i="8" s="1"/>
  <c r="AQ23" i="8"/>
  <c r="AT23" i="8"/>
  <c r="AQ24" i="8"/>
  <c r="AT24" i="8" s="1"/>
  <c r="AO29" i="8"/>
  <c r="AW30" i="8"/>
  <c r="AH36" i="8"/>
  <c r="AF38" i="8"/>
  <c r="AH40" i="8"/>
  <c r="AQ9" i="8"/>
  <c r="AT9" i="8" s="1"/>
  <c r="AQ10" i="8"/>
  <c r="AT10" i="8" s="1"/>
  <c r="AR11" i="8"/>
  <c r="AU11" i="8" s="1"/>
  <c r="AW16" i="8"/>
  <c r="AW21" i="8"/>
  <c r="AR22" i="8"/>
  <c r="AU22" i="8" s="1"/>
  <c r="AQ25" i="8"/>
  <c r="AT25" i="8" s="1"/>
  <c r="AQ26" i="8"/>
  <c r="AT26" i="8" s="1"/>
  <c r="AR27" i="8"/>
  <c r="AU27" i="8" s="1"/>
  <c r="AW33" i="8"/>
  <c r="AF37" i="8"/>
  <c r="AW20" i="8"/>
  <c r="AW7" i="8"/>
  <c r="AR8" i="8"/>
  <c r="AU8" i="8" s="1"/>
  <c r="AQ11" i="8"/>
  <c r="AT11" i="8"/>
  <c r="AQ12" i="8"/>
  <c r="AT12" i="8" s="1"/>
  <c r="AR13" i="8"/>
  <c r="AU13" i="8"/>
  <c r="AO17" i="8"/>
  <c r="AW18" i="8"/>
  <c r="AW23" i="8"/>
  <c r="AR24" i="8"/>
  <c r="AU24" i="8" s="1"/>
  <c r="AQ27" i="8"/>
  <c r="AT27" i="8" s="1"/>
  <c r="AQ28" i="8"/>
  <c r="AT28" i="8" s="1"/>
  <c r="AR29" i="8"/>
  <c r="AU29" i="8" s="1"/>
  <c r="AC38" i="8"/>
  <c r="AJ38" i="8"/>
  <c r="AW11" i="8"/>
  <c r="AR12" i="8"/>
  <c r="AU12" i="8"/>
  <c r="AQ15" i="8"/>
  <c r="AT15" i="8" s="1"/>
  <c r="AQ16" i="8"/>
  <c r="AT16" i="8" s="1"/>
  <c r="AO21" i="8"/>
  <c r="AW22" i="8"/>
  <c r="AW27" i="8"/>
  <c r="AR28" i="8"/>
  <c r="AU28" i="8" s="1"/>
  <c r="AW31" i="8"/>
  <c r="AQ33" i="8"/>
  <c r="AT33" i="8"/>
  <c r="AB36" i="8"/>
  <c r="AF36" i="8"/>
  <c r="AI36" i="8"/>
  <c r="AD38" i="8"/>
  <c r="AH38" i="8"/>
  <c r="AK38" i="8"/>
  <c r="AW8" i="8"/>
  <c r="AW13" i="8"/>
  <c r="AR14" i="8"/>
  <c r="AU14" i="8" s="1"/>
  <c r="AQ17" i="8"/>
  <c r="AT17" i="8"/>
  <c r="AQ18" i="8"/>
  <c r="AT18" i="8"/>
  <c r="AR19" i="8"/>
  <c r="AU19" i="8"/>
  <c r="AO23" i="8"/>
  <c r="AW24" i="8"/>
  <c r="AR30" i="8"/>
  <c r="AU30" i="8"/>
  <c r="AR37" i="8"/>
  <c r="AU37" i="8" s="1"/>
  <c r="AQ7" i="7"/>
  <c r="AT7" i="7"/>
  <c r="AN11" i="7"/>
  <c r="AN15" i="7"/>
  <c r="AN19" i="7"/>
  <c r="AN23" i="7"/>
  <c r="AN27" i="7"/>
  <c r="AR7" i="7"/>
  <c r="AU7" i="7" s="1"/>
  <c r="AR22" i="7"/>
  <c r="AU22" i="7" s="1"/>
  <c r="AR26" i="7"/>
  <c r="AU26" i="7" s="1"/>
  <c r="AN9" i="7"/>
  <c r="AN13" i="7"/>
  <c r="AN17" i="7"/>
  <c r="AN21" i="7"/>
  <c r="AN25" i="7"/>
  <c r="AQ9" i="7"/>
  <c r="AT9" i="7"/>
  <c r="AQ13" i="7"/>
  <c r="AT13" i="7" s="1"/>
  <c r="AQ17" i="7"/>
  <c r="AT17" i="7" s="1"/>
  <c r="AQ21" i="7"/>
  <c r="AT21" i="7" s="1"/>
  <c r="AQ25" i="7"/>
  <c r="AT25" i="7" s="1"/>
  <c r="AW8" i="7"/>
  <c r="AW12" i="7"/>
  <c r="AW16" i="7"/>
  <c r="AW20" i="7"/>
  <c r="AW24" i="7"/>
  <c r="AW28" i="7"/>
  <c r="AR13" i="6"/>
  <c r="AU13" i="6" s="1"/>
  <c r="AR14" i="6"/>
  <c r="AU14" i="6" s="1"/>
  <c r="AW19" i="6"/>
  <c r="AQ28" i="6"/>
  <c r="AT28" i="6" s="1"/>
  <c r="AR8" i="6"/>
  <c r="AU8" i="6" s="1"/>
  <c r="AN12" i="6"/>
  <c r="AR24" i="6"/>
  <c r="AU24" i="6"/>
  <c r="AR18" i="6"/>
  <c r="AU18" i="6" s="1"/>
  <c r="AR12" i="6"/>
  <c r="AU12" i="6" s="1"/>
  <c r="AN16" i="6"/>
  <c r="AW17" i="6"/>
  <c r="AQ22" i="6"/>
  <c r="AT22" i="6" s="1"/>
  <c r="AN10" i="6"/>
  <c r="AW11" i="6"/>
  <c r="AR22" i="6"/>
  <c r="AU22" i="6" s="1"/>
  <c r="AN26" i="6"/>
  <c r="AQ10" i="6"/>
  <c r="AT10" i="6" s="1"/>
  <c r="AR15" i="6"/>
  <c r="AU15" i="6" s="1"/>
  <c r="AR16" i="6"/>
  <c r="AU16" i="6" s="1"/>
  <c r="AN20" i="6"/>
  <c r="AW21" i="6"/>
  <c r="AQ26" i="6"/>
  <c r="AT26" i="6" s="1"/>
  <c r="AR10" i="6"/>
  <c r="AU10" i="6" s="1"/>
  <c r="AW15" i="6"/>
  <c r="AQ20" i="6"/>
  <c r="AT20" i="6"/>
  <c r="AR25" i="6"/>
  <c r="AU25" i="6" s="1"/>
  <c r="AR26" i="6"/>
  <c r="AU26" i="6"/>
  <c r="AR19" i="6"/>
  <c r="AU19" i="6"/>
  <c r="AR20" i="6"/>
  <c r="AU20" i="6" s="1"/>
  <c r="AR28" i="6"/>
  <c r="AU28" i="6"/>
  <c r="AO12" i="5"/>
  <c r="AN15" i="5"/>
  <c r="AR30" i="5"/>
  <c r="AU30" i="5" s="1"/>
  <c r="AQ31" i="5"/>
  <c r="AT31" i="5" s="1"/>
  <c r="AO32" i="5"/>
  <c r="AQ34" i="5"/>
  <c r="AT34" i="5" s="1"/>
  <c r="AO37" i="5"/>
  <c r="AR40" i="5"/>
  <c r="AU40" i="5" s="1"/>
  <c r="AR41" i="5"/>
  <c r="AU41" i="5" s="1"/>
  <c r="AO42" i="5"/>
  <c r="AW44" i="5"/>
  <c r="AW49" i="5"/>
  <c r="AO50" i="5"/>
  <c r="AN52" i="5"/>
  <c r="AW54" i="5"/>
  <c r="AR61" i="5"/>
  <c r="AU61" i="5" s="1"/>
  <c r="AG64" i="5"/>
  <c r="AB69" i="5"/>
  <c r="AI69" i="5"/>
  <c r="AQ11" i="5"/>
  <c r="AT11" i="5" s="1"/>
  <c r="AQ13" i="5"/>
  <c r="AT13" i="5"/>
  <c r="AO14" i="5"/>
  <c r="AR22" i="5"/>
  <c r="AU22" i="5" s="1"/>
  <c r="AR27" i="5"/>
  <c r="AU27" i="5" s="1"/>
  <c r="AR32" i="5"/>
  <c r="AU32" i="5" s="1"/>
  <c r="AW41" i="5"/>
  <c r="AR42" i="5"/>
  <c r="AU42" i="5" s="1"/>
  <c r="AN44" i="5"/>
  <c r="AR50" i="5"/>
  <c r="AU50" i="5" s="1"/>
  <c r="AQ53" i="5"/>
  <c r="AT53" i="5" s="1"/>
  <c r="AW56" i="5"/>
  <c r="AR14" i="5"/>
  <c r="AU14" i="5"/>
  <c r="AQ15" i="5"/>
  <c r="AT15" i="5" s="1"/>
  <c r="AO16" i="5"/>
  <c r="AQ18" i="5"/>
  <c r="AT18" i="5" s="1"/>
  <c r="AO21" i="5"/>
  <c r="AR25" i="5"/>
  <c r="AU25" i="5"/>
  <c r="AO26" i="5"/>
  <c r="AN28" i="5"/>
  <c r="AQ33" i="5"/>
  <c r="AT33" i="5"/>
  <c r="AO34" i="5"/>
  <c r="AQ36" i="5"/>
  <c r="AT36" i="5" s="1"/>
  <c r="AW46" i="5"/>
  <c r="AN54" i="5"/>
  <c r="AO59" i="5"/>
  <c r="AF68" i="5"/>
  <c r="AI68" i="5"/>
  <c r="AW7" i="5"/>
  <c r="AR9" i="5"/>
  <c r="AU9" i="5" s="1"/>
  <c r="AN10" i="5"/>
  <c r="AR16" i="5"/>
  <c r="AU16" i="5"/>
  <c r="AR26" i="5"/>
  <c r="AU26" i="5" s="1"/>
  <c r="AR34" i="5"/>
  <c r="AU34" i="5" s="1"/>
  <c r="AQ35" i="5"/>
  <c r="AT35" i="5"/>
  <c r="AN37" i="5"/>
  <c r="AQ45" i="5"/>
  <c r="AT45" i="5" s="1"/>
  <c r="AN46" i="5"/>
  <c r="AR52" i="5"/>
  <c r="AU52" i="5" s="1"/>
  <c r="AQ55" i="5"/>
  <c r="AT55" i="5" s="1"/>
  <c r="AN56" i="5"/>
  <c r="AC65" i="5"/>
  <c r="AG65" i="5"/>
  <c r="AJ65" i="5"/>
  <c r="AF66" i="5"/>
  <c r="AH69" i="5"/>
  <c r="AR44" i="5"/>
  <c r="AU44" i="5" s="1"/>
  <c r="AQ47" i="5"/>
  <c r="AT47" i="5" s="1"/>
  <c r="AQ48" i="5"/>
  <c r="AT48" i="5" s="1"/>
  <c r="AO51" i="5"/>
  <c r="AN11" i="5"/>
  <c r="AQ19" i="5"/>
  <c r="AT19" i="5" s="1"/>
  <c r="AN21" i="5"/>
  <c r="AN29" i="5"/>
  <c r="AQ30" i="5"/>
  <c r="AT30" i="5" s="1"/>
  <c r="AN32" i="5"/>
  <c r="AR36" i="5"/>
  <c r="AU36" i="5"/>
  <c r="AQ37" i="5"/>
  <c r="AT37" i="5" s="1"/>
  <c r="AQ39" i="5"/>
  <c r="AT39" i="5" s="1"/>
  <c r="AO43" i="5"/>
  <c r="AW45" i="5"/>
  <c r="AO46" i="5"/>
  <c r="AW53" i="5"/>
  <c r="AR54" i="5"/>
  <c r="AU54" i="5"/>
  <c r="AQ59" i="5"/>
  <c r="AT59" i="5"/>
  <c r="AH67" i="5"/>
  <c r="AG68" i="5"/>
  <c r="AW12" i="5"/>
  <c r="AN14" i="5"/>
  <c r="AN24" i="5"/>
  <c r="AR28" i="5"/>
  <c r="AU28" i="5"/>
  <c r="AN31" i="5"/>
  <c r="AO35" i="5"/>
  <c r="AR37" i="5"/>
  <c r="AU37" i="5" s="1"/>
  <c r="AN42" i="5"/>
  <c r="AR46" i="5"/>
  <c r="AU46" i="5" s="1"/>
  <c r="AO48" i="5"/>
  <c r="AN50" i="5"/>
  <c r="AR51" i="5"/>
  <c r="AU51" i="5" s="1"/>
  <c r="AO53" i="5"/>
  <c r="AR56" i="5"/>
  <c r="AU56" i="5"/>
  <c r="AR57" i="5"/>
  <c r="AU57" i="5"/>
  <c r="AO58" i="5"/>
  <c r="AH68" i="5"/>
  <c r="AO68" i="5" s="1"/>
  <c r="AE15" i="4"/>
  <c r="F16" i="4"/>
  <c r="N16" i="4"/>
  <c r="V16" i="4"/>
  <c r="J16" i="4"/>
  <c r="AE16" i="4" s="1"/>
  <c r="R16" i="4"/>
  <c r="AD18" i="4"/>
  <c r="AH18" i="4"/>
  <c r="AK18" i="4"/>
  <c r="AR18" i="4" s="1"/>
  <c r="AU18" i="4" s="1"/>
  <c r="AF19" i="4"/>
  <c r="AO8" i="3"/>
  <c r="AQ9" i="3"/>
  <c r="AT9" i="3" s="1"/>
  <c r="AN10" i="3"/>
  <c r="AO16" i="3"/>
  <c r="AQ17" i="3"/>
  <c r="AT17" i="3" s="1"/>
  <c r="AO24" i="3"/>
  <c r="AQ25" i="3"/>
  <c r="AT25" i="3" s="1"/>
  <c r="AO32" i="3"/>
  <c r="AQ33" i="3"/>
  <c r="AT33" i="3" s="1"/>
  <c r="AO40" i="3"/>
  <c r="AQ41" i="3"/>
  <c r="AT41" i="3" s="1"/>
  <c r="AO48" i="3"/>
  <c r="AQ49" i="3"/>
  <c r="AT49" i="3" s="1"/>
  <c r="AO56" i="3"/>
  <c r="AQ57" i="3"/>
  <c r="AT57" i="3"/>
  <c r="AO64" i="3"/>
  <c r="AQ65" i="3"/>
  <c r="AT65" i="3" s="1"/>
  <c r="AW12" i="3"/>
  <c r="AR11" i="3"/>
  <c r="AU11" i="3" s="1"/>
  <c r="AO13" i="3"/>
  <c r="AW14" i="3"/>
  <c r="AN18" i="3"/>
  <c r="AR19" i="3"/>
  <c r="AU19" i="3" s="1"/>
  <c r="AO21" i="3"/>
  <c r="AW22" i="3"/>
  <c r="AN26" i="3"/>
  <c r="AR27" i="3"/>
  <c r="AU27" i="3"/>
  <c r="AO29" i="3"/>
  <c r="AW30" i="3"/>
  <c r="AN34" i="3"/>
  <c r="AR35" i="3"/>
  <c r="AU35" i="3" s="1"/>
  <c r="AO37" i="3"/>
  <c r="AW38" i="3"/>
  <c r="AN42" i="3"/>
  <c r="AR43" i="3"/>
  <c r="AU43" i="3" s="1"/>
  <c r="AO45" i="3"/>
  <c r="AW46" i="3"/>
  <c r="AN50" i="3"/>
  <c r="AR51" i="3"/>
  <c r="AU51" i="3" s="1"/>
  <c r="AO53" i="3"/>
  <c r="AW54" i="3"/>
  <c r="AN58" i="3"/>
  <c r="AR59" i="3"/>
  <c r="AU59" i="3" s="1"/>
  <c r="AO61" i="3"/>
  <c r="AW62" i="3"/>
  <c r="AN66" i="3"/>
  <c r="AR68" i="3"/>
  <c r="AU68" i="3" s="1"/>
  <c r="AB72" i="3"/>
  <c r="AI72" i="3"/>
  <c r="AW72" i="3" s="1"/>
  <c r="AD74" i="3"/>
  <c r="AH74" i="3"/>
  <c r="AK74" i="3"/>
  <c r="AE76" i="3"/>
  <c r="AO10" i="3"/>
  <c r="AQ11" i="3"/>
  <c r="AT11" i="3" s="1"/>
  <c r="AN12" i="3"/>
  <c r="AO18" i="3"/>
  <c r="AQ19" i="3"/>
  <c r="AT19" i="3"/>
  <c r="AO26" i="3"/>
  <c r="AQ27" i="3"/>
  <c r="AT27" i="3" s="1"/>
  <c r="AO34" i="3"/>
  <c r="AQ35" i="3"/>
  <c r="AT35" i="3"/>
  <c r="AO42" i="3"/>
  <c r="AQ43" i="3"/>
  <c r="AT43" i="3" s="1"/>
  <c r="AO50" i="3"/>
  <c r="AQ51" i="3"/>
  <c r="AT51" i="3" s="1"/>
  <c r="AO58" i="3"/>
  <c r="AQ59" i="3"/>
  <c r="AT59" i="3" s="1"/>
  <c r="AO66" i="3"/>
  <c r="AQ68" i="3"/>
  <c r="AT68" i="3"/>
  <c r="AN68" i="3"/>
  <c r="AO7" i="3"/>
  <c r="AW8" i="3"/>
  <c r="AO15" i="3"/>
  <c r="AW16" i="3"/>
  <c r="AN20" i="3"/>
  <c r="AO23" i="3"/>
  <c r="AW24" i="3"/>
  <c r="AN28" i="3"/>
  <c r="AO31" i="3"/>
  <c r="AW32" i="3"/>
  <c r="AN36" i="3"/>
  <c r="AO39" i="3"/>
  <c r="AW40" i="3"/>
  <c r="AN44" i="3"/>
  <c r="AO47" i="3"/>
  <c r="AW48" i="3"/>
  <c r="AN52" i="3"/>
  <c r="AO55" i="3"/>
  <c r="AW56" i="3"/>
  <c r="AN60" i="3"/>
  <c r="AO63" i="3"/>
  <c r="AW64" i="3"/>
  <c r="AH71" i="3"/>
  <c r="AC72" i="3"/>
  <c r="AG72" i="3"/>
  <c r="AJ72" i="3"/>
  <c r="AB76" i="3"/>
  <c r="AI76" i="3"/>
  <c r="AH80" i="3"/>
  <c r="AQ8" i="3"/>
  <c r="AT8" i="3"/>
  <c r="AR10" i="3"/>
  <c r="AU10" i="3"/>
  <c r="AO12" i="3"/>
  <c r="AQ13" i="3"/>
  <c r="AT13" i="3" s="1"/>
  <c r="AN14" i="3"/>
  <c r="AR18" i="3"/>
  <c r="AU18" i="3" s="1"/>
  <c r="AO20" i="3"/>
  <c r="AQ21" i="3"/>
  <c r="AT21" i="3" s="1"/>
  <c r="AR26" i="3"/>
  <c r="AU26" i="3" s="1"/>
  <c r="AO28" i="3"/>
  <c r="AQ29" i="3"/>
  <c r="AT29" i="3"/>
  <c r="AR34" i="3"/>
  <c r="AU34" i="3"/>
  <c r="AO36" i="3"/>
  <c r="AQ37" i="3"/>
  <c r="AT37" i="3" s="1"/>
  <c r="AR42" i="3"/>
  <c r="AU42" i="3" s="1"/>
  <c r="AO44" i="3"/>
  <c r="AQ45" i="3"/>
  <c r="AT45" i="3"/>
  <c r="AR50" i="3"/>
  <c r="AU50" i="3" s="1"/>
  <c r="AO52" i="3"/>
  <c r="AQ53" i="3"/>
  <c r="AT53" i="3" s="1"/>
  <c r="AR58" i="3"/>
  <c r="AU58" i="3" s="1"/>
  <c r="AO60" i="3"/>
  <c r="AQ61" i="3"/>
  <c r="AT61" i="3" s="1"/>
  <c r="AR66" i="3"/>
  <c r="AU66" i="3" s="1"/>
  <c r="AR7" i="3"/>
  <c r="AU7" i="3"/>
  <c r="AW10" i="3"/>
  <c r="AR15" i="3"/>
  <c r="AU15" i="3" s="1"/>
  <c r="AW18" i="3"/>
  <c r="AN22" i="3"/>
  <c r="AR23" i="3"/>
  <c r="AU23" i="3" s="1"/>
  <c r="AW26" i="3"/>
  <c r="AW34" i="3"/>
  <c r="AW42" i="3"/>
  <c r="AW50" i="3"/>
  <c r="AW58" i="3"/>
  <c r="AW66" i="3"/>
  <c r="AH75" i="3"/>
  <c r="AR75" i="3" s="1"/>
  <c r="AU75" i="3" s="1"/>
  <c r="AQ7" i="3"/>
  <c r="AT7" i="3" s="1"/>
  <c r="AN8" i="3"/>
  <c r="AQ10" i="3"/>
  <c r="AT10" i="3" s="1"/>
  <c r="AR12" i="3"/>
  <c r="AU12" i="3" s="1"/>
  <c r="AO14" i="3"/>
  <c r="AQ15" i="3"/>
  <c r="AT15" i="3" s="1"/>
  <c r="AO22" i="3"/>
  <c r="AQ23" i="3"/>
  <c r="AT23" i="3" s="1"/>
  <c r="AR28" i="3"/>
  <c r="AU28" i="3"/>
  <c r="AO30" i="3"/>
  <c r="AQ31" i="3"/>
  <c r="AT31" i="3" s="1"/>
  <c r="AR36" i="3"/>
  <c r="AU36" i="3" s="1"/>
  <c r="AO38" i="3"/>
  <c r="AQ39" i="3"/>
  <c r="AT39" i="3"/>
  <c r="AR44" i="3"/>
  <c r="AU44" i="3" s="1"/>
  <c r="AO46" i="3"/>
  <c r="AQ47" i="3"/>
  <c r="AT47" i="3" s="1"/>
  <c r="AR52" i="3"/>
  <c r="AU52" i="3" s="1"/>
  <c r="AO54" i="3"/>
  <c r="AQ55" i="3"/>
  <c r="AT55" i="3"/>
  <c r="AR60" i="3"/>
  <c r="AU60" i="3"/>
  <c r="AO62" i="3"/>
  <c r="AQ63" i="3"/>
  <c r="AT63" i="3" s="1"/>
  <c r="AB71" i="3"/>
  <c r="AF71" i="3"/>
  <c r="AI71" i="3"/>
  <c r="AD73" i="3"/>
  <c r="AH73" i="3"/>
  <c r="AK73" i="3"/>
  <c r="AE75" i="3"/>
  <c r="AE78" i="3"/>
  <c r="AW24" i="2"/>
  <c r="AR27" i="2"/>
  <c r="AU27" i="2"/>
  <c r="AW34" i="2"/>
  <c r="AW40" i="2"/>
  <c r="AN12" i="2"/>
  <c r="AQ15" i="2"/>
  <c r="AT15" i="2"/>
  <c r="AR18" i="2"/>
  <c r="AU18" i="2" s="1"/>
  <c r="AB94" i="2"/>
  <c r="AF94" i="2"/>
  <c r="AR16" i="2"/>
  <c r="AU16" i="2"/>
  <c r="AW26" i="2"/>
  <c r="AR29" i="2"/>
  <c r="AU29" i="2" s="1"/>
  <c r="AR31" i="2"/>
  <c r="AU31" i="2" s="1"/>
  <c r="AW12" i="2"/>
  <c r="AN14" i="2"/>
  <c r="AR20" i="2"/>
  <c r="AU20" i="2" s="1"/>
  <c r="AR7" i="2"/>
  <c r="AU7" i="2" s="1"/>
  <c r="AN10" i="2"/>
  <c r="AR25" i="2"/>
  <c r="AU25" i="2" s="1"/>
  <c r="AW30" i="2"/>
  <c r="AR33" i="2"/>
  <c r="AU33" i="2" s="1"/>
  <c r="AR35" i="2"/>
  <c r="AU35" i="2" s="1"/>
  <c r="AR37" i="2"/>
  <c r="AU37" i="2" s="1"/>
  <c r="AQ10" i="2"/>
  <c r="AT10" i="2" s="1"/>
  <c r="AR22" i="2"/>
  <c r="AU22" i="2" s="1"/>
  <c r="AN45" i="2"/>
  <c r="AN49" i="2"/>
  <c r="AN51" i="2"/>
  <c r="AN57" i="2"/>
  <c r="AN59" i="2"/>
  <c r="AN61" i="2"/>
  <c r="AN63" i="2"/>
  <c r="AN65" i="2"/>
  <c r="AN67" i="2"/>
  <c r="AN69" i="2"/>
  <c r="AN71" i="2"/>
  <c r="AN73" i="2"/>
  <c r="AN75" i="2"/>
  <c r="AN77" i="2"/>
  <c r="AN79" i="2"/>
  <c r="AN81" i="2"/>
  <c r="AN83" i="2"/>
  <c r="AK93" i="2"/>
  <c r="AE96" i="2"/>
  <c r="AI96" i="2"/>
  <c r="AD90" i="2"/>
  <c r="AH90" i="2"/>
  <c r="AK90" i="2"/>
  <c r="AB92" i="2"/>
  <c r="AQ92" i="2" s="1"/>
  <c r="AT92" i="2" s="1"/>
  <c r="AF92" i="2"/>
  <c r="AH97" i="2"/>
  <c r="AK97" i="2"/>
  <c r="AQ7" i="2"/>
  <c r="AT7" i="2" s="1"/>
  <c r="AQ23" i="2"/>
  <c r="AT23" i="2" s="1"/>
  <c r="AQ25" i="2"/>
  <c r="AT25" i="2" s="1"/>
  <c r="AQ27" i="2"/>
  <c r="AT27" i="2" s="1"/>
  <c r="AQ29" i="2"/>
  <c r="AT29" i="2" s="1"/>
  <c r="AQ31" i="2"/>
  <c r="AT31" i="2" s="1"/>
  <c r="AQ33" i="2"/>
  <c r="AT33" i="2" s="1"/>
  <c r="AQ35" i="2"/>
  <c r="AT35" i="2" s="1"/>
  <c r="AQ37" i="2"/>
  <c r="AT37" i="2" s="1"/>
  <c r="AQ39" i="2"/>
  <c r="AT39" i="2" s="1"/>
  <c r="AQ41" i="2"/>
  <c r="AT41" i="2" s="1"/>
  <c r="AQ43" i="2"/>
  <c r="AT43" i="2" s="1"/>
  <c r="AQ45" i="2"/>
  <c r="AT45" i="2" s="1"/>
  <c r="AQ47" i="2"/>
  <c r="AT47" i="2" s="1"/>
  <c r="AQ49" i="2"/>
  <c r="AT49" i="2" s="1"/>
  <c r="AW51" i="2"/>
  <c r="AW53" i="2"/>
  <c r="AW55" i="2"/>
  <c r="AW57" i="2"/>
  <c r="AW59" i="2"/>
  <c r="AW61" i="2"/>
  <c r="AW63" i="2"/>
  <c r="AW65" i="2"/>
  <c r="AW67" i="2"/>
  <c r="AW69" i="2"/>
  <c r="AW71" i="2"/>
  <c r="AJ91" i="2"/>
  <c r="AI93" i="2"/>
  <c r="AD94" i="2"/>
  <c r="AH94" i="2"/>
  <c r="AK94" i="2"/>
  <c r="AB96" i="2"/>
  <c r="AF96" i="2"/>
  <c r="AQ9" i="2"/>
  <c r="AT9" i="2" s="1"/>
  <c r="AN11" i="2"/>
  <c r="AR12" i="2"/>
  <c r="AU12" i="2" s="1"/>
  <c r="AR19" i="2"/>
  <c r="AU19" i="2" s="1"/>
  <c r="AF89" i="2"/>
  <c r="AE90" i="2"/>
  <c r="AN90" i="2" s="1"/>
  <c r="AI90" i="2"/>
  <c r="AJ95" i="2"/>
  <c r="AD99" i="2"/>
  <c r="AH99" i="2"/>
  <c r="AK99" i="2"/>
  <c r="AN9" i="2"/>
  <c r="AR17" i="2"/>
  <c r="AU17" i="2" s="1"/>
  <c r="AN8" i="2"/>
  <c r="AQ11" i="2"/>
  <c r="AT11" i="2" s="1"/>
  <c r="AN13" i="2"/>
  <c r="AR21" i="2"/>
  <c r="AU21" i="2"/>
  <c r="AN24" i="2"/>
  <c r="AN26" i="2"/>
  <c r="AN28" i="2"/>
  <c r="AN30" i="2"/>
  <c r="AN32" i="2"/>
  <c r="AN34" i="2"/>
  <c r="AN36" i="2"/>
  <c r="AN38" i="2"/>
  <c r="AN40" i="2"/>
  <c r="AN42" i="2"/>
  <c r="AN44" i="2"/>
  <c r="AN46" i="2"/>
  <c r="AN48" i="2"/>
  <c r="AN50" i="2"/>
  <c r="AN52" i="2"/>
  <c r="AN54" i="2"/>
  <c r="AN56" i="2"/>
  <c r="AN58" i="2"/>
  <c r="AN60" i="2"/>
  <c r="AN62" i="2"/>
  <c r="AN64" i="2"/>
  <c r="AN66" i="2"/>
  <c r="AN68" i="2"/>
  <c r="AN70" i="2"/>
  <c r="AN72" i="2"/>
  <c r="AN74" i="2"/>
  <c r="AN76" i="2"/>
  <c r="AR23" i="2"/>
  <c r="AU23" i="2" s="1"/>
  <c r="AW28" i="2"/>
  <c r="AW32" i="2"/>
  <c r="AW36" i="2"/>
  <c r="AW38" i="2"/>
  <c r="AR39" i="2"/>
  <c r="AU39" i="2" s="1"/>
  <c r="AW42" i="2"/>
  <c r="AR43" i="2"/>
  <c r="AU43" i="2" s="1"/>
  <c r="AW44" i="2"/>
  <c r="AR45" i="2"/>
  <c r="AU45" i="2" s="1"/>
  <c r="AW46" i="2"/>
  <c r="AR47" i="2"/>
  <c r="AU47" i="2"/>
  <c r="AW48" i="2"/>
  <c r="AR49" i="2"/>
  <c r="AU49" i="2" s="1"/>
  <c r="AW50" i="2"/>
  <c r="AR51" i="2"/>
  <c r="AU51" i="2"/>
  <c r="AW52" i="2"/>
  <c r="AR53" i="2"/>
  <c r="AU53" i="2" s="1"/>
  <c r="AW54" i="2"/>
  <c r="AR55" i="2"/>
  <c r="AU55" i="2" s="1"/>
  <c r="AW56" i="2"/>
  <c r="AR57" i="2"/>
  <c r="AU57" i="2" s="1"/>
  <c r="AW58" i="2"/>
  <c r="AR59" i="2"/>
  <c r="AU59" i="2"/>
  <c r="AW60" i="2"/>
  <c r="AR61" i="2"/>
  <c r="AU61" i="2" s="1"/>
  <c r="AW62" i="2"/>
  <c r="AR63" i="2"/>
  <c r="AU63" i="2"/>
  <c r="AW64" i="2"/>
  <c r="AR65" i="2"/>
  <c r="AU65" i="2" s="1"/>
  <c r="AW66" i="2"/>
  <c r="AR67" i="2"/>
  <c r="AU67" i="2" s="1"/>
  <c r="AW68" i="2"/>
  <c r="AR69" i="2"/>
  <c r="AU69" i="2" s="1"/>
  <c r="AW70" i="2"/>
  <c r="AR71" i="2"/>
  <c r="AU71" i="2" s="1"/>
  <c r="AW72" i="2"/>
  <c r="AR73" i="2"/>
  <c r="AU73" i="2" s="1"/>
  <c r="AW74" i="2"/>
  <c r="AR75" i="2"/>
  <c r="AU75" i="2"/>
  <c r="AW76" i="2"/>
  <c r="AR77" i="2"/>
  <c r="AU77" i="2" s="1"/>
  <c r="AR79" i="2"/>
  <c r="AU79" i="2" s="1"/>
  <c r="AR81" i="2"/>
  <c r="AU81" i="2" s="1"/>
  <c r="AR83" i="2"/>
  <c r="AU83" i="2" s="1"/>
  <c r="AJ89" i="2"/>
  <c r="AB90" i="2"/>
  <c r="AQ90" i="2" s="1"/>
  <c r="AT90" i="2" s="1"/>
  <c r="AF90" i="2"/>
  <c r="AD92" i="2"/>
  <c r="AH92" i="2"/>
  <c r="AK92" i="2"/>
  <c r="AD95" i="2"/>
  <c r="AH95" i="2"/>
  <c r="AK95" i="2"/>
  <c r="AF97" i="2"/>
  <c r="AE99" i="2"/>
  <c r="AI99" i="2"/>
  <c r="AJ98" i="1"/>
  <c r="AC100" i="1"/>
  <c r="AG100" i="1"/>
  <c r="AJ100" i="1"/>
  <c r="AC101" i="1"/>
  <c r="AG101" i="1"/>
  <c r="AO101" i="1" s="1"/>
  <c r="AK106" i="1"/>
  <c r="AR106" i="1" s="1"/>
  <c r="AU106" i="1" s="1"/>
  <c r="AN93" i="1"/>
  <c r="AR95" i="1"/>
  <c r="AU95" i="1"/>
  <c r="AD98" i="1"/>
  <c r="AH98" i="1"/>
  <c r="AK98" i="1"/>
  <c r="AH100" i="1"/>
  <c r="AD102" i="1"/>
  <c r="AH102" i="1"/>
  <c r="AK102" i="1"/>
  <c r="AR87" i="1"/>
  <c r="AU87" i="1" s="1"/>
  <c r="AR32" i="1"/>
  <c r="AU32" i="1" s="1"/>
  <c r="AR34" i="1"/>
  <c r="AU34" i="1" s="1"/>
  <c r="AR42" i="1"/>
  <c r="AU42" i="1" s="1"/>
  <c r="AR56" i="1"/>
  <c r="AU56" i="1" s="1"/>
  <c r="AR58" i="1"/>
  <c r="AU58" i="1" s="1"/>
  <c r="AR66" i="1"/>
  <c r="AU66" i="1" s="1"/>
  <c r="AO76" i="1"/>
  <c r="AO82" i="1"/>
  <c r="AW85" i="1"/>
  <c r="AB98" i="1"/>
  <c r="AF98" i="1"/>
  <c r="AI98" i="1"/>
  <c r="AB99" i="1"/>
  <c r="AF99" i="1"/>
  <c r="AI99" i="1"/>
  <c r="AB100" i="1"/>
  <c r="AB101" i="1"/>
  <c r="AF101" i="1"/>
  <c r="AI101" i="1"/>
  <c r="AB102" i="1"/>
  <c r="AC102" i="1"/>
  <c r="AE102" i="1"/>
  <c r="AF102" i="1"/>
  <c r="AB103" i="1"/>
  <c r="AN103" i="1" s="1"/>
  <c r="AF103" i="1"/>
  <c r="AB104" i="1"/>
  <c r="AF104" i="1"/>
  <c r="AI104" i="1"/>
  <c r="AO84" i="1"/>
  <c r="AO90" i="1"/>
  <c r="AW93" i="1"/>
  <c r="AR50" i="1"/>
  <c r="AU50" i="1" s="1"/>
  <c r="AR70" i="1"/>
  <c r="AU70" i="1" s="1"/>
  <c r="AR72" i="1"/>
  <c r="AU72" i="1" s="1"/>
  <c r="AO92" i="1"/>
  <c r="AG102" i="1"/>
  <c r="AJ102" i="1"/>
  <c r="AC104" i="1"/>
  <c r="AG104" i="1"/>
  <c r="AJ104" i="1"/>
  <c r="AR31" i="1"/>
  <c r="AU31" i="1" s="1"/>
  <c r="AR33" i="1"/>
  <c r="AU33" i="1" s="1"/>
  <c r="AR39" i="1"/>
  <c r="AU39" i="1" s="1"/>
  <c r="AR41" i="1"/>
  <c r="AU41" i="1" s="1"/>
  <c r="AR47" i="1"/>
  <c r="AU47" i="1" s="1"/>
  <c r="AR53" i="1"/>
  <c r="AU53" i="1" s="1"/>
  <c r="AO55" i="1"/>
  <c r="AR63" i="1"/>
  <c r="AU63" i="1"/>
  <c r="AO65" i="1"/>
  <c r="AR71" i="1"/>
  <c r="AU71" i="1" s="1"/>
  <c r="AR78" i="1"/>
  <c r="AU78" i="1" s="1"/>
  <c r="AN79" i="1"/>
  <c r="AR80" i="1"/>
  <c r="AU80" i="1"/>
  <c r="AN81" i="1"/>
  <c r="AR90" i="1"/>
  <c r="AU90" i="1" s="1"/>
  <c r="AR37" i="1"/>
  <c r="AU37" i="1" s="1"/>
  <c r="AR49" i="1"/>
  <c r="AU49" i="1" s="1"/>
  <c r="AR61" i="1"/>
  <c r="AU61" i="1" s="1"/>
  <c r="AR69" i="1"/>
  <c r="AU69" i="1" s="1"/>
  <c r="AR73" i="1"/>
  <c r="AU73" i="1" s="1"/>
  <c r="AR79" i="1"/>
  <c r="AU79" i="1" s="1"/>
  <c r="AR86" i="1"/>
  <c r="AU86" i="1" s="1"/>
  <c r="AN87" i="1"/>
  <c r="AR88" i="1"/>
  <c r="AU88" i="1"/>
  <c r="AN89" i="1"/>
  <c r="AD99" i="1"/>
  <c r="AH99" i="1"/>
  <c r="AK99" i="1"/>
  <c r="AD100" i="1"/>
  <c r="AK100" i="1"/>
  <c r="AD101" i="1"/>
  <c r="AH101" i="1"/>
  <c r="AK101" i="1"/>
  <c r="AD103" i="1"/>
  <c r="AD104" i="1"/>
  <c r="AK104" i="1"/>
  <c r="AR43" i="1"/>
  <c r="AU43" i="1" s="1"/>
  <c r="AR57" i="1"/>
  <c r="AU57" i="1" s="1"/>
  <c r="AR59" i="1"/>
  <c r="AU59" i="1" s="1"/>
  <c r="AR67" i="1"/>
  <c r="AU67" i="1" s="1"/>
  <c r="AR83" i="1"/>
  <c r="AU83" i="1" s="1"/>
  <c r="AR85" i="1"/>
  <c r="AU85" i="1" s="1"/>
  <c r="AE103" i="1"/>
  <c r="AE104" i="1"/>
  <c r="AO48" i="1"/>
  <c r="AR64" i="1"/>
  <c r="AU64" i="1" s="1"/>
  <c r="AO68" i="1"/>
  <c r="AO74" i="1"/>
  <c r="AW77" i="1"/>
  <c r="AR89" i="1"/>
  <c r="AU89" i="1"/>
  <c r="AR91" i="1"/>
  <c r="AU91" i="1"/>
  <c r="AR93" i="1"/>
  <c r="AU93" i="1" s="1"/>
  <c r="AE106" i="1"/>
  <c r="AR51" i="1"/>
  <c r="AU51" i="1"/>
  <c r="AO73" i="1"/>
  <c r="AO81" i="1"/>
  <c r="AQ82" i="1"/>
  <c r="AT82" i="1" s="1"/>
  <c r="AO89" i="1"/>
  <c r="AQ90" i="1"/>
  <c r="AT90" i="1"/>
  <c r="AO38" i="1"/>
  <c r="AR48" i="1"/>
  <c r="AU48" i="1" s="1"/>
  <c r="AO67" i="1"/>
  <c r="AR68" i="1"/>
  <c r="AU68" i="1" s="1"/>
  <c r="AO70" i="1"/>
  <c r="AN75" i="1"/>
  <c r="AR76" i="1"/>
  <c r="AU76" i="1"/>
  <c r="AO78" i="1"/>
  <c r="AW79" i="1"/>
  <c r="AN83" i="1"/>
  <c r="AR84" i="1"/>
  <c r="AU84" i="1" s="1"/>
  <c r="AO86" i="1"/>
  <c r="AW87" i="1"/>
  <c r="AR92" i="1"/>
  <c r="AU92" i="1" s="1"/>
  <c r="AO95" i="1"/>
  <c r="AE99" i="1"/>
  <c r="AH104" i="1"/>
  <c r="AU7" i="1"/>
  <c r="AR13" i="1"/>
  <c r="AU13" i="1" s="1"/>
  <c r="AR17" i="1"/>
  <c r="AU17" i="1" s="1"/>
  <c r="AR25" i="1"/>
  <c r="AU25" i="1" s="1"/>
  <c r="AR27" i="1"/>
  <c r="AU27" i="1" s="1"/>
  <c r="AN21" i="1"/>
  <c r="AN23" i="1"/>
  <c r="AO40" i="1"/>
  <c r="AO75" i="1"/>
  <c r="AQ76" i="1"/>
  <c r="AT76" i="1" s="1"/>
  <c r="AR81" i="1"/>
  <c r="AU81" i="1" s="1"/>
  <c r="AO83" i="1"/>
  <c r="AQ84" i="1"/>
  <c r="AT84" i="1"/>
  <c r="AO91" i="1"/>
  <c r="AQ92" i="1"/>
  <c r="AT92" i="1" s="1"/>
  <c r="AC106" i="1"/>
  <c r="AG106" i="1"/>
  <c r="AJ106" i="1"/>
  <c r="AR11" i="1"/>
  <c r="AU11" i="1" s="1"/>
  <c r="AR15" i="1"/>
  <c r="AU15" i="1" s="1"/>
  <c r="AR21" i="1"/>
  <c r="AU21" i="1" s="1"/>
  <c r="AR23" i="1"/>
  <c r="AU23" i="1"/>
  <c r="AR29" i="1"/>
  <c r="AU29" i="1" s="1"/>
  <c r="AO28" i="1"/>
  <c r="AN37" i="1"/>
  <c r="AO54" i="1"/>
  <c r="AO72" i="1"/>
  <c r="AN77" i="1"/>
  <c r="AO80" i="1"/>
  <c r="AW81" i="1"/>
  <c r="AN85" i="1"/>
  <c r="AO88" i="1"/>
  <c r="AW89" i="1"/>
  <c r="AC103" i="1"/>
  <c r="AG103" i="1"/>
  <c r="AJ103" i="1"/>
  <c r="AR19" i="1"/>
  <c r="AU19" i="1" s="1"/>
  <c r="AO32" i="1"/>
  <c r="AO37" i="1"/>
  <c r="AR40" i="1"/>
  <c r="AU40" i="1" s="1"/>
  <c r="AR45" i="1"/>
  <c r="AU45" i="1"/>
  <c r="AO56" i="1"/>
  <c r="AN58" i="1"/>
  <c r="AO66" i="1"/>
  <c r="AO69" i="1"/>
  <c r="AR75" i="1"/>
  <c r="AU75" i="1" s="1"/>
  <c r="AO77" i="1"/>
  <c r="AQ78" i="1"/>
  <c r="AT78" i="1" s="1"/>
  <c r="AO85" i="1"/>
  <c r="AQ86" i="1"/>
  <c r="AT86" i="1"/>
  <c r="AO93" i="1"/>
  <c r="AQ95" i="1"/>
  <c r="AT95" i="1" s="1"/>
  <c r="AE100" i="1"/>
  <c r="AR12" i="1"/>
  <c r="AU12" i="1"/>
  <c r="AR14" i="1"/>
  <c r="AU14" i="1" s="1"/>
  <c r="AR16" i="1"/>
  <c r="AU16" i="1"/>
  <c r="AR26" i="1"/>
  <c r="AU26" i="1"/>
  <c r="AR28" i="1"/>
  <c r="AU28" i="1" s="1"/>
  <c r="AR35" i="1"/>
  <c r="AU35" i="1" s="1"/>
  <c r="AO39" i="1"/>
  <c r="AR55" i="1"/>
  <c r="AU55" i="1" s="1"/>
  <c r="AO63" i="1"/>
  <c r="AR65" i="1"/>
  <c r="AU65" i="1" s="1"/>
  <c r="AW75" i="1"/>
  <c r="AW83" i="1"/>
  <c r="AW91" i="1"/>
  <c r="AC99" i="1"/>
  <c r="AG99" i="1"/>
  <c r="AJ99" i="1"/>
  <c r="AJ101" i="1"/>
  <c r="AH103" i="1"/>
  <c r="AK103" i="1"/>
  <c r="AR8" i="1"/>
  <c r="AU8" i="1" s="1"/>
  <c r="AR10" i="1"/>
  <c r="AU10" i="1" s="1"/>
  <c r="AR18" i="1"/>
  <c r="AU18" i="1" s="1"/>
  <c r="AR20" i="1"/>
  <c r="AU20" i="1" s="1"/>
  <c r="AR22" i="1"/>
  <c r="AU22" i="1" s="1"/>
  <c r="AR24" i="1"/>
  <c r="AU24" i="1" s="1"/>
  <c r="AN10" i="1"/>
  <c r="AO53" i="1"/>
  <c r="AO71" i="1"/>
  <c r="AR77" i="1"/>
  <c r="AU77" i="1" s="1"/>
  <c r="AO79" i="1"/>
  <c r="AQ80" i="1"/>
  <c r="AT80" i="1" s="1"/>
  <c r="AO87" i="1"/>
  <c r="AQ88" i="1"/>
  <c r="AT88" i="1" s="1"/>
  <c r="AE98" i="1"/>
  <c r="AF100" i="1"/>
  <c r="AI100" i="1"/>
  <c r="AI102" i="1"/>
  <c r="AW7" i="1"/>
  <c r="AQ7" i="1"/>
  <c r="AT7" i="1" s="1"/>
  <c r="AO93" i="2"/>
  <c r="AR100" i="2"/>
  <c r="AU100" i="2"/>
  <c r="AO100" i="2"/>
  <c r="AO35" i="1"/>
  <c r="AO36" i="1"/>
  <c r="AO51" i="1"/>
  <c r="AO52" i="1"/>
  <c r="AO62" i="1"/>
  <c r="AQ94" i="2"/>
  <c r="AT94" i="2" s="1"/>
  <c r="AQ8" i="1"/>
  <c r="AT8" i="1"/>
  <c r="AO33" i="1"/>
  <c r="AO34" i="1"/>
  <c r="AR38" i="1"/>
  <c r="AU38" i="1" s="1"/>
  <c r="AO49" i="1"/>
  <c r="AO50" i="1"/>
  <c r="AR54" i="1"/>
  <c r="AU54" i="1" s="1"/>
  <c r="AQ56" i="1"/>
  <c r="AT56" i="1"/>
  <c r="AW56" i="1"/>
  <c r="AO61" i="1"/>
  <c r="AQ91" i="2"/>
  <c r="AT91" i="2"/>
  <c r="AN91" i="2"/>
  <c r="AQ9" i="1"/>
  <c r="AT9" i="1" s="1"/>
  <c r="AN7" i="1"/>
  <c r="AN9" i="1"/>
  <c r="AO31" i="1"/>
  <c r="AR36" i="1"/>
  <c r="AU36" i="1" s="1"/>
  <c r="AW37" i="1"/>
  <c r="AQ37" i="1"/>
  <c r="AT37" i="1" s="1"/>
  <c r="AO47" i="1"/>
  <c r="AR52" i="1"/>
  <c r="AU52" i="1" s="1"/>
  <c r="AR62" i="1"/>
  <c r="AU62" i="1" s="1"/>
  <c r="AR99" i="2"/>
  <c r="AU99" i="2" s="1"/>
  <c r="AQ10" i="1"/>
  <c r="AT10" i="1" s="1"/>
  <c r="AW10" i="1"/>
  <c r="AO11" i="1"/>
  <c r="AO16" i="1"/>
  <c r="AO19" i="1"/>
  <c r="AO22" i="1"/>
  <c r="AO25" i="1"/>
  <c r="AO26" i="1"/>
  <c r="AO29" i="1"/>
  <c r="AO30" i="1"/>
  <c r="AN44" i="1"/>
  <c r="AO45" i="1"/>
  <c r="AO46" i="1"/>
  <c r="AO60" i="1"/>
  <c r="AO13" i="1"/>
  <c r="AO14" i="1"/>
  <c r="AO17" i="1"/>
  <c r="AO20" i="1"/>
  <c r="AO21" i="1"/>
  <c r="AO24" i="1"/>
  <c r="AO27" i="1"/>
  <c r="AO43" i="1"/>
  <c r="AO44" i="1"/>
  <c r="AO59" i="1"/>
  <c r="AR96" i="2"/>
  <c r="AU96" i="2" s="1"/>
  <c r="AO12" i="1"/>
  <c r="AO15" i="1"/>
  <c r="AO18" i="1"/>
  <c r="AO23" i="1"/>
  <c r="AR30" i="1"/>
  <c r="AU30" i="1" s="1"/>
  <c r="AO41" i="1"/>
  <c r="AO42" i="1"/>
  <c r="AR46" i="1"/>
  <c r="AU46" i="1" s="1"/>
  <c r="AO57" i="1"/>
  <c r="AO58" i="1"/>
  <c r="AR60" i="1"/>
  <c r="AU60" i="1" s="1"/>
  <c r="AO64" i="1"/>
  <c r="AW100" i="2"/>
  <c r="AQ100" i="2"/>
  <c r="AT100" i="2" s="1"/>
  <c r="AN100" i="2"/>
  <c r="AW23" i="1"/>
  <c r="AQ26" i="1"/>
  <c r="AT26" i="1"/>
  <c r="AW26" i="1"/>
  <c r="AR44" i="1"/>
  <c r="AU44" i="1" s="1"/>
  <c r="AW90" i="2"/>
  <c r="AO98" i="1"/>
  <c r="AO12" i="2"/>
  <c r="AO16" i="2"/>
  <c r="AO18" i="2"/>
  <c r="AO20" i="2"/>
  <c r="AO22" i="2"/>
  <c r="AO24" i="2"/>
  <c r="AO26" i="2"/>
  <c r="AO28" i="2"/>
  <c r="AO30" i="2"/>
  <c r="AO32" i="2"/>
  <c r="AO34" i="2"/>
  <c r="AO36" i="2"/>
  <c r="AO38" i="2"/>
  <c r="AO40" i="2"/>
  <c r="AO42" i="2"/>
  <c r="AO44" i="2"/>
  <c r="AO46" i="2"/>
  <c r="AO48" i="2"/>
  <c r="AO50" i="2"/>
  <c r="AO52" i="2"/>
  <c r="AO54" i="2"/>
  <c r="AO56" i="2"/>
  <c r="AO58" i="2"/>
  <c r="AO60" i="2"/>
  <c r="AO62" i="2"/>
  <c r="AO64" i="2"/>
  <c r="AO66" i="2"/>
  <c r="AO68" i="2"/>
  <c r="AO70" i="2"/>
  <c r="AO72" i="2"/>
  <c r="AO74" i="2"/>
  <c r="AO76" i="2"/>
  <c r="AO78" i="2"/>
  <c r="AO80" i="2"/>
  <c r="AO82" i="2"/>
  <c r="AO84" i="2"/>
  <c r="AB14" i="4"/>
  <c r="AF14" i="4"/>
  <c r="AI14" i="4"/>
  <c r="O16" i="4"/>
  <c r="AH16" i="4" s="1"/>
  <c r="AO7" i="5"/>
  <c r="AR7" i="5"/>
  <c r="AU7" i="5" s="1"/>
  <c r="AO8" i="5"/>
  <c r="AW8" i="5"/>
  <c r="AW9" i="5"/>
  <c r="AR10" i="5"/>
  <c r="AU10" i="5" s="1"/>
  <c r="AN20" i="5"/>
  <c r="AO22" i="5"/>
  <c r="AN36" i="5"/>
  <c r="AO38" i="5"/>
  <c r="AW52" i="5"/>
  <c r="AO54" i="5"/>
  <c r="AR68" i="5"/>
  <c r="AU68" i="5" s="1"/>
  <c r="AN91" i="1"/>
  <c r="AW7" i="2"/>
  <c r="AW15" i="2"/>
  <c r="AW17" i="2"/>
  <c r="AW19" i="2"/>
  <c r="AW23" i="2"/>
  <c r="AQ24" i="2"/>
  <c r="AT24" i="2"/>
  <c r="AW25" i="2"/>
  <c r="AQ26" i="2"/>
  <c r="AT26" i="2" s="1"/>
  <c r="AW27" i="2"/>
  <c r="AQ28" i="2"/>
  <c r="AT28" i="2"/>
  <c r="AW29" i="2"/>
  <c r="AQ30" i="2"/>
  <c r="AT30" i="2" s="1"/>
  <c r="AW31" i="2"/>
  <c r="AQ32" i="2"/>
  <c r="AT32" i="2"/>
  <c r="AW33" i="2"/>
  <c r="AQ34" i="2"/>
  <c r="AT34" i="2" s="1"/>
  <c r="AW35" i="2"/>
  <c r="AQ36" i="2"/>
  <c r="AT36" i="2" s="1"/>
  <c r="AW37" i="2"/>
  <c r="AQ38" i="2"/>
  <c r="AT38" i="2" s="1"/>
  <c r="AW39" i="2"/>
  <c r="AQ40" i="2"/>
  <c r="AT40" i="2"/>
  <c r="AW41" i="2"/>
  <c r="AQ42" i="2"/>
  <c r="AT42" i="2" s="1"/>
  <c r="AW43" i="2"/>
  <c r="AQ44" i="2"/>
  <c r="AT44" i="2"/>
  <c r="AW45" i="2"/>
  <c r="AQ46" i="2"/>
  <c r="AT46" i="2" s="1"/>
  <c r="AW47" i="2"/>
  <c r="AQ48" i="2"/>
  <c r="AT48" i="2"/>
  <c r="AW49" i="2"/>
  <c r="AQ50" i="2"/>
  <c r="AT50" i="2" s="1"/>
  <c r="AQ52" i="2"/>
  <c r="AT52" i="2" s="1"/>
  <c r="AQ54" i="2"/>
  <c r="AT54" i="2" s="1"/>
  <c r="AQ56" i="2"/>
  <c r="AT56" i="2" s="1"/>
  <c r="AQ58" i="2"/>
  <c r="AT58" i="2" s="1"/>
  <c r="AQ60" i="2"/>
  <c r="AT60" i="2" s="1"/>
  <c r="AQ62" i="2"/>
  <c r="AT62" i="2" s="1"/>
  <c r="AQ64" i="2"/>
  <c r="AT64" i="2" s="1"/>
  <c r="AQ66" i="2"/>
  <c r="AT66" i="2" s="1"/>
  <c r="AQ68" i="2"/>
  <c r="AT68" i="2" s="1"/>
  <c r="AQ70" i="2"/>
  <c r="AT70" i="2" s="1"/>
  <c r="AQ72" i="2"/>
  <c r="AT72" i="2" s="1"/>
  <c r="AW73" i="2"/>
  <c r="AQ74" i="2"/>
  <c r="AT74" i="2"/>
  <c r="AW75" i="2"/>
  <c r="AQ76" i="2"/>
  <c r="AT76" i="2" s="1"/>
  <c r="AW77" i="2"/>
  <c r="AQ78" i="2"/>
  <c r="AT78" i="2" s="1"/>
  <c r="AW79" i="2"/>
  <c r="AQ80" i="2"/>
  <c r="AT80" i="2" s="1"/>
  <c r="AW81" i="2"/>
  <c r="AQ82" i="2"/>
  <c r="AT82" i="2"/>
  <c r="AW83" i="2"/>
  <c r="AQ84" i="2"/>
  <c r="AT84" i="2" s="1"/>
  <c r="AW9" i="4"/>
  <c r="AQ9" i="4"/>
  <c r="AT9" i="4"/>
  <c r="AR15" i="5"/>
  <c r="AU15" i="5" s="1"/>
  <c r="AR31" i="5"/>
  <c r="AU31" i="5" s="1"/>
  <c r="AR47" i="5"/>
  <c r="AU47" i="5" s="1"/>
  <c r="AQ58" i="5"/>
  <c r="AT58" i="5" s="1"/>
  <c r="AN41" i="8"/>
  <c r="AQ41" i="8"/>
  <c r="AT41" i="8" s="1"/>
  <c r="S16" i="4"/>
  <c r="AI16" i="4" s="1"/>
  <c r="AN9" i="5"/>
  <c r="AO15" i="5"/>
  <c r="AN17" i="5"/>
  <c r="AO31" i="5"/>
  <c r="AN33" i="5"/>
  <c r="AO47" i="5"/>
  <c r="AQ49" i="5"/>
  <c r="AT49" i="5"/>
  <c r="AQ52" i="5"/>
  <c r="AT52" i="5"/>
  <c r="AW61" i="5"/>
  <c r="AT71" i="1"/>
  <c r="AW72" i="1"/>
  <c r="AQ73" i="1"/>
  <c r="AT73" i="1" s="1"/>
  <c r="AW74" i="1"/>
  <c r="AQ75" i="1"/>
  <c r="AT75" i="1"/>
  <c r="AW76" i="1"/>
  <c r="AQ77" i="1"/>
  <c r="AT77" i="1" s="1"/>
  <c r="AW78" i="1"/>
  <c r="AQ79" i="1"/>
  <c r="AT79" i="1" s="1"/>
  <c r="AW80" i="1"/>
  <c r="AQ81" i="1"/>
  <c r="AT81" i="1" s="1"/>
  <c r="AW82" i="1"/>
  <c r="AQ83" i="1"/>
  <c r="AT83" i="1"/>
  <c r="AW84" i="1"/>
  <c r="AQ85" i="1"/>
  <c r="AT85" i="1" s="1"/>
  <c r="AW86" i="1"/>
  <c r="AQ87" i="1"/>
  <c r="AT87" i="1"/>
  <c r="AW88" i="1"/>
  <c r="AQ89" i="1"/>
  <c r="AT89" i="1" s="1"/>
  <c r="AW90" i="1"/>
  <c r="AQ91" i="1"/>
  <c r="AT91" i="1"/>
  <c r="AW92" i="1"/>
  <c r="AQ93" i="1"/>
  <c r="AT93" i="1" s="1"/>
  <c r="AW95" i="1"/>
  <c r="AN53" i="2"/>
  <c r="AN55" i="2"/>
  <c r="AN86" i="2"/>
  <c r="AW7" i="3"/>
  <c r="AW9" i="3"/>
  <c r="AW11" i="3"/>
  <c r="AQ12" i="3"/>
  <c r="AT12" i="3" s="1"/>
  <c r="AW13" i="3"/>
  <c r="AQ14" i="3"/>
  <c r="AT14" i="3" s="1"/>
  <c r="AW15" i="3"/>
  <c r="AQ16" i="3"/>
  <c r="AT16" i="3" s="1"/>
  <c r="AW17" i="3"/>
  <c r="AQ18" i="3"/>
  <c r="AT18" i="3" s="1"/>
  <c r="AW19" i="3"/>
  <c r="AQ20" i="3"/>
  <c r="AT20" i="3" s="1"/>
  <c r="AW21" i="3"/>
  <c r="AQ22" i="3"/>
  <c r="AT22" i="3"/>
  <c r="AW23" i="3"/>
  <c r="AQ24" i="3"/>
  <c r="AT24" i="3" s="1"/>
  <c r="AW25" i="3"/>
  <c r="AQ26" i="3"/>
  <c r="AT26" i="3" s="1"/>
  <c r="AW27" i="3"/>
  <c r="AQ28" i="3"/>
  <c r="AT28" i="3" s="1"/>
  <c r="AW29" i="3"/>
  <c r="AQ30" i="3"/>
  <c r="AT30" i="3"/>
  <c r="AW31" i="3"/>
  <c r="AQ32" i="3"/>
  <c r="AT32" i="3" s="1"/>
  <c r="AW33" i="3"/>
  <c r="AQ34" i="3"/>
  <c r="AT34" i="3"/>
  <c r="AW35" i="3"/>
  <c r="AQ36" i="3"/>
  <c r="AT36" i="3" s="1"/>
  <c r="AW37" i="3"/>
  <c r="AQ38" i="3"/>
  <c r="AT38" i="3"/>
  <c r="AW39" i="3"/>
  <c r="AQ40" i="3"/>
  <c r="AT40" i="3" s="1"/>
  <c r="AW41" i="3"/>
  <c r="AQ42" i="3"/>
  <c r="AT42" i="3"/>
  <c r="AW43" i="3"/>
  <c r="AQ44" i="3"/>
  <c r="AT44" i="3" s="1"/>
  <c r="AW45" i="3"/>
  <c r="AQ46" i="3"/>
  <c r="AT46" i="3"/>
  <c r="AW47" i="3"/>
  <c r="AQ48" i="3"/>
  <c r="AT48" i="3" s="1"/>
  <c r="AW49" i="3"/>
  <c r="AQ50" i="3"/>
  <c r="AT50" i="3"/>
  <c r="AW51" i="3"/>
  <c r="AQ52" i="3"/>
  <c r="AT52" i="3" s="1"/>
  <c r="AW53" i="3"/>
  <c r="AQ54" i="3"/>
  <c r="AT54" i="3"/>
  <c r="AW55" i="3"/>
  <c r="AQ56" i="3"/>
  <c r="AT56" i="3" s="1"/>
  <c r="AW57" i="3"/>
  <c r="AQ58" i="3"/>
  <c r="AT58" i="3"/>
  <c r="AW59" i="3"/>
  <c r="AQ60" i="3"/>
  <c r="AT60" i="3" s="1"/>
  <c r="AW61" i="3"/>
  <c r="AQ62" i="3"/>
  <c r="AT62" i="3" s="1"/>
  <c r="AW63" i="3"/>
  <c r="AQ64" i="3"/>
  <c r="AT64" i="3" s="1"/>
  <c r="AW65" i="3"/>
  <c r="AQ66" i="3"/>
  <c r="AT66" i="3" s="1"/>
  <c r="AW68" i="3"/>
  <c r="AG78" i="3"/>
  <c r="AR78" i="3" s="1"/>
  <c r="AU78" i="3" s="1"/>
  <c r="AE18" i="4"/>
  <c r="AN7" i="5"/>
  <c r="AN12" i="5"/>
  <c r="AN18" i="5"/>
  <c r="AO25" i="5"/>
  <c r="AN27" i="5"/>
  <c r="AN34" i="5"/>
  <c r="AO36" i="5"/>
  <c r="AO41" i="5"/>
  <c r="AQ43" i="5"/>
  <c r="AT43" i="5" s="1"/>
  <c r="AQ46" i="5"/>
  <c r="AT46" i="5" s="1"/>
  <c r="AW50" i="5"/>
  <c r="AO52" i="5"/>
  <c r="AO57" i="5"/>
  <c r="AO41" i="8"/>
  <c r="AW41" i="8"/>
  <c r="AR41" i="8"/>
  <c r="AU41" i="8"/>
  <c r="AO9" i="2"/>
  <c r="AO15" i="2"/>
  <c r="AO17" i="2"/>
  <c r="AO19" i="2"/>
  <c r="AO21" i="2"/>
  <c r="AO23" i="2"/>
  <c r="AO25" i="2"/>
  <c r="AO27" i="2"/>
  <c r="AO29" i="2"/>
  <c r="AO31" i="2"/>
  <c r="AO33" i="2"/>
  <c r="AO35" i="2"/>
  <c r="AO37" i="2"/>
  <c r="AO39" i="2"/>
  <c r="AO41" i="2"/>
  <c r="AO43" i="2"/>
  <c r="AO45" i="2"/>
  <c r="AO47" i="2"/>
  <c r="AO49" i="2"/>
  <c r="AO51" i="2"/>
  <c r="AO53" i="2"/>
  <c r="AO55" i="2"/>
  <c r="AO57" i="2"/>
  <c r="AO59" i="2"/>
  <c r="AO61" i="2"/>
  <c r="AO63" i="2"/>
  <c r="AO65" i="2"/>
  <c r="AO67" i="2"/>
  <c r="AO69" i="2"/>
  <c r="AO71" i="2"/>
  <c r="AO73" i="2"/>
  <c r="AO75" i="2"/>
  <c r="AO77" i="2"/>
  <c r="AO79" i="2"/>
  <c r="AO81" i="2"/>
  <c r="AO83" i="2"/>
  <c r="AO86" i="2"/>
  <c r="AO96" i="2"/>
  <c r="AQ61" i="5"/>
  <c r="AT61" i="5"/>
  <c r="AN61" i="5"/>
  <c r="AN80" i="1"/>
  <c r="AN82" i="1"/>
  <c r="AN84" i="1"/>
  <c r="AN88" i="1"/>
  <c r="AN90" i="1"/>
  <c r="AN92" i="1"/>
  <c r="AN95" i="1"/>
  <c r="AW78" i="2"/>
  <c r="AW80" i="2"/>
  <c r="AW82" i="2"/>
  <c r="AW84" i="2"/>
  <c r="AN7" i="3"/>
  <c r="AN9" i="3"/>
  <c r="AN11" i="3"/>
  <c r="AN13" i="3"/>
  <c r="AN15" i="3"/>
  <c r="AN17" i="3"/>
  <c r="AN19" i="3"/>
  <c r="AN21" i="3"/>
  <c r="AN23" i="3"/>
  <c r="AN25" i="3"/>
  <c r="AN27" i="3"/>
  <c r="AN29" i="3"/>
  <c r="AN31" i="3"/>
  <c r="AN33" i="3"/>
  <c r="AN35" i="3"/>
  <c r="AN37" i="3"/>
  <c r="AN39" i="3"/>
  <c r="AN41" i="3"/>
  <c r="AN43" i="3"/>
  <c r="AN45" i="3"/>
  <c r="AN47" i="3"/>
  <c r="AN49" i="3"/>
  <c r="AN51" i="3"/>
  <c r="AN53" i="3"/>
  <c r="AN55" i="3"/>
  <c r="AN57" i="3"/>
  <c r="AN59" i="3"/>
  <c r="AN61" i="3"/>
  <c r="AN63" i="3"/>
  <c r="AN65" i="3"/>
  <c r="AN7" i="4"/>
  <c r="AN8" i="4"/>
  <c r="AN9" i="4"/>
  <c r="AK14" i="4"/>
  <c r="AC15" i="4"/>
  <c r="E16" i="4"/>
  <c r="AC16" i="4"/>
  <c r="M16" i="4"/>
  <c r="AG16" i="4" s="1"/>
  <c r="AG15" i="4"/>
  <c r="U16" i="4"/>
  <c r="AJ16" i="4" s="1"/>
  <c r="AJ15" i="4"/>
  <c r="AN8" i="5"/>
  <c r="AQ12" i="5"/>
  <c r="AT12" i="5" s="1"/>
  <c r="AO13" i="5"/>
  <c r="AW13" i="5"/>
  <c r="AR23" i="5"/>
  <c r="AU23" i="5"/>
  <c r="AO29" i="5"/>
  <c r="AW29" i="5"/>
  <c r="AN38" i="5"/>
  <c r="AR39" i="5"/>
  <c r="AU39" i="5"/>
  <c r="AO40" i="5"/>
  <c r="AO45" i="5"/>
  <c r="AQ50" i="5"/>
  <c r="AT50" i="5" s="1"/>
  <c r="AR55" i="5"/>
  <c r="AU55" i="5"/>
  <c r="AO56" i="5"/>
  <c r="AW59" i="5"/>
  <c r="AN68" i="5"/>
  <c r="AQ68" i="5"/>
  <c r="AT68" i="5" s="1"/>
  <c r="AN78" i="1"/>
  <c r="AO7" i="4"/>
  <c r="AO8" i="4"/>
  <c r="AO9" i="4"/>
  <c r="AO11" i="4"/>
  <c r="AQ10" i="5"/>
  <c r="AT10" i="5"/>
  <c r="AO11" i="5"/>
  <c r="AO23" i="5"/>
  <c r="AO39" i="5"/>
  <c r="AQ41" i="5"/>
  <c r="AT41" i="5" s="1"/>
  <c r="AW48" i="5"/>
  <c r="AO55" i="5"/>
  <c r="AQ57" i="5"/>
  <c r="AT57" i="5"/>
  <c r="AW58" i="5"/>
  <c r="AQ38" i="8"/>
  <c r="AT38" i="8" s="1"/>
  <c r="AN70" i="1"/>
  <c r="AN76" i="1"/>
  <c r="AN86" i="1"/>
  <c r="K16" i="4"/>
  <c r="AF16" i="4"/>
  <c r="AQ8" i="5"/>
  <c r="AT8" i="5"/>
  <c r="AO9" i="5"/>
  <c r="AO10" i="5"/>
  <c r="AW10" i="5"/>
  <c r="AR12" i="5"/>
  <c r="AU12" i="5" s="1"/>
  <c r="AN19" i="5"/>
  <c r="AN26" i="5"/>
  <c r="AO28" i="5"/>
  <c r="AO33" i="5"/>
  <c r="AW33" i="5"/>
  <c r="AN35" i="5"/>
  <c r="AW42" i="5"/>
  <c r="AO44" i="5"/>
  <c r="AO49" i="5"/>
  <c r="AQ51" i="5"/>
  <c r="AT51" i="5"/>
  <c r="AQ54" i="5"/>
  <c r="AT54" i="5"/>
  <c r="AO37" i="8"/>
  <c r="AN39" i="5"/>
  <c r="AN41" i="5"/>
  <c r="AN43" i="5"/>
  <c r="AN45" i="5"/>
  <c r="AN47" i="5"/>
  <c r="AN49" i="5"/>
  <c r="AN51" i="5"/>
  <c r="AN53" i="5"/>
  <c r="AN55" i="5"/>
  <c r="AN57" i="5"/>
  <c r="AN59" i="5"/>
  <c r="AN7" i="6"/>
  <c r="AN9" i="6"/>
  <c r="AN11" i="6"/>
  <c r="AN13" i="6"/>
  <c r="AN15" i="6"/>
  <c r="AN17" i="6"/>
  <c r="AN19" i="6"/>
  <c r="AN21" i="6"/>
  <c r="AN23" i="6"/>
  <c r="AN25" i="6"/>
  <c r="AN28" i="6"/>
  <c r="AN8" i="7"/>
  <c r="AN10" i="7"/>
  <c r="AN12" i="7"/>
  <c r="AN14" i="7"/>
  <c r="AN16" i="7"/>
  <c r="AN18" i="7"/>
  <c r="AN20" i="7"/>
  <c r="AN22" i="7"/>
  <c r="AN24" i="7"/>
  <c r="AN26" i="7"/>
  <c r="AN28" i="7"/>
  <c r="AN7" i="8"/>
  <c r="AN9" i="8"/>
  <c r="AN11" i="8"/>
  <c r="AN13" i="8"/>
  <c r="AN15" i="8"/>
  <c r="AN17" i="8"/>
  <c r="AN19" i="8"/>
  <c r="AN21" i="8"/>
  <c r="AN23" i="8"/>
  <c r="AN25" i="8"/>
  <c r="AN27" i="8"/>
  <c r="AN29" i="8"/>
  <c r="AN31" i="8"/>
  <c r="AW7" i="9"/>
  <c r="AQ8" i="9"/>
  <c r="AT8" i="9"/>
  <c r="AW9" i="9"/>
  <c r="AQ10" i="9"/>
  <c r="AT10" i="9" s="1"/>
  <c r="AW11" i="9"/>
  <c r="AQ12" i="9"/>
  <c r="AT12" i="9" s="1"/>
  <c r="AW13" i="9"/>
  <c r="AQ14" i="9"/>
  <c r="AT14" i="9" s="1"/>
  <c r="AW15" i="9"/>
  <c r="AQ16" i="9"/>
  <c r="AT16" i="9" s="1"/>
  <c r="AW17" i="9"/>
  <c r="AQ18" i="9"/>
  <c r="AT18" i="9" s="1"/>
  <c r="AW19" i="9"/>
  <c r="AQ20" i="9"/>
  <c r="AT20" i="9" s="1"/>
  <c r="AW21" i="9"/>
  <c r="AQ22" i="9"/>
  <c r="AT22" i="9" s="1"/>
  <c r="AW23" i="9"/>
  <c r="AQ24" i="9"/>
  <c r="AT24" i="9" s="1"/>
  <c r="AW25" i="9"/>
  <c r="AQ26" i="9"/>
  <c r="AT26" i="9" s="1"/>
  <c r="AW27" i="9"/>
  <c r="AQ28" i="9"/>
  <c r="AT28" i="9" s="1"/>
  <c r="AW29" i="9"/>
  <c r="AQ30" i="9"/>
  <c r="AT30" i="9" s="1"/>
  <c r="AW31" i="9"/>
  <c r="AQ32" i="9"/>
  <c r="AT32" i="9" s="1"/>
  <c r="AW33" i="9"/>
  <c r="AQ34" i="9"/>
  <c r="AT34" i="9"/>
  <c r="AW35" i="9"/>
  <c r="AQ36" i="9"/>
  <c r="AT36" i="9" s="1"/>
  <c r="AW37" i="9"/>
  <c r="AQ38" i="9"/>
  <c r="AT38" i="9"/>
  <c r="AW39" i="9"/>
  <c r="AQ40" i="9"/>
  <c r="AT40" i="9" s="1"/>
  <c r="AW41" i="9"/>
  <c r="AQ42" i="9"/>
  <c r="AT42" i="9"/>
  <c r="AW43" i="9"/>
  <c r="AQ44" i="9"/>
  <c r="AT44" i="9" s="1"/>
  <c r="AW45" i="9"/>
  <c r="AQ46" i="9"/>
  <c r="AT46" i="9"/>
  <c r="AW47" i="9"/>
  <c r="AQ48" i="9"/>
  <c r="AT48" i="9" s="1"/>
  <c r="AW49" i="9"/>
  <c r="AQ50" i="9"/>
  <c r="AT50" i="9"/>
  <c r="AW51" i="9"/>
  <c r="AQ52" i="9"/>
  <c r="AT52" i="9" s="1"/>
  <c r="AW53" i="9"/>
  <c r="AQ54" i="9"/>
  <c r="AT54" i="9"/>
  <c r="AW55" i="9"/>
  <c r="AQ56" i="9"/>
  <c r="AT56" i="9" s="1"/>
  <c r="AW57" i="9"/>
  <c r="AQ58" i="9"/>
  <c r="AT58" i="9" s="1"/>
  <c r="AW59" i="9"/>
  <c r="AQ60" i="9"/>
  <c r="AT60" i="9" s="1"/>
  <c r="AW61" i="9"/>
  <c r="AQ62" i="9"/>
  <c r="AT62" i="9" s="1"/>
  <c r="AW63" i="9"/>
  <c r="AQ64" i="9"/>
  <c r="AT64" i="9" s="1"/>
  <c r="AW65" i="9"/>
  <c r="AQ66" i="9"/>
  <c r="AT66" i="9"/>
  <c r="AW67" i="9"/>
  <c r="AQ68" i="9"/>
  <c r="AT68" i="9" s="1"/>
  <c r="AW69" i="9"/>
  <c r="AQ70" i="9"/>
  <c r="AT70" i="9" s="1"/>
  <c r="AW71" i="9"/>
  <c r="AQ72" i="9"/>
  <c r="AT72" i="9" s="1"/>
  <c r="AW73" i="9"/>
  <c r="AQ74" i="9"/>
  <c r="AT74" i="9" s="1"/>
  <c r="AW75" i="9"/>
  <c r="AQ76" i="9"/>
  <c r="AT76" i="9" s="1"/>
  <c r="AW77" i="9"/>
  <c r="AQ78" i="9"/>
  <c r="AT78" i="9"/>
  <c r="AW79" i="9"/>
  <c r="AQ80" i="9"/>
  <c r="AT80" i="9" s="1"/>
  <c r="AW81" i="9"/>
  <c r="AQ82" i="9"/>
  <c r="AT82" i="9"/>
  <c r="AW83" i="9"/>
  <c r="AQ84" i="9"/>
  <c r="AT84" i="9" s="1"/>
  <c r="AW85" i="9"/>
  <c r="AQ86" i="9"/>
  <c r="AT86" i="9"/>
  <c r="AW87" i="9"/>
  <c r="AQ88" i="9"/>
  <c r="AT88" i="9" s="1"/>
  <c r="AW89" i="9"/>
  <c r="AQ90" i="9"/>
  <c r="AT90" i="9"/>
  <c r="AW91" i="9"/>
  <c r="AQ92" i="9"/>
  <c r="AT92" i="9" s="1"/>
  <c r="AW93" i="9"/>
  <c r="AQ94" i="9"/>
  <c r="AT94" i="9" s="1"/>
  <c r="AN99" i="9"/>
  <c r="AN103" i="9"/>
  <c r="AN107" i="9"/>
  <c r="AN111" i="9"/>
  <c r="AN115" i="9"/>
  <c r="AN119" i="9"/>
  <c r="AN123" i="9"/>
  <c r="AN127" i="9"/>
  <c r="AN131" i="9"/>
  <c r="AN135" i="9"/>
  <c r="AN139" i="9"/>
  <c r="AN140" i="9"/>
  <c r="AR147" i="9"/>
  <c r="AU147" i="9"/>
  <c r="AQ147" i="9"/>
  <c r="AT147" i="9"/>
  <c r="AO148" i="9"/>
  <c r="AR154" i="9"/>
  <c r="AU154" i="9" s="1"/>
  <c r="AQ154" i="9"/>
  <c r="AT154" i="9" s="1"/>
  <c r="AR162" i="9"/>
  <c r="AU162" i="9" s="1"/>
  <c r="AQ162" i="9"/>
  <c r="AT162" i="9" s="1"/>
  <c r="AR170" i="9"/>
  <c r="AU170" i="9" s="1"/>
  <c r="AQ170" i="9"/>
  <c r="AT170" i="9" s="1"/>
  <c r="AR178" i="9"/>
  <c r="AU178" i="9" s="1"/>
  <c r="AQ178" i="9"/>
  <c r="AT178" i="9" s="1"/>
  <c r="AW200" i="9"/>
  <c r="AQ200" i="9"/>
  <c r="AT200" i="9"/>
  <c r="AW208" i="9"/>
  <c r="AQ208" i="9"/>
  <c r="AT208" i="9" s="1"/>
  <c r="AR249" i="9"/>
  <c r="AU249" i="9" s="1"/>
  <c r="AO249" i="9"/>
  <c r="AR252" i="9"/>
  <c r="AU252" i="9" s="1"/>
  <c r="AR254" i="9"/>
  <c r="AU254" i="9" s="1"/>
  <c r="AO254" i="9"/>
  <c r="AO33" i="10"/>
  <c r="AR33" i="10"/>
  <c r="AU33" i="10" s="1"/>
  <c r="AR32" i="9"/>
  <c r="AU32" i="9" s="1"/>
  <c r="AR34" i="9"/>
  <c r="AU34" i="9" s="1"/>
  <c r="AR36" i="9"/>
  <c r="AU36" i="9" s="1"/>
  <c r="AR38" i="9"/>
  <c r="AU38" i="9" s="1"/>
  <c r="AR40" i="9"/>
  <c r="AU40" i="9" s="1"/>
  <c r="AR42" i="9"/>
  <c r="AU42" i="9" s="1"/>
  <c r="AR44" i="9"/>
  <c r="AU44" i="9" s="1"/>
  <c r="AR46" i="9"/>
  <c r="AU46" i="9" s="1"/>
  <c r="AR48" i="9"/>
  <c r="AU48" i="9" s="1"/>
  <c r="AR50" i="9"/>
  <c r="AU50" i="9" s="1"/>
  <c r="AR52" i="9"/>
  <c r="AU52" i="9" s="1"/>
  <c r="AR54" i="9"/>
  <c r="AU54" i="9" s="1"/>
  <c r="AR56" i="9"/>
  <c r="AU56" i="9" s="1"/>
  <c r="AR58" i="9"/>
  <c r="AU58" i="9" s="1"/>
  <c r="AR60" i="9"/>
  <c r="AU60" i="9" s="1"/>
  <c r="AR62" i="9"/>
  <c r="AU62" i="9" s="1"/>
  <c r="AR64" i="9"/>
  <c r="AU64" i="9" s="1"/>
  <c r="AR66" i="9"/>
  <c r="AU66" i="9" s="1"/>
  <c r="AR68" i="9"/>
  <c r="AU68" i="9" s="1"/>
  <c r="AR70" i="9"/>
  <c r="AU70" i="9" s="1"/>
  <c r="AR72" i="9"/>
  <c r="AU72" i="9" s="1"/>
  <c r="AR74" i="9"/>
  <c r="AU74" i="9" s="1"/>
  <c r="AR76" i="9"/>
  <c r="AU76" i="9" s="1"/>
  <c r="AR78" i="9"/>
  <c r="AU78" i="9" s="1"/>
  <c r="AR80" i="9"/>
  <c r="AU80" i="9" s="1"/>
  <c r="AR82" i="9"/>
  <c r="AU82" i="9" s="1"/>
  <c r="AR84" i="9"/>
  <c r="AU84" i="9" s="1"/>
  <c r="AR86" i="9"/>
  <c r="AU86" i="9" s="1"/>
  <c r="AR88" i="9"/>
  <c r="AU88" i="9" s="1"/>
  <c r="AR90" i="9"/>
  <c r="AU90" i="9" s="1"/>
  <c r="AR92" i="9"/>
  <c r="AU92" i="9" s="1"/>
  <c r="AR94" i="9"/>
  <c r="AU94" i="9" s="1"/>
  <c r="AN96" i="9"/>
  <c r="AW96" i="9"/>
  <c r="AO98" i="9"/>
  <c r="AN100" i="9"/>
  <c r="AW100" i="9"/>
  <c r="AO102" i="9"/>
  <c r="AN104" i="9"/>
  <c r="AW104" i="9"/>
  <c r="AO106" i="9"/>
  <c r="AN108" i="9"/>
  <c r="AW108" i="9"/>
  <c r="AO110" i="9"/>
  <c r="AN112" i="9"/>
  <c r="AW112" i="9"/>
  <c r="AO114" i="9"/>
  <c r="AN116" i="9"/>
  <c r="AW116" i="9"/>
  <c r="AO118" i="9"/>
  <c r="AN120" i="9"/>
  <c r="AW120" i="9"/>
  <c r="AO122" i="9"/>
  <c r="AN124" i="9"/>
  <c r="AW124" i="9"/>
  <c r="AO126" i="9"/>
  <c r="AN128" i="9"/>
  <c r="AW128" i="9"/>
  <c r="AO130" i="9"/>
  <c r="AN132" i="9"/>
  <c r="AW132" i="9"/>
  <c r="AO134" i="9"/>
  <c r="AN136" i="9"/>
  <c r="AW136" i="9"/>
  <c r="AO138" i="9"/>
  <c r="AW141" i="9"/>
  <c r="AN145" i="9"/>
  <c r="AN146" i="9"/>
  <c r="AW146" i="9"/>
  <c r="AQ148" i="9"/>
  <c r="AT148" i="9" s="1"/>
  <c r="AN152" i="9"/>
  <c r="AW153" i="9"/>
  <c r="AR155" i="9"/>
  <c r="AU155" i="9"/>
  <c r="AN160" i="9"/>
  <c r="AW161" i="9"/>
  <c r="AR163" i="9"/>
  <c r="AU163" i="9" s="1"/>
  <c r="AN168" i="9"/>
  <c r="AW169" i="9"/>
  <c r="AR171" i="9"/>
  <c r="AU171" i="9" s="1"/>
  <c r="AN176" i="9"/>
  <c r="AW177" i="9"/>
  <c r="AR179" i="9"/>
  <c r="AU179" i="9"/>
  <c r="AR195" i="9"/>
  <c r="AU195" i="9"/>
  <c r="AQ199" i="9"/>
  <c r="AT199" i="9" s="1"/>
  <c r="AN199" i="9"/>
  <c r="AW199" i="9"/>
  <c r="AR203" i="9"/>
  <c r="AU203" i="9" s="1"/>
  <c r="AQ207" i="9"/>
  <c r="AT207" i="9" s="1"/>
  <c r="AN207" i="9"/>
  <c r="AW207" i="9"/>
  <c r="AR211" i="9"/>
  <c r="AU211" i="9"/>
  <c r="AQ38" i="10"/>
  <c r="AT38" i="10" s="1"/>
  <c r="AN38" i="10"/>
  <c r="AW38" i="10"/>
  <c r="AW14" i="5"/>
  <c r="AW16" i="5"/>
  <c r="AW26" i="5"/>
  <c r="AW28" i="5"/>
  <c r="AW30" i="5"/>
  <c r="AW32" i="5"/>
  <c r="AW34" i="5"/>
  <c r="AW36" i="5"/>
  <c r="AW38" i="5"/>
  <c r="AW40" i="5"/>
  <c r="AQ29" i="8"/>
  <c r="AT29" i="8"/>
  <c r="AQ31" i="8"/>
  <c r="AT31" i="8"/>
  <c r="AN11" i="9"/>
  <c r="AN13" i="9"/>
  <c r="AN15" i="9"/>
  <c r="AN17" i="9"/>
  <c r="AN19" i="9"/>
  <c r="AN21" i="9"/>
  <c r="AN23" i="9"/>
  <c r="AN25" i="9"/>
  <c r="AN27" i="9"/>
  <c r="AN29" i="9"/>
  <c r="AN31" i="9"/>
  <c r="AN33" i="9"/>
  <c r="AN35" i="9"/>
  <c r="AN37" i="9"/>
  <c r="AN39" i="9"/>
  <c r="AN41" i="9"/>
  <c r="AN43" i="9"/>
  <c r="AN45" i="9"/>
  <c r="AN47" i="9"/>
  <c r="AN49" i="9"/>
  <c r="AN51" i="9"/>
  <c r="AN53" i="9"/>
  <c r="AN55" i="9"/>
  <c r="AN57" i="9"/>
  <c r="AN59" i="9"/>
  <c r="AN61" i="9"/>
  <c r="AN63" i="9"/>
  <c r="AN65" i="9"/>
  <c r="AN67" i="9"/>
  <c r="AN69" i="9"/>
  <c r="AN71" i="9"/>
  <c r="AN73" i="9"/>
  <c r="AN75" i="9"/>
  <c r="AN77" i="9"/>
  <c r="AN79" i="9"/>
  <c r="AN81" i="9"/>
  <c r="AN83" i="9"/>
  <c r="AN85" i="9"/>
  <c r="AN87" i="9"/>
  <c r="AN89" i="9"/>
  <c r="AN91" i="9"/>
  <c r="AN93" i="9"/>
  <c r="AN95" i="9"/>
  <c r="AQ98" i="9"/>
  <c r="AT98" i="9" s="1"/>
  <c r="AQ102" i="9"/>
  <c r="AT102" i="9" s="1"/>
  <c r="AQ106" i="9"/>
  <c r="AT106" i="9" s="1"/>
  <c r="AQ110" i="9"/>
  <c r="AT110" i="9" s="1"/>
  <c r="AQ114" i="9"/>
  <c r="AT114" i="9" s="1"/>
  <c r="AQ118" i="9"/>
  <c r="AT118" i="9" s="1"/>
  <c r="AQ122" i="9"/>
  <c r="AT122" i="9" s="1"/>
  <c r="AQ126" i="9"/>
  <c r="AT126" i="9" s="1"/>
  <c r="AQ130" i="9"/>
  <c r="AT130" i="9" s="1"/>
  <c r="AQ134" i="9"/>
  <c r="AT134" i="9" s="1"/>
  <c r="AQ138" i="9"/>
  <c r="AT138" i="9" s="1"/>
  <c r="AR143" i="9"/>
  <c r="AU143" i="9" s="1"/>
  <c r="AQ143" i="9"/>
  <c r="AT143" i="9" s="1"/>
  <c r="AO144" i="9"/>
  <c r="AO149" i="9"/>
  <c r="AR156" i="9"/>
  <c r="AU156" i="9" s="1"/>
  <c r="AQ156" i="9"/>
  <c r="AT156" i="9" s="1"/>
  <c r="AO157" i="9"/>
  <c r="AR164" i="9"/>
  <c r="AU164" i="9" s="1"/>
  <c r="AQ164" i="9"/>
  <c r="AT164" i="9"/>
  <c r="AO165" i="9"/>
  <c r="AR172" i="9"/>
  <c r="AU172" i="9" s="1"/>
  <c r="AQ172" i="9"/>
  <c r="AT172" i="9" s="1"/>
  <c r="AO173" i="9"/>
  <c r="AR180" i="9"/>
  <c r="AU180" i="9" s="1"/>
  <c r="AR181" i="9"/>
  <c r="AU181" i="9"/>
  <c r="AR182" i="9"/>
  <c r="AU182" i="9" s="1"/>
  <c r="AR183" i="9"/>
  <c r="AU183" i="9"/>
  <c r="AR184" i="9"/>
  <c r="AU184" i="9"/>
  <c r="AR185" i="9"/>
  <c r="AU185" i="9" s="1"/>
  <c r="AR186" i="9"/>
  <c r="AU186" i="9" s="1"/>
  <c r="AR187" i="9"/>
  <c r="AU187" i="9"/>
  <c r="AR188" i="9"/>
  <c r="AU188" i="9" s="1"/>
  <c r="AR189" i="9"/>
  <c r="AU189" i="9"/>
  <c r="AR190" i="9"/>
  <c r="AU190" i="9"/>
  <c r="AR191" i="9"/>
  <c r="AU191" i="9" s="1"/>
  <c r="AR192" i="9"/>
  <c r="AU192" i="9" s="1"/>
  <c r="AR193" i="9"/>
  <c r="AU193" i="9"/>
  <c r="AR194" i="9"/>
  <c r="AU194" i="9" s="1"/>
  <c r="AW198" i="9"/>
  <c r="AQ198" i="9"/>
  <c r="AT198" i="9" s="1"/>
  <c r="AR202" i="9"/>
  <c r="AU202" i="9" s="1"/>
  <c r="AW206" i="9"/>
  <c r="AQ206" i="9"/>
  <c r="AT206" i="9" s="1"/>
  <c r="AR210" i="9"/>
  <c r="AU210" i="9" s="1"/>
  <c r="AN212" i="9"/>
  <c r="AQ31" i="10"/>
  <c r="AT31" i="10"/>
  <c r="AN31" i="10"/>
  <c r="AO38" i="10"/>
  <c r="AR38" i="10"/>
  <c r="AU38" i="10"/>
  <c r="AR136" i="11"/>
  <c r="AU136" i="11" s="1"/>
  <c r="AO136" i="11"/>
  <c r="AO7" i="9"/>
  <c r="AO9" i="9"/>
  <c r="AO11" i="9"/>
  <c r="AO13" i="9"/>
  <c r="AO15" i="9"/>
  <c r="AO17" i="9"/>
  <c r="AO19" i="9"/>
  <c r="AO21" i="9"/>
  <c r="AO23" i="9"/>
  <c r="AO25" i="9"/>
  <c r="AO27" i="9"/>
  <c r="AO29" i="9"/>
  <c r="AO31" i="9"/>
  <c r="AO33" i="9"/>
  <c r="AO35" i="9"/>
  <c r="AO37" i="9"/>
  <c r="AO39" i="9"/>
  <c r="AO41" i="9"/>
  <c r="AO43" i="9"/>
  <c r="AO45" i="9"/>
  <c r="AO47" i="9"/>
  <c r="AO49" i="9"/>
  <c r="AO51" i="9"/>
  <c r="AO53" i="9"/>
  <c r="AO55" i="9"/>
  <c r="AO57" i="9"/>
  <c r="AO59" i="9"/>
  <c r="AO61" i="9"/>
  <c r="AO63" i="9"/>
  <c r="AO65" i="9"/>
  <c r="AO67" i="9"/>
  <c r="AO69" i="9"/>
  <c r="AO71" i="9"/>
  <c r="AO73" i="9"/>
  <c r="AO75" i="9"/>
  <c r="AO77" i="9"/>
  <c r="AO79" i="9"/>
  <c r="AO81" i="9"/>
  <c r="AO83" i="9"/>
  <c r="AO85" i="9"/>
  <c r="AO87" i="9"/>
  <c r="AO89" i="9"/>
  <c r="AO91" i="9"/>
  <c r="AO93" i="9"/>
  <c r="AO95" i="9"/>
  <c r="AQ197" i="9"/>
  <c r="AT197" i="9" s="1"/>
  <c r="AN197" i="9"/>
  <c r="AW197" i="9"/>
  <c r="AR201" i="9"/>
  <c r="AU201" i="9" s="1"/>
  <c r="AQ205" i="9"/>
  <c r="AT205" i="9" s="1"/>
  <c r="AN205" i="9"/>
  <c r="AW205" i="9"/>
  <c r="AR209" i="9"/>
  <c r="AU209" i="9" s="1"/>
  <c r="AW212" i="9"/>
  <c r="AQ212" i="9"/>
  <c r="AT212" i="9"/>
  <c r="AQ262" i="9"/>
  <c r="AT262" i="9" s="1"/>
  <c r="AQ35" i="10"/>
  <c r="AT35" i="10" s="1"/>
  <c r="AN35" i="10"/>
  <c r="AN30" i="7"/>
  <c r="AN8" i="8"/>
  <c r="AN10" i="8"/>
  <c r="AN12" i="8"/>
  <c r="AN14" i="8"/>
  <c r="AN16" i="8"/>
  <c r="AN18" i="8"/>
  <c r="AN20" i="8"/>
  <c r="AN22" i="8"/>
  <c r="AN24" i="8"/>
  <c r="AN26" i="8"/>
  <c r="AN28" i="8"/>
  <c r="AN30" i="8"/>
  <c r="AN33" i="8"/>
  <c r="AW8" i="9"/>
  <c r="AW10" i="9"/>
  <c r="AW12" i="9"/>
  <c r="AW14" i="9"/>
  <c r="AW16" i="9"/>
  <c r="AW18" i="9"/>
  <c r="AW20" i="9"/>
  <c r="AW22" i="9"/>
  <c r="AW24" i="9"/>
  <c r="AW26" i="9"/>
  <c r="AW28" i="9"/>
  <c r="AW30" i="9"/>
  <c r="AW32" i="9"/>
  <c r="AW34" i="9"/>
  <c r="AW36" i="9"/>
  <c r="AW38" i="9"/>
  <c r="AW40" i="9"/>
  <c r="AW42" i="9"/>
  <c r="AW44" i="9"/>
  <c r="AW46" i="9"/>
  <c r="AW48" i="9"/>
  <c r="AW50" i="9"/>
  <c r="AW52" i="9"/>
  <c r="AW54" i="9"/>
  <c r="AW56" i="9"/>
  <c r="AQ95" i="9"/>
  <c r="AT95" i="9" s="1"/>
  <c r="AQ99" i="9"/>
  <c r="AT99" i="9" s="1"/>
  <c r="AN101" i="9"/>
  <c r="AQ103" i="9"/>
  <c r="AT103" i="9" s="1"/>
  <c r="AN105" i="9"/>
  <c r="AQ107" i="9"/>
  <c r="AT107" i="9" s="1"/>
  <c r="AN109" i="9"/>
  <c r="AQ111" i="9"/>
  <c r="AT111" i="9" s="1"/>
  <c r="AN113" i="9"/>
  <c r="AQ115" i="9"/>
  <c r="AT115" i="9" s="1"/>
  <c r="AN117" i="9"/>
  <c r="AQ119" i="9"/>
  <c r="AT119" i="9"/>
  <c r="AN121" i="9"/>
  <c r="AQ123" i="9"/>
  <c r="AT123" i="9" s="1"/>
  <c r="AN125" i="9"/>
  <c r="AQ127" i="9"/>
  <c r="AT127" i="9" s="1"/>
  <c r="AN129" i="9"/>
  <c r="AQ131" i="9"/>
  <c r="AT131" i="9" s="1"/>
  <c r="AN133" i="9"/>
  <c r="AQ135" i="9"/>
  <c r="AT135" i="9"/>
  <c r="AN137" i="9"/>
  <c r="AR139" i="9"/>
  <c r="AU139" i="9" s="1"/>
  <c r="AQ139" i="9"/>
  <c r="AT139" i="9" s="1"/>
  <c r="AW143" i="9"/>
  <c r="AR144" i="9"/>
  <c r="AU144" i="9"/>
  <c r="AN147" i="9"/>
  <c r="AN148" i="9"/>
  <c r="AR150" i="9"/>
  <c r="AU150" i="9" s="1"/>
  <c r="AR158" i="9"/>
  <c r="AU158" i="9" s="1"/>
  <c r="AR166" i="9"/>
  <c r="AU166" i="9"/>
  <c r="AR174" i="9"/>
  <c r="AU174" i="9" s="1"/>
  <c r="AW196" i="9"/>
  <c r="AQ196" i="9"/>
  <c r="AT196" i="9" s="1"/>
  <c r="AO199" i="9"/>
  <c r="AR200" i="9"/>
  <c r="AU200" i="9" s="1"/>
  <c r="AW204" i="9"/>
  <c r="AQ204" i="9"/>
  <c r="AT204" i="9" s="1"/>
  <c r="AO207" i="9"/>
  <c r="AR208" i="9"/>
  <c r="AU208" i="9" s="1"/>
  <c r="AO9" i="7"/>
  <c r="AO11" i="7"/>
  <c r="AO13" i="7"/>
  <c r="AO15" i="7"/>
  <c r="AO17" i="7"/>
  <c r="AO19" i="7"/>
  <c r="AO21" i="7"/>
  <c r="AO23" i="7"/>
  <c r="AO25" i="7"/>
  <c r="AO27" i="7"/>
  <c r="AO30" i="7"/>
  <c r="AO8" i="8"/>
  <c r="AO10" i="8"/>
  <c r="AO12" i="8"/>
  <c r="AO14" i="8"/>
  <c r="AO16" i="8"/>
  <c r="AO18" i="8"/>
  <c r="AO20" i="8"/>
  <c r="AO22" i="8"/>
  <c r="AO24" i="8"/>
  <c r="AO26" i="8"/>
  <c r="AO28" i="8"/>
  <c r="AO30" i="8"/>
  <c r="AO33" i="8"/>
  <c r="AO96" i="9"/>
  <c r="AN98" i="9"/>
  <c r="AO100" i="9"/>
  <c r="AN102" i="9"/>
  <c r="AO104" i="9"/>
  <c r="AN106" i="9"/>
  <c r="AO108" i="9"/>
  <c r="AN110" i="9"/>
  <c r="AO112" i="9"/>
  <c r="AN114" i="9"/>
  <c r="AO116" i="9"/>
  <c r="AN118" i="9"/>
  <c r="AO120" i="9"/>
  <c r="AN122" i="9"/>
  <c r="AO124" i="9"/>
  <c r="AN126" i="9"/>
  <c r="AO128" i="9"/>
  <c r="AN130" i="9"/>
  <c r="AO132" i="9"/>
  <c r="AN134" i="9"/>
  <c r="AO136" i="9"/>
  <c r="AN138" i="9"/>
  <c r="AR145" i="9"/>
  <c r="AU145" i="9"/>
  <c r="AQ145" i="9"/>
  <c r="AT145" i="9" s="1"/>
  <c r="AO146" i="9"/>
  <c r="AW149" i="9"/>
  <c r="AR151" i="9"/>
  <c r="AU151" i="9" s="1"/>
  <c r="AN155" i="9"/>
  <c r="AN156" i="9"/>
  <c r="AW157" i="9"/>
  <c r="AR159" i="9"/>
  <c r="AU159" i="9" s="1"/>
  <c r="AN163" i="9"/>
  <c r="AN164" i="9"/>
  <c r="AW165" i="9"/>
  <c r="AR167" i="9"/>
  <c r="AU167" i="9"/>
  <c r="AN171" i="9"/>
  <c r="AN172" i="9"/>
  <c r="AW173" i="9"/>
  <c r="AR175" i="9"/>
  <c r="AU175" i="9"/>
  <c r="AN179" i="9"/>
  <c r="AN180" i="9"/>
  <c r="AN182" i="9"/>
  <c r="AN184" i="9"/>
  <c r="AN186" i="9"/>
  <c r="AQ195" i="9"/>
  <c r="AT195" i="9"/>
  <c r="AN195" i="9"/>
  <c r="AW195" i="9"/>
  <c r="AQ203" i="9"/>
  <c r="AT203" i="9" s="1"/>
  <c r="AN203" i="9"/>
  <c r="AW203" i="9"/>
  <c r="AQ211" i="9"/>
  <c r="AT211" i="9" s="1"/>
  <c r="AN211" i="9"/>
  <c r="AW211" i="9"/>
  <c r="AR213" i="9"/>
  <c r="AU213" i="9"/>
  <c r="AO213" i="9"/>
  <c r="AR152" i="9"/>
  <c r="AU152" i="9" s="1"/>
  <c r="AR160" i="9"/>
  <c r="AU160" i="9"/>
  <c r="AR168" i="9"/>
  <c r="AU168" i="9" s="1"/>
  <c r="AR176" i="9"/>
  <c r="AU176" i="9"/>
  <c r="AW180" i="9"/>
  <c r="AQ181" i="9"/>
  <c r="AT181" i="9" s="1"/>
  <c r="AN181" i="9"/>
  <c r="AW182" i="9"/>
  <c r="AQ183" i="9"/>
  <c r="AT183" i="9" s="1"/>
  <c r="AN183" i="9"/>
  <c r="AW184" i="9"/>
  <c r="AQ185" i="9"/>
  <c r="AT185" i="9" s="1"/>
  <c r="AN185" i="9"/>
  <c r="AW186" i="9"/>
  <c r="AQ187" i="9"/>
  <c r="AT187" i="9" s="1"/>
  <c r="AN187" i="9"/>
  <c r="AW188" i="9"/>
  <c r="AQ189" i="9"/>
  <c r="AT189" i="9" s="1"/>
  <c r="AN189" i="9"/>
  <c r="AW190" i="9"/>
  <c r="AQ191" i="9"/>
  <c r="AT191" i="9" s="1"/>
  <c r="AN191" i="9"/>
  <c r="AW192" i="9"/>
  <c r="AQ193" i="9"/>
  <c r="AT193" i="9" s="1"/>
  <c r="AN193" i="9"/>
  <c r="AW194" i="9"/>
  <c r="AQ194" i="9"/>
  <c r="AT194" i="9" s="1"/>
  <c r="AO197" i="9"/>
  <c r="AW202" i="9"/>
  <c r="AQ202" i="9"/>
  <c r="AT202" i="9" s="1"/>
  <c r="AO205" i="9"/>
  <c r="AW210" i="9"/>
  <c r="AQ210" i="9"/>
  <c r="AT210" i="9" s="1"/>
  <c r="AW254" i="9"/>
  <c r="AQ254" i="9"/>
  <c r="AT254" i="9" s="1"/>
  <c r="AN254" i="9"/>
  <c r="AO256" i="9"/>
  <c r="AR262" i="9"/>
  <c r="AU262" i="9" s="1"/>
  <c r="AO262" i="9"/>
  <c r="AR134" i="11"/>
  <c r="AU134" i="11" s="1"/>
  <c r="AO134" i="11"/>
  <c r="AR141" i="9"/>
  <c r="AU141" i="9" s="1"/>
  <c r="AQ141" i="9"/>
  <c r="AT141" i="9" s="1"/>
  <c r="AR153" i="9"/>
  <c r="AU153" i="9" s="1"/>
  <c r="AQ153" i="9"/>
  <c r="AT153" i="9" s="1"/>
  <c r="AR161" i="9"/>
  <c r="AU161" i="9" s="1"/>
  <c r="AQ161" i="9"/>
  <c r="AT161" i="9" s="1"/>
  <c r="AR169" i="9"/>
  <c r="AU169" i="9" s="1"/>
  <c r="AQ169" i="9"/>
  <c r="AT169" i="9" s="1"/>
  <c r="AR177" i="9"/>
  <c r="AU177" i="9" s="1"/>
  <c r="AQ177" i="9"/>
  <c r="AT177" i="9" s="1"/>
  <c r="AQ201" i="9"/>
  <c r="AT201" i="9" s="1"/>
  <c r="AN201" i="9"/>
  <c r="AW201" i="9"/>
  <c r="AQ209" i="9"/>
  <c r="AT209" i="9" s="1"/>
  <c r="AN209" i="9"/>
  <c r="AW209" i="9"/>
  <c r="AQ33" i="10"/>
  <c r="AT33" i="10" s="1"/>
  <c r="AN33" i="10"/>
  <c r="AW33" i="10"/>
  <c r="AW213" i="9"/>
  <c r="AQ214" i="9"/>
  <c r="AT214" i="9" s="1"/>
  <c r="AW215" i="9"/>
  <c r="AQ216" i="9"/>
  <c r="AT216" i="9"/>
  <c r="AW217" i="9"/>
  <c r="AQ218" i="9"/>
  <c r="AT218" i="9" s="1"/>
  <c r="AW219" i="9"/>
  <c r="AQ220" i="9"/>
  <c r="AT220" i="9" s="1"/>
  <c r="AW221" i="9"/>
  <c r="AQ222" i="9"/>
  <c r="AT222" i="9" s="1"/>
  <c r="AW223" i="9"/>
  <c r="AQ224" i="9"/>
  <c r="AT224" i="9" s="1"/>
  <c r="AW225" i="9"/>
  <c r="AQ226" i="9"/>
  <c r="AT226" i="9" s="1"/>
  <c r="AW227" i="9"/>
  <c r="AQ228" i="9"/>
  <c r="AT228" i="9" s="1"/>
  <c r="AW229" i="9"/>
  <c r="AQ230" i="9"/>
  <c r="AT230" i="9" s="1"/>
  <c r="AW231" i="9"/>
  <c r="AQ232" i="9"/>
  <c r="AT232" i="9"/>
  <c r="AW233" i="9"/>
  <c r="AQ234" i="9"/>
  <c r="AT234" i="9" s="1"/>
  <c r="AW235" i="9"/>
  <c r="AQ236" i="9"/>
  <c r="AT236" i="9" s="1"/>
  <c r="AW237" i="9"/>
  <c r="AQ238" i="9"/>
  <c r="AT238" i="9" s="1"/>
  <c r="AW239" i="9"/>
  <c r="AQ240" i="9"/>
  <c r="AT240" i="9" s="1"/>
  <c r="AW242" i="9"/>
  <c r="AO7" i="10"/>
  <c r="AO9" i="10"/>
  <c r="AO11" i="10"/>
  <c r="AO13" i="10"/>
  <c r="AO15" i="10"/>
  <c r="AO17" i="10"/>
  <c r="AO19" i="10"/>
  <c r="AO21" i="10"/>
  <c r="AO23" i="10"/>
  <c r="AO25" i="10"/>
  <c r="AO28" i="10"/>
  <c r="AR80" i="11"/>
  <c r="AU80" i="11"/>
  <c r="AR82" i="11"/>
  <c r="AU82" i="11" s="1"/>
  <c r="AR84" i="11"/>
  <c r="AU84" i="11"/>
  <c r="AR86" i="11"/>
  <c r="AU86" i="11" s="1"/>
  <c r="AR88" i="11"/>
  <c r="AU88" i="11"/>
  <c r="AR90" i="11"/>
  <c r="AU90" i="11" s="1"/>
  <c r="AR92" i="11"/>
  <c r="AU92" i="11" s="1"/>
  <c r="AR94" i="11"/>
  <c r="AU94" i="11" s="1"/>
  <c r="AR96" i="11"/>
  <c r="AU96" i="11"/>
  <c r="AR98" i="11"/>
  <c r="AU98" i="11" s="1"/>
  <c r="AR100" i="11"/>
  <c r="AU100" i="11"/>
  <c r="AR102" i="11"/>
  <c r="AU102" i="11" s="1"/>
  <c r="AR104" i="11"/>
  <c r="AU104" i="11"/>
  <c r="AR106" i="11"/>
  <c r="AU106" i="11" s="1"/>
  <c r="AR108" i="11"/>
  <c r="AU108" i="11" s="1"/>
  <c r="AR110" i="11"/>
  <c r="AU110" i="11" s="1"/>
  <c r="AR112" i="11"/>
  <c r="AU112" i="11"/>
  <c r="AR114" i="11"/>
  <c r="AU114" i="11" s="1"/>
  <c r="AQ116" i="11"/>
  <c r="AT116" i="11" s="1"/>
  <c r="AR135" i="11"/>
  <c r="AU135" i="11" s="1"/>
  <c r="AO135" i="11"/>
  <c r="AF143" i="11"/>
  <c r="AC144" i="11"/>
  <c r="M147" i="11"/>
  <c r="AG147" i="11" s="1"/>
  <c r="AG144" i="11"/>
  <c r="AW148" i="11"/>
  <c r="AQ148" i="11"/>
  <c r="AT148" i="11" s="1"/>
  <c r="AR149" i="11"/>
  <c r="AU149" i="11"/>
  <c r="AO149" i="11"/>
  <c r="AO10" i="12"/>
  <c r="AO14" i="12"/>
  <c r="AO18" i="12"/>
  <c r="AO22" i="12"/>
  <c r="AR212" i="9"/>
  <c r="AU212" i="9" s="1"/>
  <c r="AR214" i="9"/>
  <c r="AU214" i="9"/>
  <c r="AR216" i="9"/>
  <c r="AU216" i="9" s="1"/>
  <c r="AR218" i="9"/>
  <c r="AU218" i="9" s="1"/>
  <c r="AR220" i="9"/>
  <c r="AU220" i="9" s="1"/>
  <c r="AR222" i="9"/>
  <c r="AU222" i="9"/>
  <c r="AR224" i="9"/>
  <c r="AU224" i="9" s="1"/>
  <c r="AR226" i="9"/>
  <c r="AU226" i="9" s="1"/>
  <c r="AR228" i="9"/>
  <c r="AU228" i="9" s="1"/>
  <c r="AR230" i="9"/>
  <c r="AU230" i="9"/>
  <c r="AR232" i="9"/>
  <c r="AU232" i="9" s="1"/>
  <c r="AR234" i="9"/>
  <c r="AU234" i="9" s="1"/>
  <c r="AR236" i="9"/>
  <c r="AU236" i="9" s="1"/>
  <c r="AR238" i="9"/>
  <c r="AU238" i="9"/>
  <c r="AR240" i="9"/>
  <c r="AU240" i="9" s="1"/>
  <c r="AR256" i="9"/>
  <c r="AU256" i="9" s="1"/>
  <c r="AW262" i="9"/>
  <c r="AQ7" i="10"/>
  <c r="AT7" i="10"/>
  <c r="AW8" i="10"/>
  <c r="AQ9" i="10"/>
  <c r="AT9" i="10" s="1"/>
  <c r="AW10" i="10"/>
  <c r="AQ11" i="10"/>
  <c r="AT11" i="10" s="1"/>
  <c r="AW12" i="10"/>
  <c r="AQ13" i="10"/>
  <c r="AT13" i="10" s="1"/>
  <c r="AW14" i="10"/>
  <c r="AQ15" i="10"/>
  <c r="AT15" i="10"/>
  <c r="AW16" i="10"/>
  <c r="AQ17" i="10"/>
  <c r="AT17" i="10" s="1"/>
  <c r="AW18" i="10"/>
  <c r="AQ19" i="10"/>
  <c r="AT19" i="10" s="1"/>
  <c r="AW20" i="10"/>
  <c r="AQ21" i="10"/>
  <c r="AT21" i="10"/>
  <c r="AW22" i="10"/>
  <c r="AQ23" i="10"/>
  <c r="AT23" i="10"/>
  <c r="AW24" i="10"/>
  <c r="AQ25" i="10"/>
  <c r="AT25" i="10" s="1"/>
  <c r="AW26" i="10"/>
  <c r="AQ28" i="10"/>
  <c r="AT28" i="10" s="1"/>
  <c r="AN7" i="11"/>
  <c r="AN9" i="11"/>
  <c r="AN11" i="11"/>
  <c r="AN13" i="11"/>
  <c r="AN15" i="11"/>
  <c r="AN17" i="11"/>
  <c r="AN19" i="11"/>
  <c r="AN21" i="11"/>
  <c r="AN23" i="11"/>
  <c r="AN25" i="11"/>
  <c r="AN27" i="11"/>
  <c r="AN29" i="11"/>
  <c r="AN31" i="11"/>
  <c r="AN33" i="11"/>
  <c r="AN35" i="11"/>
  <c r="AN37" i="11"/>
  <c r="AN39" i="11"/>
  <c r="AN41" i="11"/>
  <c r="AN43" i="11"/>
  <c r="AN45" i="11"/>
  <c r="AN47" i="11"/>
  <c r="AN49" i="11"/>
  <c r="AN51" i="11"/>
  <c r="AN53" i="11"/>
  <c r="AN55" i="11"/>
  <c r="AN57" i="11"/>
  <c r="AN59" i="11"/>
  <c r="AN61" i="11"/>
  <c r="AN63" i="11"/>
  <c r="AN65" i="11"/>
  <c r="AN67" i="11"/>
  <c r="AN69" i="11"/>
  <c r="AN71" i="11"/>
  <c r="AN73" i="11"/>
  <c r="AN75" i="11"/>
  <c r="AN77" i="11"/>
  <c r="AN79" i="11"/>
  <c r="AN81" i="11"/>
  <c r="AN83" i="11"/>
  <c r="AN85" i="11"/>
  <c r="AN87" i="11"/>
  <c r="AN89" i="11"/>
  <c r="AN91" i="11"/>
  <c r="AN93" i="11"/>
  <c r="AN95" i="11"/>
  <c r="AN97" i="11"/>
  <c r="AN99" i="11"/>
  <c r="AN101" i="11"/>
  <c r="AN103" i="11"/>
  <c r="AW116" i="11"/>
  <c r="AQ120" i="11"/>
  <c r="AT120" i="11" s="1"/>
  <c r="AW120" i="11"/>
  <c r="AQ138" i="11"/>
  <c r="AT138" i="11" s="1"/>
  <c r="AN138" i="11"/>
  <c r="AR140" i="11"/>
  <c r="AU140" i="11" s="1"/>
  <c r="AN143" i="11"/>
  <c r="AN213" i="9"/>
  <c r="AN215" i="9"/>
  <c r="AN217" i="9"/>
  <c r="AN219" i="9"/>
  <c r="AN221" i="9"/>
  <c r="AN223" i="9"/>
  <c r="AN225" i="9"/>
  <c r="AN227" i="9"/>
  <c r="AN229" i="9"/>
  <c r="AN231" i="9"/>
  <c r="AN233" i="9"/>
  <c r="AN235" i="9"/>
  <c r="AN237" i="9"/>
  <c r="AN239" i="9"/>
  <c r="AN242" i="9"/>
  <c r="AW121" i="11"/>
  <c r="AQ121" i="11"/>
  <c r="AT121" i="11" s="1"/>
  <c r="AR142" i="11"/>
  <c r="AU142" i="11" s="1"/>
  <c r="AO9" i="12"/>
  <c r="AO13" i="12"/>
  <c r="AO17" i="12"/>
  <c r="AO215" i="9"/>
  <c r="AO217" i="9"/>
  <c r="AO219" i="9"/>
  <c r="AO221" i="9"/>
  <c r="AO223" i="9"/>
  <c r="AO225" i="9"/>
  <c r="AO227" i="9"/>
  <c r="AO229" i="9"/>
  <c r="AO231" i="9"/>
  <c r="AO233" i="9"/>
  <c r="AO235" i="9"/>
  <c r="AO237" i="9"/>
  <c r="AO239" i="9"/>
  <c r="AO242" i="9"/>
  <c r="AO252" i="9"/>
  <c r="AW8" i="11"/>
  <c r="AW10" i="11"/>
  <c r="AW12" i="11"/>
  <c r="AW14" i="11"/>
  <c r="AW16" i="11"/>
  <c r="AW18" i="11"/>
  <c r="AW28" i="11"/>
  <c r="AW30" i="11"/>
  <c r="AW32" i="11"/>
  <c r="AW34" i="11"/>
  <c r="AW36" i="11"/>
  <c r="AW38" i="11"/>
  <c r="AW40" i="11"/>
  <c r="AW42" i="11"/>
  <c r="AW44" i="11"/>
  <c r="AW46" i="11"/>
  <c r="AW48" i="11"/>
  <c r="AW50" i="11"/>
  <c r="AW52" i="11"/>
  <c r="AW54" i="11"/>
  <c r="AW56" i="11"/>
  <c r="AW58" i="11"/>
  <c r="AW60" i="11"/>
  <c r="AW62" i="11"/>
  <c r="AW64" i="11"/>
  <c r="AW66" i="11"/>
  <c r="AW68" i="11"/>
  <c r="AW70" i="11"/>
  <c r="AW72" i="11"/>
  <c r="AQ73" i="11"/>
  <c r="AT73" i="11" s="1"/>
  <c r="AW74" i="11"/>
  <c r="AQ75" i="11"/>
  <c r="AT75" i="11"/>
  <c r="AW76" i="11"/>
  <c r="AQ77" i="11"/>
  <c r="AT77" i="11" s="1"/>
  <c r="AW78" i="11"/>
  <c r="AQ79" i="11"/>
  <c r="AT79" i="11" s="1"/>
  <c r="AW80" i="11"/>
  <c r="AQ81" i="11"/>
  <c r="AT81" i="11" s="1"/>
  <c r="AW82" i="11"/>
  <c r="AQ83" i="11"/>
  <c r="AT83" i="11"/>
  <c r="AW84" i="11"/>
  <c r="AQ85" i="11"/>
  <c r="AT85" i="11"/>
  <c r="AW86" i="11"/>
  <c r="AQ87" i="11"/>
  <c r="AT87" i="11" s="1"/>
  <c r="AW88" i="11"/>
  <c r="AQ89" i="11"/>
  <c r="AT89" i="11" s="1"/>
  <c r="AW90" i="11"/>
  <c r="AQ91" i="11"/>
  <c r="AT91" i="11" s="1"/>
  <c r="AW92" i="11"/>
  <c r="AQ93" i="11"/>
  <c r="AT93" i="11"/>
  <c r="AW94" i="11"/>
  <c r="AQ95" i="11"/>
  <c r="AT95" i="11" s="1"/>
  <c r="AW96" i="11"/>
  <c r="AQ97" i="11"/>
  <c r="AT97" i="11" s="1"/>
  <c r="AW98" i="11"/>
  <c r="AQ99" i="11"/>
  <c r="AT99" i="11"/>
  <c r="AW100" i="11"/>
  <c r="AQ101" i="11"/>
  <c r="AT101" i="11" s="1"/>
  <c r="AW102" i="11"/>
  <c r="AQ103" i="11"/>
  <c r="AT103" i="11" s="1"/>
  <c r="AW104" i="11"/>
  <c r="AQ105" i="11"/>
  <c r="AT105" i="11" s="1"/>
  <c r="AW106" i="11"/>
  <c r="AQ107" i="11"/>
  <c r="AT107" i="11"/>
  <c r="AW108" i="11"/>
  <c r="AQ109" i="11"/>
  <c r="AT109" i="11" s="1"/>
  <c r="AW110" i="11"/>
  <c r="AQ111" i="11"/>
  <c r="AT111" i="11" s="1"/>
  <c r="AW112" i="11"/>
  <c r="AQ113" i="11"/>
  <c r="AT113" i="11" s="1"/>
  <c r="AW114" i="11"/>
  <c r="AW117" i="11"/>
  <c r="AQ117" i="11"/>
  <c r="AT117" i="11" s="1"/>
  <c r="AQ122" i="11"/>
  <c r="AT122" i="11"/>
  <c r="AW122" i="11"/>
  <c r="AO125" i="11"/>
  <c r="AQ143" i="11"/>
  <c r="AT143" i="11" s="1"/>
  <c r="AO8" i="10"/>
  <c r="AO10" i="10"/>
  <c r="AO12" i="10"/>
  <c r="AO14" i="10"/>
  <c r="AO16" i="10"/>
  <c r="AO18" i="10"/>
  <c r="AO20" i="10"/>
  <c r="AO22" i="10"/>
  <c r="AO24" i="10"/>
  <c r="AO26" i="10"/>
  <c r="AO119" i="11"/>
  <c r="AW123" i="11"/>
  <c r="AQ123" i="11"/>
  <c r="AT123" i="11" s="1"/>
  <c r="AR148" i="11"/>
  <c r="AU148" i="11" s="1"/>
  <c r="AO148" i="11"/>
  <c r="AN148" i="11"/>
  <c r="AW7" i="10"/>
  <c r="AW9" i="10"/>
  <c r="AW11" i="10"/>
  <c r="AW13" i="10"/>
  <c r="AW15" i="10"/>
  <c r="AW17" i="10"/>
  <c r="AW19" i="10"/>
  <c r="AW21" i="10"/>
  <c r="AW23" i="10"/>
  <c r="AW25" i="10"/>
  <c r="AW28" i="10"/>
  <c r="AN104" i="11"/>
  <c r="AN106" i="11"/>
  <c r="AN108" i="11"/>
  <c r="AN110" i="11"/>
  <c r="AN112" i="11"/>
  <c r="AN114" i="11"/>
  <c r="AW115" i="11"/>
  <c r="AQ118" i="11"/>
  <c r="AT118" i="11" s="1"/>
  <c r="AW118" i="11"/>
  <c r="AN120" i="11"/>
  <c r="AQ124" i="11"/>
  <c r="AT124" i="11" s="1"/>
  <c r="AW124" i="11"/>
  <c r="AO142" i="11"/>
  <c r="AW7" i="12"/>
  <c r="AN9" i="12"/>
  <c r="AW11" i="12"/>
  <c r="AN13" i="12"/>
  <c r="AW15" i="12"/>
  <c r="AN17" i="12"/>
  <c r="AW19" i="12"/>
  <c r="AN21" i="12"/>
  <c r="AW23" i="12"/>
  <c r="AN25" i="12"/>
  <c r="AW125" i="11"/>
  <c r="AQ125" i="11"/>
  <c r="AT125" i="11"/>
  <c r="AF135" i="11"/>
  <c r="AN135" i="11" s="1"/>
  <c r="AE137" i="11"/>
  <c r="AR141" i="11"/>
  <c r="AU141" i="11" s="1"/>
  <c r="AO141" i="11"/>
  <c r="AO7" i="12"/>
  <c r="AO11" i="12"/>
  <c r="AW119" i="11"/>
  <c r="AQ119" i="11"/>
  <c r="AT119" i="11"/>
  <c r="AO121" i="11"/>
  <c r="AQ126" i="11"/>
  <c r="AT126" i="11" s="1"/>
  <c r="AN126" i="11"/>
  <c r="AW126" i="11"/>
  <c r="AQ128" i="11"/>
  <c r="AT128" i="11"/>
  <c r="AN128" i="11"/>
  <c r="AW128" i="11"/>
  <c r="AW130" i="11"/>
  <c r="AR7" i="12"/>
  <c r="AU7" i="12"/>
  <c r="AR11" i="12"/>
  <c r="AU11" i="12" s="1"/>
  <c r="AR15" i="12"/>
  <c r="AU15" i="12" s="1"/>
  <c r="AR19" i="12"/>
  <c r="AU19" i="12" s="1"/>
  <c r="AR23" i="12"/>
  <c r="AU23" i="12" s="1"/>
  <c r="AW25" i="12"/>
  <c r="AQ25" i="12"/>
  <c r="AT25" i="12" s="1"/>
  <c r="AQ127" i="11"/>
  <c r="AT127" i="11" s="1"/>
  <c r="AQ130" i="11"/>
  <c r="AT130" i="11"/>
  <c r="AD144" i="11"/>
  <c r="AK144" i="11"/>
  <c r="O147" i="11"/>
  <c r="AO49" i="12"/>
  <c r="AO51" i="12"/>
  <c r="AO53" i="12"/>
  <c r="AO55" i="12"/>
  <c r="AO57" i="12"/>
  <c r="AO59" i="12"/>
  <c r="AO61" i="12"/>
  <c r="AO63" i="12"/>
  <c r="AO65" i="12"/>
  <c r="AO67" i="12"/>
  <c r="AO69" i="12"/>
  <c r="AO71" i="12"/>
  <c r="AO73" i="12"/>
  <c r="AO75" i="12"/>
  <c r="AQ77" i="12"/>
  <c r="AT77" i="12" s="1"/>
  <c r="AN80" i="12"/>
  <c r="AQ82" i="12"/>
  <c r="AT82" i="12"/>
  <c r="AR85" i="12"/>
  <c r="AU85" i="12" s="1"/>
  <c r="AO85" i="12"/>
  <c r="AR88" i="12"/>
  <c r="AU88" i="12" s="1"/>
  <c r="AO88" i="12"/>
  <c r="AR93" i="12"/>
  <c r="AU93" i="12"/>
  <c r="AQ93" i="12"/>
  <c r="AT93" i="12" s="1"/>
  <c r="AN98" i="12"/>
  <c r="AN100" i="12"/>
  <c r="AN102" i="12"/>
  <c r="AN104" i="12"/>
  <c r="AN106" i="12"/>
  <c r="AN108" i="12"/>
  <c r="AO112" i="12"/>
  <c r="AW112" i="12"/>
  <c r="AN116" i="12"/>
  <c r="AO120" i="12"/>
  <c r="AW120" i="12"/>
  <c r="AN124" i="12"/>
  <c r="AO128" i="12"/>
  <c r="AW128" i="12"/>
  <c r="AN132" i="12"/>
  <c r="AO136" i="12"/>
  <c r="AW136" i="12"/>
  <c r="AN140" i="12"/>
  <c r="AO144" i="12"/>
  <c r="AW144" i="12"/>
  <c r="AN148" i="12"/>
  <c r="AC161" i="12"/>
  <c r="AN161" i="12"/>
  <c r="AG161" i="12"/>
  <c r="AJ161" i="12"/>
  <c r="AW8" i="12"/>
  <c r="AW10" i="12"/>
  <c r="AW12" i="12"/>
  <c r="AW14" i="12"/>
  <c r="AW16" i="12"/>
  <c r="AW18" i="12"/>
  <c r="AW20" i="12"/>
  <c r="AW22" i="12"/>
  <c r="AW24" i="12"/>
  <c r="AW26" i="12"/>
  <c r="AQ27" i="12"/>
  <c r="AT27" i="12" s="1"/>
  <c r="AW28" i="12"/>
  <c r="AQ29" i="12"/>
  <c r="AT29" i="12" s="1"/>
  <c r="AW30" i="12"/>
  <c r="AQ31" i="12"/>
  <c r="AT31" i="12" s="1"/>
  <c r="AW32" i="12"/>
  <c r="AQ33" i="12"/>
  <c r="AT33" i="12" s="1"/>
  <c r="AW34" i="12"/>
  <c r="AQ35" i="12"/>
  <c r="AT35" i="12"/>
  <c r="AW36" i="12"/>
  <c r="AQ37" i="12"/>
  <c r="AT37" i="12" s="1"/>
  <c r="AW38" i="12"/>
  <c r="AQ39" i="12"/>
  <c r="AT39" i="12" s="1"/>
  <c r="AW40" i="12"/>
  <c r="AQ41" i="12"/>
  <c r="AT41" i="12" s="1"/>
  <c r="AW42" i="12"/>
  <c r="AQ43" i="12"/>
  <c r="AT43" i="12"/>
  <c r="AW44" i="12"/>
  <c r="AQ45" i="12"/>
  <c r="AT45" i="12" s="1"/>
  <c r="AW46" i="12"/>
  <c r="AQ47" i="12"/>
  <c r="AT47" i="12" s="1"/>
  <c r="AW48" i="12"/>
  <c r="AQ49" i="12"/>
  <c r="AT49" i="12"/>
  <c r="AW50" i="12"/>
  <c r="AQ51" i="12"/>
  <c r="AT51" i="12"/>
  <c r="AW52" i="12"/>
  <c r="AQ53" i="12"/>
  <c r="AT53" i="12" s="1"/>
  <c r="AW54" i="12"/>
  <c r="AQ55" i="12"/>
  <c r="AT55" i="12" s="1"/>
  <c r="AW56" i="12"/>
  <c r="AQ57" i="12"/>
  <c r="AT57" i="12" s="1"/>
  <c r="AW58" i="12"/>
  <c r="AQ59" i="12"/>
  <c r="AT59" i="12"/>
  <c r="AW60" i="12"/>
  <c r="AQ61" i="12"/>
  <c r="AT61" i="12" s="1"/>
  <c r="AW62" i="12"/>
  <c r="AQ63" i="12"/>
  <c r="AT63" i="12" s="1"/>
  <c r="AW64" i="12"/>
  <c r="AQ65" i="12"/>
  <c r="AT65" i="12" s="1"/>
  <c r="AW66" i="12"/>
  <c r="AQ67" i="12"/>
  <c r="AT67" i="12"/>
  <c r="AQ69" i="12"/>
  <c r="AT69" i="12" s="1"/>
  <c r="AQ71" i="12"/>
  <c r="AT71" i="12"/>
  <c r="AQ73" i="12"/>
  <c r="AT73" i="12" s="1"/>
  <c r="AQ75" i="12"/>
  <c r="AT75" i="12"/>
  <c r="AR80" i="12"/>
  <c r="AU80" i="12" s="1"/>
  <c r="AO80" i="12"/>
  <c r="AN83" i="12"/>
  <c r="AW84" i="12"/>
  <c r="AQ85" i="12"/>
  <c r="AT85" i="12" s="1"/>
  <c r="AN87" i="12"/>
  <c r="AW87" i="12"/>
  <c r="AQ88" i="12"/>
  <c r="AT88" i="12" s="1"/>
  <c r="AN91" i="12"/>
  <c r="AW92" i="12"/>
  <c r="AR94" i="12"/>
  <c r="AU94" i="12" s="1"/>
  <c r="AQ94" i="12"/>
  <c r="AT94" i="12" s="1"/>
  <c r="AN78" i="12"/>
  <c r="AW79" i="12"/>
  <c r="AR83" i="12"/>
  <c r="AU83" i="12" s="1"/>
  <c r="AO83" i="12"/>
  <c r="AN86" i="12"/>
  <c r="AR89" i="12"/>
  <c r="AU89" i="12" s="1"/>
  <c r="AQ89" i="12"/>
  <c r="AT89" i="12"/>
  <c r="AR95" i="12"/>
  <c r="AU95" i="12" s="1"/>
  <c r="AQ95" i="12"/>
  <c r="AT95" i="12" s="1"/>
  <c r="AO96" i="12"/>
  <c r="AO110" i="12"/>
  <c r="AN114" i="12"/>
  <c r="AO118" i="12"/>
  <c r="AN122" i="12"/>
  <c r="AO126" i="12"/>
  <c r="AN130" i="12"/>
  <c r="AO134" i="12"/>
  <c r="AN138" i="12"/>
  <c r="AO142" i="12"/>
  <c r="AN146" i="12"/>
  <c r="AO150" i="12"/>
  <c r="AB162" i="12"/>
  <c r="AF162" i="12"/>
  <c r="AI162" i="12"/>
  <c r="AR162" i="12"/>
  <c r="AU162" i="12" s="1"/>
  <c r="AK166" i="12"/>
  <c r="AO78" i="12"/>
  <c r="AW82" i="12"/>
  <c r="AQ83" i="12"/>
  <c r="AT83" i="12" s="1"/>
  <c r="AO86" i="12"/>
  <c r="AN93" i="12"/>
  <c r="AW94" i="12"/>
  <c r="AO97" i="12"/>
  <c r="AO99" i="12"/>
  <c r="AO101" i="12"/>
  <c r="AO103" i="12"/>
  <c r="AO105" i="12"/>
  <c r="AR76" i="12"/>
  <c r="AU76" i="12" s="1"/>
  <c r="AO76" i="12"/>
  <c r="AW77" i="12"/>
  <c r="AQ78" i="12"/>
  <c r="AT78" i="12" s="1"/>
  <c r="AR81" i="12"/>
  <c r="AU81" i="12" s="1"/>
  <c r="AO81" i="12"/>
  <c r="AN84" i="12"/>
  <c r="AW85" i="12"/>
  <c r="AQ86" i="12"/>
  <c r="AT86" i="12" s="1"/>
  <c r="AR90" i="12"/>
  <c r="AU90" i="12" s="1"/>
  <c r="AO90" i="12"/>
  <c r="AR97" i="12"/>
  <c r="AU97" i="12" s="1"/>
  <c r="AO98" i="12"/>
  <c r="AR99" i="12"/>
  <c r="AU99" i="12" s="1"/>
  <c r="AO100" i="12"/>
  <c r="AR101" i="12"/>
  <c r="AU101" i="12" s="1"/>
  <c r="AO102" i="12"/>
  <c r="AR103" i="12"/>
  <c r="AU103" i="12" s="1"/>
  <c r="AO104" i="12"/>
  <c r="AR105" i="12"/>
  <c r="AU105" i="12" s="1"/>
  <c r="AO106" i="12"/>
  <c r="AR107" i="12"/>
  <c r="AU107" i="12" s="1"/>
  <c r="AO108" i="12"/>
  <c r="AW108" i="12"/>
  <c r="AN111" i="12"/>
  <c r="AN112" i="12"/>
  <c r="AO116" i="12"/>
  <c r="AN119" i="12"/>
  <c r="AN120" i="12"/>
  <c r="AO124" i="12"/>
  <c r="AN127" i="12"/>
  <c r="AN128" i="12"/>
  <c r="AO132" i="12"/>
  <c r="AN135" i="12"/>
  <c r="AN136" i="12"/>
  <c r="AO140" i="12"/>
  <c r="AN143" i="12"/>
  <c r="AN144" i="12"/>
  <c r="AO148" i="12"/>
  <c r="AN152" i="12"/>
  <c r="AC155" i="12"/>
  <c r="AN155" i="12" s="1"/>
  <c r="AG155" i="12"/>
  <c r="AO84" i="12"/>
  <c r="AW89" i="12"/>
  <c r="J166" i="12"/>
  <c r="AE166" i="12" s="1"/>
  <c r="AE163" i="12"/>
  <c r="AQ167" i="12"/>
  <c r="AT167" i="12" s="1"/>
  <c r="AN167" i="12"/>
  <c r="AW167" i="12"/>
  <c r="AR167" i="12"/>
  <c r="AU167" i="12" s="1"/>
  <c r="AR79" i="12"/>
  <c r="AU79" i="12" s="1"/>
  <c r="AO79" i="12"/>
  <c r="AR87" i="12"/>
  <c r="AU87" i="12" s="1"/>
  <c r="AQ87" i="12"/>
  <c r="AT87" i="12"/>
  <c r="AR91" i="12"/>
  <c r="AU91" i="12" s="1"/>
  <c r="AQ91" i="12"/>
  <c r="AT91" i="12" s="1"/>
  <c r="AO114" i="12"/>
  <c r="AO122" i="12"/>
  <c r="AO130" i="12"/>
  <c r="AO138" i="12"/>
  <c r="AO146" i="12"/>
  <c r="AR82" i="12"/>
  <c r="AU82" i="12" s="1"/>
  <c r="AO82" i="12"/>
  <c r="AR92" i="12"/>
  <c r="AU92" i="12" s="1"/>
  <c r="AQ92" i="12"/>
  <c r="AT92" i="12" s="1"/>
  <c r="AO93" i="12"/>
  <c r="AN96" i="12"/>
  <c r="AN97" i="12"/>
  <c r="AN99" i="12"/>
  <c r="AN101" i="12"/>
  <c r="AN103" i="12"/>
  <c r="AN105" i="12"/>
  <c r="AN107" i="12"/>
  <c r="AR113" i="12"/>
  <c r="AU113" i="12" s="1"/>
  <c r="AR121" i="12"/>
  <c r="AU121" i="12"/>
  <c r="AR129" i="12"/>
  <c r="AU129" i="12" s="1"/>
  <c r="AR137" i="12"/>
  <c r="AU137" i="12" s="1"/>
  <c r="AR145" i="12"/>
  <c r="AU145" i="12" s="1"/>
  <c r="AB158" i="12"/>
  <c r="AF158" i="12"/>
  <c r="AI158" i="12"/>
  <c r="AW168" i="12"/>
  <c r="AW20" i="13"/>
  <c r="AR98" i="12"/>
  <c r="AU98" i="12" s="1"/>
  <c r="AR100" i="12"/>
  <c r="AU100" i="12" s="1"/>
  <c r="AR102" i="12"/>
  <c r="AU102" i="12" s="1"/>
  <c r="AR104" i="12"/>
  <c r="AU104" i="12"/>
  <c r="AR106" i="12"/>
  <c r="AU106" i="12" s="1"/>
  <c r="AR108" i="12"/>
  <c r="AU108" i="12" s="1"/>
  <c r="AR110" i="12"/>
  <c r="AU110" i="12" s="1"/>
  <c r="AR112" i="12"/>
  <c r="AU112" i="12"/>
  <c r="AR114" i="12"/>
  <c r="AU114" i="12" s="1"/>
  <c r="AR116" i="12"/>
  <c r="AU116" i="12" s="1"/>
  <c r="AR118" i="12"/>
  <c r="AU118" i="12" s="1"/>
  <c r="AR120" i="12"/>
  <c r="AU120" i="12"/>
  <c r="AR122" i="12"/>
  <c r="AU122" i="12" s="1"/>
  <c r="AR124" i="12"/>
  <c r="AU124" i="12" s="1"/>
  <c r="AR126" i="12"/>
  <c r="AU126" i="12" s="1"/>
  <c r="AR128" i="12"/>
  <c r="AU128" i="12"/>
  <c r="AR130" i="12"/>
  <c r="AU130" i="12" s="1"/>
  <c r="AR132" i="12"/>
  <c r="AU132" i="12" s="1"/>
  <c r="AR134" i="12"/>
  <c r="AU134" i="12" s="1"/>
  <c r="AR136" i="12"/>
  <c r="AU136" i="12"/>
  <c r="AR138" i="12"/>
  <c r="AU138" i="12" s="1"/>
  <c r="AR140" i="12"/>
  <c r="AU140" i="12" s="1"/>
  <c r="AR142" i="12"/>
  <c r="AU142" i="12" s="1"/>
  <c r="AR144" i="12"/>
  <c r="AU144" i="12"/>
  <c r="AR146" i="12"/>
  <c r="AU146" i="12" s="1"/>
  <c r="AR148" i="12"/>
  <c r="AU148" i="12" s="1"/>
  <c r="AR150" i="12"/>
  <c r="AU150" i="12" s="1"/>
  <c r="AC163" i="12"/>
  <c r="AJ163" i="12"/>
  <c r="AW8" i="13"/>
  <c r="AW12" i="13"/>
  <c r="AW16" i="13"/>
  <c r="AW21" i="13"/>
  <c r="AW28" i="13"/>
  <c r="AR29" i="13"/>
  <c r="AU29" i="13" s="1"/>
  <c r="AO30" i="13"/>
  <c r="AQ30" i="13"/>
  <c r="AT30" i="13" s="1"/>
  <c r="AW36" i="13"/>
  <c r="AR37" i="13"/>
  <c r="AU37" i="13" s="1"/>
  <c r="AO38" i="13"/>
  <c r="AQ38" i="13"/>
  <c r="AT38" i="13" s="1"/>
  <c r="AW44" i="13"/>
  <c r="AR45" i="13"/>
  <c r="AU45" i="13" s="1"/>
  <c r="AO46" i="13"/>
  <c r="AQ46" i="13"/>
  <c r="AT46" i="13"/>
  <c r="AW52" i="13"/>
  <c r="AR53" i="13"/>
  <c r="AU53" i="13" s="1"/>
  <c r="AO54" i="13"/>
  <c r="AQ54" i="13"/>
  <c r="AT54" i="13" s="1"/>
  <c r="AW60" i="13"/>
  <c r="AR61" i="13"/>
  <c r="AU61" i="13" s="1"/>
  <c r="AO62" i="13"/>
  <c r="AQ62" i="13"/>
  <c r="AT62" i="13" s="1"/>
  <c r="AW68" i="13"/>
  <c r="AR69" i="13"/>
  <c r="AU69" i="13"/>
  <c r="AO70" i="13"/>
  <c r="AQ70" i="13"/>
  <c r="AT70" i="13" s="1"/>
  <c r="AW76" i="13"/>
  <c r="AR77" i="13"/>
  <c r="AU77" i="13" s="1"/>
  <c r="AO78" i="13"/>
  <c r="AQ78" i="13"/>
  <c r="AT78" i="13"/>
  <c r="AO79" i="13"/>
  <c r="AN82" i="13"/>
  <c r="AQ86" i="13"/>
  <c r="AT86" i="13"/>
  <c r="AO87" i="13"/>
  <c r="AO94" i="13"/>
  <c r="AO98" i="13"/>
  <c r="AO102" i="13"/>
  <c r="AO106" i="13"/>
  <c r="AW165" i="13"/>
  <c r="AQ161" i="12"/>
  <c r="AT161" i="12" s="1"/>
  <c r="AD163" i="12"/>
  <c r="P166" i="12"/>
  <c r="AH166" i="12" s="1"/>
  <c r="AO10" i="13"/>
  <c r="AO14" i="13"/>
  <c r="AO18" i="13"/>
  <c r="AO23" i="13"/>
  <c r="AN24" i="13"/>
  <c r="AW29" i="13"/>
  <c r="AR30" i="13"/>
  <c r="AU30" i="13" s="1"/>
  <c r="AO31" i="13"/>
  <c r="AN32" i="13"/>
  <c r="AW37" i="13"/>
  <c r="AR38" i="13"/>
  <c r="AU38" i="13" s="1"/>
  <c r="AO39" i="13"/>
  <c r="AN40" i="13"/>
  <c r="AW45" i="13"/>
  <c r="AR46" i="13"/>
  <c r="AU46" i="13" s="1"/>
  <c r="AO47" i="13"/>
  <c r="AN48" i="13"/>
  <c r="AW53" i="13"/>
  <c r="AR54" i="13"/>
  <c r="AU54" i="13"/>
  <c r="AO55" i="13"/>
  <c r="AN56" i="13"/>
  <c r="AW61" i="13"/>
  <c r="AR62" i="13"/>
  <c r="AU62" i="13" s="1"/>
  <c r="AO63" i="13"/>
  <c r="AN64" i="13"/>
  <c r="AW69" i="13"/>
  <c r="AR70" i="13"/>
  <c r="AU70" i="13" s="1"/>
  <c r="AO71" i="13"/>
  <c r="AN72" i="13"/>
  <c r="AW77" i="13"/>
  <c r="AR78" i="13"/>
  <c r="AU78" i="13"/>
  <c r="AN81" i="13"/>
  <c r="AQ85" i="13"/>
  <c r="AT85" i="13" s="1"/>
  <c r="AO86" i="13"/>
  <c r="AW86" i="13"/>
  <c r="AN89" i="13"/>
  <c r="AQ93" i="13"/>
  <c r="AT93" i="13"/>
  <c r="AQ96" i="13"/>
  <c r="AT96" i="13" s="1"/>
  <c r="AN96" i="13"/>
  <c r="AQ100" i="13"/>
  <c r="AT100" i="13"/>
  <c r="AN100" i="13"/>
  <c r="AN157" i="13"/>
  <c r="AW157" i="13"/>
  <c r="AQ157" i="13"/>
  <c r="AT157" i="13" s="1"/>
  <c r="AO109" i="12"/>
  <c r="AO111" i="12"/>
  <c r="AO113" i="12"/>
  <c r="AO115" i="12"/>
  <c r="AO117" i="12"/>
  <c r="AO119" i="12"/>
  <c r="AO121" i="12"/>
  <c r="AO123" i="12"/>
  <c r="AO125" i="12"/>
  <c r="AO127" i="12"/>
  <c r="AO129" i="12"/>
  <c r="AO131" i="12"/>
  <c r="AO133" i="12"/>
  <c r="AO135" i="12"/>
  <c r="AO137" i="12"/>
  <c r="AO139" i="12"/>
  <c r="AO141" i="12"/>
  <c r="AO143" i="12"/>
  <c r="AO145" i="12"/>
  <c r="AO147" i="12"/>
  <c r="AO149" i="12"/>
  <c r="AO152" i="12"/>
  <c r="AO162" i="12"/>
  <c r="AO167" i="12"/>
  <c r="AN168" i="12"/>
  <c r="AW9" i="13"/>
  <c r="AW13" i="13"/>
  <c r="AW17" i="13"/>
  <c r="AW22" i="13"/>
  <c r="AO24" i="13"/>
  <c r="AO32" i="13"/>
  <c r="AO40" i="13"/>
  <c r="AO48" i="13"/>
  <c r="AO56" i="13"/>
  <c r="AO64" i="13"/>
  <c r="AO72" i="13"/>
  <c r="AO85" i="13"/>
  <c r="AO93" i="13"/>
  <c r="AO157" i="13"/>
  <c r="AR157" i="13"/>
  <c r="AU157" i="13" s="1"/>
  <c r="AN20" i="13"/>
  <c r="AR24" i="13"/>
  <c r="AU24" i="13"/>
  <c r="AN26" i="13"/>
  <c r="AR32" i="13"/>
  <c r="AU32" i="13" s="1"/>
  <c r="AN34" i="13"/>
  <c r="AR40" i="13"/>
  <c r="AU40" i="13" s="1"/>
  <c r="AN42" i="13"/>
  <c r="AR48" i="13"/>
  <c r="AU48" i="13"/>
  <c r="AN50" i="13"/>
  <c r="AR56" i="13"/>
  <c r="AU56" i="13"/>
  <c r="AN58" i="13"/>
  <c r="AR64" i="13"/>
  <c r="AU64" i="13" s="1"/>
  <c r="AN66" i="13"/>
  <c r="AR72" i="13"/>
  <c r="AU72" i="13" s="1"/>
  <c r="AN74" i="13"/>
  <c r="AR85" i="13"/>
  <c r="AU85" i="13" s="1"/>
  <c r="AR93" i="13"/>
  <c r="AU93" i="13" s="1"/>
  <c r="AW95" i="13"/>
  <c r="AW96" i="13"/>
  <c r="AW99" i="13"/>
  <c r="AW100" i="13"/>
  <c r="AW104" i="13"/>
  <c r="AW108" i="13"/>
  <c r="AW112" i="13"/>
  <c r="AW116" i="13"/>
  <c r="AW120" i="13"/>
  <c r="AW124" i="13"/>
  <c r="AW128" i="13"/>
  <c r="AQ165" i="13"/>
  <c r="AT165" i="13"/>
  <c r="AN165" i="13"/>
  <c r="AG163" i="12"/>
  <c r="AR19" i="13"/>
  <c r="AU19" i="13" s="1"/>
  <c r="AO20" i="13"/>
  <c r="AR25" i="13"/>
  <c r="AU25" i="13" s="1"/>
  <c r="AO26" i="13"/>
  <c r="AQ26" i="13"/>
  <c r="AT26" i="13" s="1"/>
  <c r="AR33" i="13"/>
  <c r="AU33" i="13" s="1"/>
  <c r="AO34" i="13"/>
  <c r="AQ34" i="13"/>
  <c r="AT34" i="13" s="1"/>
  <c r="AR41" i="13"/>
  <c r="AU41" i="13" s="1"/>
  <c r="AO42" i="13"/>
  <c r="AQ42" i="13"/>
  <c r="AT42" i="13" s="1"/>
  <c r="AR49" i="13"/>
  <c r="AU49" i="13" s="1"/>
  <c r="AO50" i="13"/>
  <c r="AQ50" i="13"/>
  <c r="AT50" i="13" s="1"/>
  <c r="AR57" i="13"/>
  <c r="AU57" i="13"/>
  <c r="AO58" i="13"/>
  <c r="AQ58" i="13"/>
  <c r="AT58" i="13" s="1"/>
  <c r="AR65" i="13"/>
  <c r="AU65" i="13"/>
  <c r="AO66" i="13"/>
  <c r="AQ66" i="13"/>
  <c r="AT66" i="13" s="1"/>
  <c r="AR73" i="13"/>
  <c r="AU73" i="13" s="1"/>
  <c r="AO74" i="13"/>
  <c r="AQ74" i="13"/>
  <c r="AT74" i="13"/>
  <c r="AQ82" i="13"/>
  <c r="AT82" i="13" s="1"/>
  <c r="AO83" i="13"/>
  <c r="AR84" i="13"/>
  <c r="AU84" i="13" s="1"/>
  <c r="AQ90" i="13"/>
  <c r="AT90" i="13"/>
  <c r="AO91" i="13"/>
  <c r="AR92" i="13"/>
  <c r="AU92" i="13" s="1"/>
  <c r="AO96" i="13"/>
  <c r="AO100" i="13"/>
  <c r="AO104" i="13"/>
  <c r="AO108" i="13"/>
  <c r="AO112" i="13"/>
  <c r="AO116" i="13"/>
  <c r="AO120" i="13"/>
  <c r="AO124" i="13"/>
  <c r="AO128" i="13"/>
  <c r="AR165" i="13"/>
  <c r="AU165" i="13" s="1"/>
  <c r="AO165" i="13"/>
  <c r="AO8" i="13"/>
  <c r="AO12" i="13"/>
  <c r="AO16" i="13"/>
  <c r="AN21" i="13"/>
  <c r="AR26" i="13"/>
  <c r="AU26" i="13" s="1"/>
  <c r="AO27" i="13"/>
  <c r="AN28" i="13"/>
  <c r="AR34" i="13"/>
  <c r="AU34" i="13" s="1"/>
  <c r="AO35" i="13"/>
  <c r="AN36" i="13"/>
  <c r="AR42" i="13"/>
  <c r="AU42" i="13" s="1"/>
  <c r="AO43" i="13"/>
  <c r="AN44" i="13"/>
  <c r="AR50" i="13"/>
  <c r="AU50" i="13" s="1"/>
  <c r="AO51" i="13"/>
  <c r="AN52" i="13"/>
  <c r="AR58" i="13"/>
  <c r="AU58" i="13" s="1"/>
  <c r="AO59" i="13"/>
  <c r="AN60" i="13"/>
  <c r="AR66" i="13"/>
  <c r="AU66" i="13" s="1"/>
  <c r="AO67" i="13"/>
  <c r="AN68" i="13"/>
  <c r="AR74" i="13"/>
  <c r="AU74" i="13" s="1"/>
  <c r="AO75" i="13"/>
  <c r="AN76" i="13"/>
  <c r="AQ81" i="13"/>
  <c r="AT81" i="13" s="1"/>
  <c r="AO82" i="13"/>
  <c r="AR83" i="13"/>
  <c r="AU83" i="13" s="1"/>
  <c r="AN85" i="13"/>
  <c r="AQ89" i="13"/>
  <c r="AT89" i="13"/>
  <c r="AO90" i="13"/>
  <c r="AW90" i="13"/>
  <c r="AR91" i="13"/>
  <c r="AU91" i="13" s="1"/>
  <c r="AN93" i="13"/>
  <c r="AQ94" i="13"/>
  <c r="AT94" i="13" s="1"/>
  <c r="AN94" i="13"/>
  <c r="AR96" i="13"/>
  <c r="AU96" i="13" s="1"/>
  <c r="AQ98" i="13"/>
  <c r="AT98" i="13"/>
  <c r="AN98" i="13"/>
  <c r="AR100" i="13"/>
  <c r="AU100" i="13" s="1"/>
  <c r="AQ102" i="13"/>
  <c r="AT102" i="13" s="1"/>
  <c r="AN102" i="13"/>
  <c r="AR104" i="13"/>
  <c r="AU104" i="13" s="1"/>
  <c r="AR108" i="13"/>
  <c r="AU108" i="13" s="1"/>
  <c r="AR112" i="13"/>
  <c r="AU112" i="13"/>
  <c r="AR116" i="13"/>
  <c r="AU116" i="13" s="1"/>
  <c r="AR120" i="13"/>
  <c r="AU120" i="13"/>
  <c r="AR124" i="13"/>
  <c r="AU124" i="13" s="1"/>
  <c r="AR128" i="13"/>
  <c r="AU128" i="13"/>
  <c r="AW130" i="13"/>
  <c r="AN130" i="13"/>
  <c r="AR159" i="13"/>
  <c r="AU159" i="13"/>
  <c r="AO159" i="13"/>
  <c r="AN166" i="13"/>
  <c r="AW166" i="13"/>
  <c r="AQ166" i="13"/>
  <c r="AT166" i="13"/>
  <c r="AO21" i="13"/>
  <c r="AR27" i="13"/>
  <c r="AU27" i="13" s="1"/>
  <c r="AO28" i="13"/>
  <c r="AR35" i="13"/>
  <c r="AU35" i="13" s="1"/>
  <c r="AO36" i="13"/>
  <c r="AR43" i="13"/>
  <c r="AU43" i="13" s="1"/>
  <c r="AO44" i="13"/>
  <c r="AR51" i="13"/>
  <c r="AU51" i="13"/>
  <c r="AO52" i="13"/>
  <c r="AR59" i="13"/>
  <c r="AU59" i="13" s="1"/>
  <c r="AO60" i="13"/>
  <c r="AR67" i="13"/>
  <c r="AU67" i="13" s="1"/>
  <c r="AO68" i="13"/>
  <c r="AR75" i="13"/>
  <c r="AU75" i="13" s="1"/>
  <c r="AO76" i="13"/>
  <c r="AO81" i="13"/>
  <c r="AR82" i="13"/>
  <c r="AU82" i="13" s="1"/>
  <c r="AO89" i="13"/>
  <c r="AR90" i="13"/>
  <c r="AU90" i="13" s="1"/>
  <c r="AO95" i="13"/>
  <c r="AO99" i="13"/>
  <c r="AO103" i="13"/>
  <c r="AO107" i="13"/>
  <c r="AO111" i="13"/>
  <c r="AO115" i="13"/>
  <c r="AO119" i="13"/>
  <c r="AO166" i="13"/>
  <c r="AR166" i="13"/>
  <c r="AU166" i="13" s="1"/>
  <c r="AN132" i="13"/>
  <c r="AN134" i="13"/>
  <c r="AN136" i="13"/>
  <c r="AN138" i="13"/>
  <c r="AN140" i="13"/>
  <c r="AN142" i="13"/>
  <c r="AN144" i="13"/>
  <c r="AN146" i="13"/>
  <c r="AN148" i="13"/>
  <c r="AH161" i="13"/>
  <c r="AO161" i="13" s="1"/>
  <c r="D164" i="13"/>
  <c r="T164" i="13"/>
  <c r="AW7" i="14"/>
  <c r="AQ8" i="14"/>
  <c r="AT8" i="14" s="1"/>
  <c r="AW9" i="14"/>
  <c r="AQ10" i="14"/>
  <c r="AT10" i="14" s="1"/>
  <c r="AW11" i="14"/>
  <c r="AQ12" i="14"/>
  <c r="AT12" i="14"/>
  <c r="AW13" i="14"/>
  <c r="AQ14" i="14"/>
  <c r="AT14" i="14" s="1"/>
  <c r="AW15" i="14"/>
  <c r="AQ16" i="14"/>
  <c r="AT16" i="14" s="1"/>
  <c r="AW17" i="14"/>
  <c r="AQ18" i="14"/>
  <c r="AT18" i="14" s="1"/>
  <c r="AW19" i="14"/>
  <c r="AQ20" i="14"/>
  <c r="AT20" i="14" s="1"/>
  <c r="AW21" i="14"/>
  <c r="AQ22" i="14"/>
  <c r="AT22" i="14" s="1"/>
  <c r="AW23" i="14"/>
  <c r="AQ24" i="14"/>
  <c r="AT24" i="14" s="1"/>
  <c r="AW25" i="14"/>
  <c r="AQ26" i="14"/>
  <c r="AT26" i="14" s="1"/>
  <c r="AW27" i="14"/>
  <c r="AQ28" i="14"/>
  <c r="AT28" i="14" s="1"/>
  <c r="AW29" i="14"/>
  <c r="AQ30" i="14"/>
  <c r="AT30" i="14" s="1"/>
  <c r="AW31" i="14"/>
  <c r="AQ32" i="14"/>
  <c r="AT32" i="14" s="1"/>
  <c r="AW33" i="14"/>
  <c r="AQ34" i="14"/>
  <c r="AT34" i="14"/>
  <c r="AW35" i="14"/>
  <c r="AQ36" i="14"/>
  <c r="AT36" i="14"/>
  <c r="AW37" i="14"/>
  <c r="AQ38" i="14"/>
  <c r="AT38" i="14" s="1"/>
  <c r="AW39" i="14"/>
  <c r="AQ40" i="14"/>
  <c r="AT40" i="14" s="1"/>
  <c r="AW41" i="14"/>
  <c r="AQ42" i="14"/>
  <c r="AT42" i="14"/>
  <c r="AW43" i="14"/>
  <c r="AQ44" i="14"/>
  <c r="AT44" i="14"/>
  <c r="AN47" i="14"/>
  <c r="AW48" i="14"/>
  <c r="AO52" i="14"/>
  <c r="AQ52" i="14"/>
  <c r="AT52" i="14"/>
  <c r="AN55" i="14"/>
  <c r="AW56" i="14"/>
  <c r="AN58" i="14"/>
  <c r="AW61" i="14"/>
  <c r="AR62" i="14"/>
  <c r="AU62" i="14" s="1"/>
  <c r="AQ68" i="14"/>
  <c r="AT68" i="14"/>
  <c r="AN69" i="14"/>
  <c r="AW72" i="14"/>
  <c r="AN74" i="14"/>
  <c r="AW77" i="14"/>
  <c r="AR78" i="14"/>
  <c r="AU78" i="14" s="1"/>
  <c r="AN80" i="14"/>
  <c r="AN88" i="14"/>
  <c r="AN96" i="14"/>
  <c r="AN104" i="14"/>
  <c r="AN133" i="14"/>
  <c r="AW133" i="14"/>
  <c r="AN141" i="14"/>
  <c r="AW141" i="14"/>
  <c r="AO132" i="13"/>
  <c r="AO134" i="13"/>
  <c r="AO136" i="13"/>
  <c r="AO138" i="13"/>
  <c r="AO140" i="13"/>
  <c r="AO142" i="13"/>
  <c r="AO144" i="13"/>
  <c r="AO146" i="13"/>
  <c r="AO148" i="13"/>
  <c r="E164" i="13"/>
  <c r="M164" i="13"/>
  <c r="AG164" i="13" s="1"/>
  <c r="U164" i="13"/>
  <c r="AR8" i="14"/>
  <c r="AU8" i="14" s="1"/>
  <c r="AR10" i="14"/>
  <c r="AU10" i="14" s="1"/>
  <c r="AR12" i="14"/>
  <c r="AU12" i="14" s="1"/>
  <c r="AR14" i="14"/>
  <c r="AU14" i="14" s="1"/>
  <c r="AR16" i="14"/>
  <c r="AU16" i="14"/>
  <c r="AR18" i="14"/>
  <c r="AU18" i="14" s="1"/>
  <c r="AR20" i="14"/>
  <c r="AU20" i="14" s="1"/>
  <c r="AR22" i="14"/>
  <c r="AU22" i="14" s="1"/>
  <c r="AR24" i="14"/>
  <c r="AU24" i="14" s="1"/>
  <c r="AR26" i="14"/>
  <c r="AU26" i="14" s="1"/>
  <c r="AR28" i="14"/>
  <c r="AU28" i="14" s="1"/>
  <c r="AR30" i="14"/>
  <c r="AU30" i="14" s="1"/>
  <c r="AR32" i="14"/>
  <c r="AU32" i="14"/>
  <c r="AR34" i="14"/>
  <c r="AU34" i="14" s="1"/>
  <c r="AR36" i="14"/>
  <c r="AU36" i="14" s="1"/>
  <c r="AR38" i="14"/>
  <c r="AU38" i="14" s="1"/>
  <c r="AR40" i="14"/>
  <c r="AU40" i="14" s="1"/>
  <c r="AR42" i="14"/>
  <c r="AU42" i="14" s="1"/>
  <c r="AR44" i="14"/>
  <c r="AU44" i="14" s="1"/>
  <c r="AR49" i="14"/>
  <c r="AU49" i="14" s="1"/>
  <c r="AO58" i="14"/>
  <c r="AQ58" i="14"/>
  <c r="AT58" i="14"/>
  <c r="AN59" i="14"/>
  <c r="AW62" i="14"/>
  <c r="AR68" i="14"/>
  <c r="AU68" i="14" s="1"/>
  <c r="AO69" i="14"/>
  <c r="AQ69" i="14"/>
  <c r="AT69" i="14" s="1"/>
  <c r="AO74" i="14"/>
  <c r="AQ74" i="14"/>
  <c r="AT74" i="14" s="1"/>
  <c r="AN75" i="14"/>
  <c r="AW78" i="14"/>
  <c r="AR79" i="14"/>
  <c r="AU79" i="14" s="1"/>
  <c r="AO80" i="14"/>
  <c r="AQ80" i="14"/>
  <c r="AT80" i="14" s="1"/>
  <c r="AW86" i="14"/>
  <c r="AR87" i="14"/>
  <c r="AU87" i="14" s="1"/>
  <c r="AO88" i="14"/>
  <c r="AQ88" i="14"/>
  <c r="AT88" i="14" s="1"/>
  <c r="AW94" i="14"/>
  <c r="AR95" i="14"/>
  <c r="AU95" i="14" s="1"/>
  <c r="AO96" i="14"/>
  <c r="AQ96" i="14"/>
  <c r="AT96" i="14" s="1"/>
  <c r="AW102" i="14"/>
  <c r="AR103" i="14"/>
  <c r="AU103" i="14"/>
  <c r="AO104" i="14"/>
  <c r="AQ104" i="14"/>
  <c r="AT104" i="14" s="1"/>
  <c r="AQ134" i="14"/>
  <c r="AT134" i="14" s="1"/>
  <c r="AN136" i="14"/>
  <c r="AO137" i="14"/>
  <c r="AW142" i="14"/>
  <c r="AQ142" i="14"/>
  <c r="AT142" i="14" s="1"/>
  <c r="AQ145" i="14"/>
  <c r="AT145" i="14" s="1"/>
  <c r="AN145" i="14"/>
  <c r="AW145" i="14"/>
  <c r="AW146" i="14"/>
  <c r="AQ149" i="14"/>
  <c r="AT149" i="14" s="1"/>
  <c r="AN149" i="14"/>
  <c r="AW149" i="14"/>
  <c r="AW150" i="14"/>
  <c r="AQ153" i="14"/>
  <c r="AT153" i="14" s="1"/>
  <c r="AN153" i="14"/>
  <c r="AW153" i="14"/>
  <c r="AW103" i="13"/>
  <c r="AW105" i="13"/>
  <c r="AW107" i="13"/>
  <c r="AW109" i="13"/>
  <c r="AW111" i="13"/>
  <c r="AW113" i="13"/>
  <c r="AW115" i="13"/>
  <c r="AW117" i="13"/>
  <c r="AW119" i="13"/>
  <c r="AW121" i="13"/>
  <c r="AW123" i="13"/>
  <c r="AW125" i="13"/>
  <c r="AW127" i="13"/>
  <c r="AW129" i="13"/>
  <c r="AW131" i="13"/>
  <c r="AW133" i="13"/>
  <c r="AW135" i="13"/>
  <c r="AW137" i="13"/>
  <c r="AW139" i="13"/>
  <c r="AW141" i="13"/>
  <c r="AW143" i="13"/>
  <c r="AW145" i="13"/>
  <c r="AW147" i="13"/>
  <c r="AW150" i="13"/>
  <c r="AN155" i="13"/>
  <c r="AN7" i="14"/>
  <c r="AN9" i="14"/>
  <c r="AN11" i="14"/>
  <c r="AN13" i="14"/>
  <c r="AN15" i="14"/>
  <c r="AN17" i="14"/>
  <c r="AN19" i="14"/>
  <c r="AN21" i="14"/>
  <c r="AN23" i="14"/>
  <c r="AN25" i="14"/>
  <c r="AN27" i="14"/>
  <c r="AN29" i="14"/>
  <c r="AN31" i="14"/>
  <c r="AN33" i="14"/>
  <c r="AN35" i="14"/>
  <c r="AN37" i="14"/>
  <c r="AN39" i="14"/>
  <c r="AN41" i="14"/>
  <c r="AN43" i="14"/>
  <c r="AN45" i="14"/>
  <c r="AW46" i="14"/>
  <c r="AQ47" i="14"/>
  <c r="AT47" i="14" s="1"/>
  <c r="AO50" i="14"/>
  <c r="AQ50" i="14"/>
  <c r="AT50" i="14" s="1"/>
  <c r="AN53" i="14"/>
  <c r="AW54" i="14"/>
  <c r="AQ55" i="14"/>
  <c r="AT55" i="14" s="1"/>
  <c r="AW57" i="14"/>
  <c r="AR58" i="14"/>
  <c r="AU58" i="14" s="1"/>
  <c r="AO59" i="14"/>
  <c r="AN65" i="14"/>
  <c r="AN70" i="14"/>
  <c r="AW73" i="14"/>
  <c r="AR74" i="14"/>
  <c r="AU74" i="14" s="1"/>
  <c r="AO75" i="14"/>
  <c r="AR80" i="14"/>
  <c r="AU80" i="14" s="1"/>
  <c r="AN82" i="14"/>
  <c r="AR88" i="14"/>
  <c r="AU88" i="14" s="1"/>
  <c r="AN90" i="14"/>
  <c r="AR96" i="14"/>
  <c r="AU96" i="14" s="1"/>
  <c r="AN98" i="14"/>
  <c r="AN106" i="14"/>
  <c r="AO136" i="14"/>
  <c r="AW136" i="14"/>
  <c r="AR137" i="14"/>
  <c r="AU137" i="14" s="1"/>
  <c r="AN139" i="14"/>
  <c r="AW139" i="14"/>
  <c r="AO45" i="14"/>
  <c r="AW63" i="14"/>
  <c r="AR64" i="14"/>
  <c r="AU64" i="14" s="1"/>
  <c r="AO65" i="14"/>
  <c r="AQ65" i="14"/>
  <c r="AT65" i="14" s="1"/>
  <c r="AO70" i="14"/>
  <c r="AQ70" i="14"/>
  <c r="AT70" i="14" s="1"/>
  <c r="AN71" i="14"/>
  <c r="AR81" i="14"/>
  <c r="AU81" i="14" s="1"/>
  <c r="AO82" i="14"/>
  <c r="AQ82" i="14"/>
  <c r="AT82" i="14" s="1"/>
  <c r="AR89" i="14"/>
  <c r="AU89" i="14" s="1"/>
  <c r="AO90" i="14"/>
  <c r="AQ90" i="14"/>
  <c r="AT90" i="14"/>
  <c r="AR97" i="14"/>
  <c r="AU97" i="14" s="1"/>
  <c r="AO98" i="14"/>
  <c r="AQ98" i="14"/>
  <c r="AT98" i="14" s="1"/>
  <c r="AR105" i="14"/>
  <c r="AU105" i="14" s="1"/>
  <c r="AO106" i="14"/>
  <c r="AQ106" i="14"/>
  <c r="AT106" i="14" s="1"/>
  <c r="AO135" i="14"/>
  <c r="AD161" i="13"/>
  <c r="AQ161" i="13" s="1"/>
  <c r="AT161" i="13" s="1"/>
  <c r="AK161" i="13"/>
  <c r="AO48" i="14"/>
  <c r="AQ53" i="14"/>
  <c r="AT53" i="14" s="1"/>
  <c r="AO56" i="14"/>
  <c r="AR70" i="14"/>
  <c r="AU70" i="14" s="1"/>
  <c r="AO71" i="14"/>
  <c r="AN77" i="14"/>
  <c r="AR82" i="14"/>
  <c r="AU82" i="14" s="1"/>
  <c r="AN84" i="14"/>
  <c r="AR90" i="14"/>
  <c r="AU90" i="14" s="1"/>
  <c r="AN92" i="14"/>
  <c r="AN100" i="14"/>
  <c r="AN108" i="14"/>
  <c r="AQ109" i="14"/>
  <c r="AT109" i="14" s="1"/>
  <c r="AQ111" i="14"/>
  <c r="AT111" i="14"/>
  <c r="AQ113" i="14"/>
  <c r="AT113" i="14" s="1"/>
  <c r="AQ115" i="14"/>
  <c r="AT115" i="14" s="1"/>
  <c r="AQ117" i="14"/>
  <c r="AT117" i="14" s="1"/>
  <c r="AQ119" i="14"/>
  <c r="AT119" i="14" s="1"/>
  <c r="AQ121" i="14"/>
  <c r="AT121" i="14" s="1"/>
  <c r="AQ123" i="14"/>
  <c r="AT123" i="14" s="1"/>
  <c r="AQ125" i="14"/>
  <c r="AT125" i="14" s="1"/>
  <c r="AQ127" i="14"/>
  <c r="AT127" i="14"/>
  <c r="AQ129" i="14"/>
  <c r="AT129" i="14" s="1"/>
  <c r="AQ131" i="14"/>
  <c r="AT131" i="14" s="1"/>
  <c r="AQ133" i="14"/>
  <c r="AT133" i="14" s="1"/>
  <c r="AR135" i="14"/>
  <c r="AU135" i="14" s="1"/>
  <c r="AN137" i="14"/>
  <c r="AW137" i="14"/>
  <c r="AQ141" i="14"/>
  <c r="AT141" i="14"/>
  <c r="AO129" i="13"/>
  <c r="AO131" i="13"/>
  <c r="AO133" i="13"/>
  <c r="AO135" i="13"/>
  <c r="AO137" i="13"/>
  <c r="AO139" i="13"/>
  <c r="AO141" i="13"/>
  <c r="AO143" i="13"/>
  <c r="AO145" i="13"/>
  <c r="AO147" i="13"/>
  <c r="AO150" i="13"/>
  <c r="AO51" i="14"/>
  <c r="AO61" i="14"/>
  <c r="AO66" i="14"/>
  <c r="AQ66" i="14"/>
  <c r="AT66" i="14"/>
  <c r="AO77" i="14"/>
  <c r="AO84" i="14"/>
  <c r="AQ84" i="14"/>
  <c r="AT84" i="14" s="1"/>
  <c r="AO92" i="14"/>
  <c r="AQ92" i="14"/>
  <c r="AT92" i="14" s="1"/>
  <c r="AO100" i="14"/>
  <c r="AQ100" i="14"/>
  <c r="AT100" i="14" s="1"/>
  <c r="AO108" i="14"/>
  <c r="AO109" i="14"/>
  <c r="AO110" i="14"/>
  <c r="AO111" i="14"/>
  <c r="AO112" i="14"/>
  <c r="AO113" i="14"/>
  <c r="AO114" i="14"/>
  <c r="AO115" i="14"/>
  <c r="AO116" i="14"/>
  <c r="AO117" i="14"/>
  <c r="AO118" i="14"/>
  <c r="AO119" i="14"/>
  <c r="AO120" i="14"/>
  <c r="AO121" i="14"/>
  <c r="AO122" i="14"/>
  <c r="AO123" i="14"/>
  <c r="AO124" i="14"/>
  <c r="AO125" i="14"/>
  <c r="AO126" i="14"/>
  <c r="AO127" i="14"/>
  <c r="AO128" i="14"/>
  <c r="AO129" i="14"/>
  <c r="AO130" i="14"/>
  <c r="AO131" i="14"/>
  <c r="AO132" i="14"/>
  <c r="AO133" i="14"/>
  <c r="AQ138" i="14"/>
  <c r="AT138" i="14" s="1"/>
  <c r="AN140" i="14"/>
  <c r="AO141" i="14"/>
  <c r="AQ143" i="14"/>
  <c r="AT143" i="14" s="1"/>
  <c r="AN143" i="14"/>
  <c r="AW143" i="14"/>
  <c r="AW144" i="14"/>
  <c r="AQ147" i="14"/>
  <c r="AT147" i="14" s="1"/>
  <c r="AN147" i="14"/>
  <c r="AW147" i="14"/>
  <c r="AW148" i="14"/>
  <c r="AQ151" i="14"/>
  <c r="AT151" i="14"/>
  <c r="AN151" i="14"/>
  <c r="AW151" i="14"/>
  <c r="AW152" i="14"/>
  <c r="AW109" i="14"/>
  <c r="AW111" i="14"/>
  <c r="AW113" i="14"/>
  <c r="AW115" i="14"/>
  <c r="AW117" i="14"/>
  <c r="AW119" i="14"/>
  <c r="AW121" i="14"/>
  <c r="AW123" i="14"/>
  <c r="AW125" i="14"/>
  <c r="AW127" i="14"/>
  <c r="AW129" i="14"/>
  <c r="AR131" i="14"/>
  <c r="AU131" i="14" s="1"/>
  <c r="AW131" i="14"/>
  <c r="AR133" i="14"/>
  <c r="AU133" i="14" s="1"/>
  <c r="AN135" i="14"/>
  <c r="AW135" i="14"/>
  <c r="AR141" i="14"/>
  <c r="AU141" i="14" s="1"/>
  <c r="AO57" i="14"/>
  <c r="AO62" i="14"/>
  <c r="AR72" i="14"/>
  <c r="AU72" i="14" s="1"/>
  <c r="AO73" i="14"/>
  <c r="AO78" i="14"/>
  <c r="AR85" i="14"/>
  <c r="AU85" i="14" s="1"/>
  <c r="AO86" i="14"/>
  <c r="AR93" i="14"/>
  <c r="AU93" i="14" s="1"/>
  <c r="AO94" i="14"/>
  <c r="AR101" i="14"/>
  <c r="AU101" i="14" s="1"/>
  <c r="AO102" i="14"/>
  <c r="AO139" i="14"/>
  <c r="AQ144" i="14"/>
  <c r="AT144" i="14" s="1"/>
  <c r="AQ146" i="14"/>
  <c r="AT146" i="14" s="1"/>
  <c r="AQ148" i="14"/>
  <c r="AT148" i="14"/>
  <c r="AQ150" i="14"/>
  <c r="AT150" i="14" s="1"/>
  <c r="AQ152" i="14"/>
  <c r="AT152" i="14" s="1"/>
  <c r="AQ154" i="14"/>
  <c r="AT154" i="14" s="1"/>
  <c r="AW155" i="14"/>
  <c r="AQ156" i="14"/>
  <c r="AT156" i="14" s="1"/>
  <c r="AW157" i="14"/>
  <c r="AW159" i="14"/>
  <c r="AW161" i="14"/>
  <c r="AW163" i="14"/>
  <c r="AW165" i="14"/>
  <c r="AW167" i="14"/>
  <c r="AW169" i="14"/>
  <c r="AQ170" i="14"/>
  <c r="AT170" i="14" s="1"/>
  <c r="AO173" i="14"/>
  <c r="AQ173" i="14"/>
  <c r="AT173" i="14" s="1"/>
  <c r="AN176" i="14"/>
  <c r="AW177" i="14"/>
  <c r="AQ178" i="14"/>
  <c r="AT178" i="14" s="1"/>
  <c r="AO181" i="14"/>
  <c r="AQ181" i="14"/>
  <c r="AT181" i="14" s="1"/>
  <c r="AN184" i="14"/>
  <c r="AW185" i="14"/>
  <c r="AQ186" i="14"/>
  <c r="AT186" i="14"/>
  <c r="AO189" i="14"/>
  <c r="AQ189" i="14"/>
  <c r="AT189" i="14" s="1"/>
  <c r="AN192" i="14"/>
  <c r="AW193" i="14"/>
  <c r="AQ194" i="14"/>
  <c r="AT194" i="14"/>
  <c r="AO197" i="14"/>
  <c r="AQ197" i="14"/>
  <c r="AT197" i="14" s="1"/>
  <c r="AW199" i="14"/>
  <c r="AO202" i="14"/>
  <c r="AN203" i="14"/>
  <c r="AW207" i="14"/>
  <c r="AO210" i="14"/>
  <c r="AN211" i="14"/>
  <c r="AN215" i="14"/>
  <c r="AW215" i="14"/>
  <c r="AQ216" i="14"/>
  <c r="AT216" i="14"/>
  <c r="AN217" i="14"/>
  <c r="AW217" i="14"/>
  <c r="AQ218" i="14"/>
  <c r="AT218" i="14" s="1"/>
  <c r="AN219" i="14"/>
  <c r="AW219" i="14"/>
  <c r="AQ220" i="14"/>
  <c r="AT220" i="14" s="1"/>
  <c r="AN221" i="14"/>
  <c r="AW221" i="14"/>
  <c r="AQ222" i="14"/>
  <c r="AT222" i="14"/>
  <c r="AN223" i="14"/>
  <c r="AW223" i="14"/>
  <c r="AQ224" i="14"/>
  <c r="AT224" i="14" s="1"/>
  <c r="AN225" i="14"/>
  <c r="AW225" i="14"/>
  <c r="AQ226" i="14"/>
  <c r="AT226" i="14" s="1"/>
  <c r="AN227" i="14"/>
  <c r="AW227" i="14"/>
  <c r="AQ228" i="14"/>
  <c r="AT228" i="14"/>
  <c r="AN229" i="14"/>
  <c r="AW229" i="14"/>
  <c r="AQ230" i="14"/>
  <c r="AT230" i="14" s="1"/>
  <c r="AN231" i="14"/>
  <c r="AW231" i="14"/>
  <c r="AQ232" i="14"/>
  <c r="AT232" i="14" s="1"/>
  <c r="AN233" i="14"/>
  <c r="AW233" i="14"/>
  <c r="AQ234" i="14"/>
  <c r="AT234" i="14"/>
  <c r="AN235" i="14"/>
  <c r="AW235" i="14"/>
  <c r="AQ236" i="14"/>
  <c r="AT236" i="14"/>
  <c r="AN237" i="14"/>
  <c r="AW237" i="14"/>
  <c r="AQ238" i="14"/>
  <c r="AT238" i="14" s="1"/>
  <c r="AN242" i="14"/>
  <c r="AQ246" i="14"/>
  <c r="AT246" i="14" s="1"/>
  <c r="AN248" i="14"/>
  <c r="AR98" i="14"/>
  <c r="AU98" i="14"/>
  <c r="AR100" i="14"/>
  <c r="AU100" i="14"/>
  <c r="AR102" i="14"/>
  <c r="AU102" i="14" s="1"/>
  <c r="AR104" i="14"/>
  <c r="AU104" i="14"/>
  <c r="AR106" i="14"/>
  <c r="AU106" i="14"/>
  <c r="AR108" i="14"/>
  <c r="AU108" i="14" s="1"/>
  <c r="AR110" i="14"/>
  <c r="AU110" i="14"/>
  <c r="AR112" i="14"/>
  <c r="AU112" i="14"/>
  <c r="AR114" i="14"/>
  <c r="AU114" i="14" s="1"/>
  <c r="AR116" i="14"/>
  <c r="AU116" i="14"/>
  <c r="AR118" i="14"/>
  <c r="AU118" i="14"/>
  <c r="AR120" i="14"/>
  <c r="AU120" i="14"/>
  <c r="AR122" i="14"/>
  <c r="AU122" i="14"/>
  <c r="AR124" i="14"/>
  <c r="AU124" i="14"/>
  <c r="AR126" i="14"/>
  <c r="AU126" i="14" s="1"/>
  <c r="AR128" i="14"/>
  <c r="AU128" i="14"/>
  <c r="AR130" i="14"/>
  <c r="AU130" i="14" s="1"/>
  <c r="AR132" i="14"/>
  <c r="AU132" i="14"/>
  <c r="AR134" i="14"/>
  <c r="AU134" i="14" s="1"/>
  <c r="AR136" i="14"/>
  <c r="AU136" i="14"/>
  <c r="AR138" i="14"/>
  <c r="AU138" i="14" s="1"/>
  <c r="AR140" i="14"/>
  <c r="AU140" i="14"/>
  <c r="AR142" i="14"/>
  <c r="AU142" i="14" s="1"/>
  <c r="AR144" i="14"/>
  <c r="AU144" i="14"/>
  <c r="AR146" i="14"/>
  <c r="AU146" i="14"/>
  <c r="AR148" i="14"/>
  <c r="AU148" i="14"/>
  <c r="AR150" i="14"/>
  <c r="AU150" i="14" s="1"/>
  <c r="AR152" i="14"/>
  <c r="AU152" i="14"/>
  <c r="AR154" i="14"/>
  <c r="AU154" i="14"/>
  <c r="AR156" i="14"/>
  <c r="AU156" i="14" s="1"/>
  <c r="AR158" i="14"/>
  <c r="AU158" i="14"/>
  <c r="AR160" i="14"/>
  <c r="AU160" i="14" s="1"/>
  <c r="AR162" i="14"/>
  <c r="AU162" i="14" s="1"/>
  <c r="AR164" i="14"/>
  <c r="AU164" i="14"/>
  <c r="AR166" i="14"/>
  <c r="AU166" i="14"/>
  <c r="AR168" i="14"/>
  <c r="AU168" i="14" s="1"/>
  <c r="AR170" i="14"/>
  <c r="AU170" i="14"/>
  <c r="AR178" i="14"/>
  <c r="AU178" i="14"/>
  <c r="AR186" i="14"/>
  <c r="AU186" i="14" s="1"/>
  <c r="AR194" i="14"/>
  <c r="AU194" i="14"/>
  <c r="AQ200" i="14"/>
  <c r="AT200" i="14"/>
  <c r="AO203" i="14"/>
  <c r="AQ203" i="14"/>
  <c r="AT203" i="14" s="1"/>
  <c r="AQ208" i="14"/>
  <c r="AT208" i="14" s="1"/>
  <c r="AO211" i="14"/>
  <c r="AQ211" i="14"/>
  <c r="AT211" i="14"/>
  <c r="AO242" i="14"/>
  <c r="AR243" i="14"/>
  <c r="AU243" i="14" s="1"/>
  <c r="AR244" i="14"/>
  <c r="AU244" i="14" s="1"/>
  <c r="AN245" i="14"/>
  <c r="AW245" i="14"/>
  <c r="AO249" i="14"/>
  <c r="AR250" i="14"/>
  <c r="AU250" i="14"/>
  <c r="AO253" i="14"/>
  <c r="AR254" i="14"/>
  <c r="AU254" i="14" s="1"/>
  <c r="AW324" i="14"/>
  <c r="AN155" i="14"/>
  <c r="AN157" i="14"/>
  <c r="AN159" i="14"/>
  <c r="AN161" i="14"/>
  <c r="AN163" i="14"/>
  <c r="AN165" i="14"/>
  <c r="AN167" i="14"/>
  <c r="AN169" i="14"/>
  <c r="AO171" i="14"/>
  <c r="AQ171" i="14"/>
  <c r="AT171" i="14" s="1"/>
  <c r="AN174" i="14"/>
  <c r="AW175" i="14"/>
  <c r="AQ176" i="14"/>
  <c r="AT176" i="14" s="1"/>
  <c r="AO179" i="14"/>
  <c r="AQ179" i="14"/>
  <c r="AT179" i="14" s="1"/>
  <c r="AN182" i="14"/>
  <c r="AW183" i="14"/>
  <c r="AQ184" i="14"/>
  <c r="AT184" i="14"/>
  <c r="AO187" i="14"/>
  <c r="AQ187" i="14"/>
  <c r="AT187" i="14" s="1"/>
  <c r="AN190" i="14"/>
  <c r="AW191" i="14"/>
  <c r="AQ192" i="14"/>
  <c r="AT192" i="14" s="1"/>
  <c r="AO195" i="14"/>
  <c r="AQ195" i="14"/>
  <c r="AT195" i="14" s="1"/>
  <c r="AN198" i="14"/>
  <c r="AW201" i="14"/>
  <c r="AO204" i="14"/>
  <c r="AR204" i="14"/>
  <c r="AU204" i="14" s="1"/>
  <c r="AN205" i="14"/>
  <c r="AW209" i="14"/>
  <c r="AO212" i="14"/>
  <c r="AR212" i="14"/>
  <c r="AU212" i="14" s="1"/>
  <c r="AN213" i="14"/>
  <c r="AQ254" i="14"/>
  <c r="AT254" i="14" s="1"/>
  <c r="AO155" i="14"/>
  <c r="AO157" i="14"/>
  <c r="AO159" i="14"/>
  <c r="AO161" i="14"/>
  <c r="AO163" i="14"/>
  <c r="AO165" i="14"/>
  <c r="AO167" i="14"/>
  <c r="AO169" i="14"/>
  <c r="AO174" i="14"/>
  <c r="AO182" i="14"/>
  <c r="AO190" i="14"/>
  <c r="AQ202" i="14"/>
  <c r="AT202" i="14" s="1"/>
  <c r="AO205" i="14"/>
  <c r="AQ205" i="14"/>
  <c r="AT205" i="14" s="1"/>
  <c r="AQ210" i="14"/>
  <c r="AT210" i="14" s="1"/>
  <c r="AO213" i="14"/>
  <c r="AQ213" i="14"/>
  <c r="AT213" i="14"/>
  <c r="AO240" i="14"/>
  <c r="AR242" i="14"/>
  <c r="AU242" i="14" s="1"/>
  <c r="AN243" i="14"/>
  <c r="AW243" i="14"/>
  <c r="AO248" i="14"/>
  <c r="AO252" i="14"/>
  <c r="AR326" i="14"/>
  <c r="AU326" i="14" s="1"/>
  <c r="AO326" i="14"/>
  <c r="AC328" i="14"/>
  <c r="AN328" i="14"/>
  <c r="AQ174" i="14"/>
  <c r="AT174" i="14"/>
  <c r="AO177" i="14"/>
  <c r="AQ182" i="14"/>
  <c r="AT182" i="14" s="1"/>
  <c r="AO185" i="14"/>
  <c r="AQ190" i="14"/>
  <c r="AT190" i="14" s="1"/>
  <c r="AO193" i="14"/>
  <c r="AO206" i="14"/>
  <c r="AR206" i="14"/>
  <c r="AU206" i="14" s="1"/>
  <c r="AO214" i="14"/>
  <c r="AR214" i="14"/>
  <c r="AU214" i="14" s="1"/>
  <c r="AN224" i="14"/>
  <c r="AN226" i="14"/>
  <c r="AN228" i="14"/>
  <c r="AN230" i="14"/>
  <c r="AN232" i="14"/>
  <c r="AN234" i="14"/>
  <c r="AN236" i="14"/>
  <c r="AN238" i="14"/>
  <c r="AN246" i="14"/>
  <c r="AN324" i="14"/>
  <c r="AO324" i="14"/>
  <c r="AR324" i="14"/>
  <c r="AU324" i="14"/>
  <c r="AO172" i="14"/>
  <c r="AO196" i="14"/>
  <c r="AO199" i="14"/>
  <c r="AQ199" i="14"/>
  <c r="AT199" i="14" s="1"/>
  <c r="AQ204" i="14"/>
  <c r="AT204" i="14" s="1"/>
  <c r="AO207" i="14"/>
  <c r="AQ207" i="14"/>
  <c r="AT207" i="14"/>
  <c r="AQ212" i="14"/>
  <c r="AT212" i="14"/>
  <c r="AO215" i="14"/>
  <c r="AO216" i="14"/>
  <c r="AO217" i="14"/>
  <c r="AO218" i="14"/>
  <c r="AO219" i="14"/>
  <c r="AO220" i="14"/>
  <c r="AO221" i="14"/>
  <c r="AO222" i="14"/>
  <c r="AO223" i="14"/>
  <c r="AO224" i="14"/>
  <c r="AO225" i="14"/>
  <c r="AO226" i="14"/>
  <c r="AO227" i="14"/>
  <c r="AO228" i="14"/>
  <c r="AO229" i="14"/>
  <c r="AO230" i="14"/>
  <c r="AO231" i="14"/>
  <c r="AO232" i="14"/>
  <c r="AO233" i="14"/>
  <c r="AO234" i="14"/>
  <c r="AO235" i="14"/>
  <c r="AO236" i="14"/>
  <c r="AO237" i="14"/>
  <c r="AO238" i="14"/>
  <c r="AR240" i="14"/>
  <c r="AU240" i="14"/>
  <c r="AN241" i="14"/>
  <c r="AW241" i="14"/>
  <c r="AO246" i="14"/>
  <c r="AR248" i="14"/>
  <c r="AU248" i="14" s="1"/>
  <c r="AO251" i="14"/>
  <c r="AR252" i="14"/>
  <c r="AU252" i="14"/>
  <c r="AO255" i="14"/>
  <c r="AW198" i="14"/>
  <c r="AQ240" i="14"/>
  <c r="AT240" i="14"/>
  <c r="AN244" i="14"/>
  <c r="AQ248" i="14"/>
  <c r="AT248" i="14" s="1"/>
  <c r="AW250" i="14"/>
  <c r="AQ252" i="14"/>
  <c r="AT252" i="14" s="1"/>
  <c r="AW254" i="14"/>
  <c r="AO201" i="14"/>
  <c r="AQ201" i="14"/>
  <c r="AT201" i="14"/>
  <c r="AN202" i="14"/>
  <c r="AQ206" i="14"/>
  <c r="AT206" i="14" s="1"/>
  <c r="AO209" i="14"/>
  <c r="AQ209" i="14"/>
  <c r="AT209" i="14"/>
  <c r="AN210" i="14"/>
  <c r="AQ214" i="14"/>
  <c r="AT214" i="14" s="1"/>
  <c r="AR238" i="14"/>
  <c r="AU238" i="14" s="1"/>
  <c r="AN239" i="14"/>
  <c r="AW239" i="14"/>
  <c r="AQ243" i="14"/>
  <c r="AT243" i="14" s="1"/>
  <c r="AO244" i="14"/>
  <c r="AR245" i="14"/>
  <c r="AU245" i="14"/>
  <c r="AR246" i="14"/>
  <c r="AU246" i="14"/>
  <c r="AN247" i="14"/>
  <c r="AW247" i="14"/>
  <c r="AO250" i="14"/>
  <c r="AO254" i="14"/>
  <c r="AR323" i="14"/>
  <c r="AU323" i="14" s="1"/>
  <c r="AN334" i="14"/>
  <c r="AW249" i="14"/>
  <c r="AW251" i="14"/>
  <c r="AW253" i="14"/>
  <c r="AW255" i="14"/>
  <c r="AW257" i="14"/>
  <c r="AW259" i="14"/>
  <c r="AW261" i="14"/>
  <c r="AW263" i="14"/>
  <c r="AW265" i="14"/>
  <c r="AW267" i="14"/>
  <c r="AW269" i="14"/>
  <c r="AW271" i="14"/>
  <c r="AW273" i="14"/>
  <c r="AW275" i="14"/>
  <c r="AW277" i="14"/>
  <c r="AW279" i="14"/>
  <c r="AW281" i="14"/>
  <c r="AW283" i="14"/>
  <c r="AW285" i="14"/>
  <c r="AW287" i="14"/>
  <c r="AW289" i="14"/>
  <c r="AQ290" i="14"/>
  <c r="AT290" i="14" s="1"/>
  <c r="AW291" i="14"/>
  <c r="AQ292" i="14"/>
  <c r="AT292" i="14"/>
  <c r="AW293" i="14"/>
  <c r="AQ294" i="14"/>
  <c r="AT294" i="14" s="1"/>
  <c r="AW295" i="14"/>
  <c r="AQ296" i="14"/>
  <c r="AT296" i="14"/>
  <c r="AW297" i="14"/>
  <c r="AQ298" i="14"/>
  <c r="AT298" i="14" s="1"/>
  <c r="AW299" i="14"/>
  <c r="AQ300" i="14"/>
  <c r="AT300" i="14" s="1"/>
  <c r="AW301" i="14"/>
  <c r="AQ302" i="14"/>
  <c r="AT302" i="14" s="1"/>
  <c r="AW303" i="14"/>
  <c r="AQ304" i="14"/>
  <c r="AT304" i="14" s="1"/>
  <c r="AW305" i="14"/>
  <c r="AQ306" i="14"/>
  <c r="AT306" i="14" s="1"/>
  <c r="AW307" i="14"/>
  <c r="AQ308" i="14"/>
  <c r="AT308" i="14"/>
  <c r="AW309" i="14"/>
  <c r="AQ310" i="14"/>
  <c r="AT310" i="14" s="1"/>
  <c r="AW311" i="14"/>
  <c r="AQ312" i="14"/>
  <c r="AT312" i="14"/>
  <c r="AW313" i="14"/>
  <c r="AQ314" i="14"/>
  <c r="AT314" i="14" s="1"/>
  <c r="AW315" i="14"/>
  <c r="AQ316" i="14"/>
  <c r="AT316" i="14"/>
  <c r="AW317" i="14"/>
  <c r="AQ318" i="14"/>
  <c r="AT318" i="14" s="1"/>
  <c r="AW320" i="14"/>
  <c r="AQ324" i="14"/>
  <c r="AT324" i="14"/>
  <c r="AB327" i="14"/>
  <c r="AF327" i="14"/>
  <c r="AI327" i="14"/>
  <c r="AO327" i="14" s="1"/>
  <c r="AE332" i="14"/>
  <c r="AQ332" i="14" s="1"/>
  <c r="AT332" i="14" s="1"/>
  <c r="AC336" i="14"/>
  <c r="AG336" i="14"/>
  <c r="AJ336" i="14"/>
  <c r="AB333" i="14"/>
  <c r="AF333" i="14"/>
  <c r="AN333" i="14" s="1"/>
  <c r="AI333" i="14"/>
  <c r="AR333" i="14"/>
  <c r="AU333" i="14" s="1"/>
  <c r="AN339" i="14"/>
  <c r="AW9" i="15"/>
  <c r="AW10" i="15"/>
  <c r="AN261" i="14"/>
  <c r="AN263" i="14"/>
  <c r="AN265" i="14"/>
  <c r="AN267" i="14"/>
  <c r="AN269" i="14"/>
  <c r="AN271" i="14"/>
  <c r="AN273" i="14"/>
  <c r="AN275" i="14"/>
  <c r="AN277" i="14"/>
  <c r="AN279" i="14"/>
  <c r="AN281" i="14"/>
  <c r="AN283" i="14"/>
  <c r="AN285" i="14"/>
  <c r="AN287" i="14"/>
  <c r="AN289" i="14"/>
  <c r="AN291" i="14"/>
  <c r="AN293" i="14"/>
  <c r="AN295" i="14"/>
  <c r="AN297" i="14"/>
  <c r="AN299" i="14"/>
  <c r="AN301" i="14"/>
  <c r="AN303" i="14"/>
  <c r="AN305" i="14"/>
  <c r="AN307" i="14"/>
  <c r="AN309" i="14"/>
  <c r="AN311" i="14"/>
  <c r="AN313" i="14"/>
  <c r="AN315" i="14"/>
  <c r="AN317" i="14"/>
  <c r="AN320" i="14"/>
  <c r="AO10" i="15"/>
  <c r="AR10" i="15"/>
  <c r="AU10" i="15" s="1"/>
  <c r="AQ12" i="15"/>
  <c r="AT12" i="15" s="1"/>
  <c r="AW12" i="15"/>
  <c r="AW256" i="14"/>
  <c r="AW258" i="14"/>
  <c r="AW260" i="14"/>
  <c r="AW262" i="14"/>
  <c r="AB329" i="14"/>
  <c r="AF329" i="14"/>
  <c r="AI329" i="14"/>
  <c r="AR329" i="14"/>
  <c r="AU329" i="14" s="1"/>
  <c r="AO331" i="14"/>
  <c r="AR331" i="14"/>
  <c r="AU331" i="14" s="1"/>
  <c r="AC332" i="14"/>
  <c r="AN332" i="14"/>
  <c r="AJ332" i="14"/>
  <c r="AO332" i="14"/>
  <c r="AE336" i="14"/>
  <c r="AR9" i="15"/>
  <c r="AU9" i="15" s="1"/>
  <c r="AO323" i="14"/>
  <c r="AQ328" i="14"/>
  <c r="AT328" i="14"/>
  <c r="AJ328" i="14"/>
  <c r="AR328" i="14" s="1"/>
  <c r="AU328" i="14" s="1"/>
  <c r="C338" i="14"/>
  <c r="AB335" i="14"/>
  <c r="K338" i="14"/>
  <c r="AF338" i="14"/>
  <c r="AF335" i="14"/>
  <c r="S338" i="14"/>
  <c r="AI338" i="14" s="1"/>
  <c r="AI335" i="14"/>
  <c r="AQ339" i="14"/>
  <c r="AT339" i="14"/>
  <c r="AW339" i="14"/>
  <c r="AN10" i="15"/>
  <c r="AQ331" i="14"/>
  <c r="AT331" i="14" s="1"/>
  <c r="AQ334" i="14"/>
  <c r="AT334" i="14"/>
  <c r="AO340" i="14"/>
  <c r="AR340" i="14"/>
  <c r="AU340" i="14"/>
  <c r="M338" i="14"/>
  <c r="AR72" i="15"/>
  <c r="AU72" i="15" s="1"/>
  <c r="AR74" i="15"/>
  <c r="AU74" i="15" s="1"/>
  <c r="AR76" i="15"/>
  <c r="AU76" i="15" s="1"/>
  <c r="AR78" i="15"/>
  <c r="AU78" i="15" s="1"/>
  <c r="AR80" i="15"/>
  <c r="AU80" i="15" s="1"/>
  <c r="AR82" i="15"/>
  <c r="AU82" i="15" s="1"/>
  <c r="AR84" i="15"/>
  <c r="AU84" i="15" s="1"/>
  <c r="AR86" i="15"/>
  <c r="AU86" i="15" s="1"/>
  <c r="AR88" i="15"/>
  <c r="AU88" i="15" s="1"/>
  <c r="AR90" i="15"/>
  <c r="AU90" i="15" s="1"/>
  <c r="AR92" i="15"/>
  <c r="AU92" i="15" s="1"/>
  <c r="AR94" i="15"/>
  <c r="AU94" i="15" s="1"/>
  <c r="AR96" i="15"/>
  <c r="AU96" i="15" s="1"/>
  <c r="AR98" i="15"/>
  <c r="AU98" i="15" s="1"/>
  <c r="AR100" i="15"/>
  <c r="AU100" i="15" s="1"/>
  <c r="AW106" i="15"/>
  <c r="AQ107" i="15"/>
  <c r="AT107" i="15"/>
  <c r="AR109" i="15"/>
  <c r="AU109" i="15"/>
  <c r="AR114" i="15"/>
  <c r="AU114" i="15"/>
  <c r="AO114" i="15"/>
  <c r="AN117" i="15"/>
  <c r="AW118" i="15"/>
  <c r="AR120" i="15"/>
  <c r="AU120" i="15" s="1"/>
  <c r="AO120" i="15"/>
  <c r="AN125" i="15"/>
  <c r="AW126" i="15"/>
  <c r="AR128" i="15"/>
  <c r="AU128" i="15"/>
  <c r="AO128" i="15"/>
  <c r="AN133" i="15"/>
  <c r="AQ137" i="15"/>
  <c r="AT137" i="15"/>
  <c r="AQ145" i="15"/>
  <c r="AT145" i="15"/>
  <c r="AQ153" i="15"/>
  <c r="AT153" i="15"/>
  <c r="AN101" i="15"/>
  <c r="AW104" i="15"/>
  <c r="AQ105" i="15"/>
  <c r="AT105" i="15"/>
  <c r="AR107" i="15"/>
  <c r="AU107" i="15" s="1"/>
  <c r="AR112" i="15"/>
  <c r="AU112" i="15"/>
  <c r="AO112" i="15"/>
  <c r="AW113" i="15"/>
  <c r="AQ114" i="15"/>
  <c r="AT114" i="15"/>
  <c r="AO115" i="15"/>
  <c r="AW119" i="15"/>
  <c r="AQ120" i="15"/>
  <c r="AT120" i="15"/>
  <c r="AR121" i="15"/>
  <c r="AU121" i="15" s="1"/>
  <c r="AW127" i="15"/>
  <c r="AQ128" i="15"/>
  <c r="AT128" i="15" s="1"/>
  <c r="AR129" i="15"/>
  <c r="AU129" i="15" s="1"/>
  <c r="AN135" i="15"/>
  <c r="AW138" i="15"/>
  <c r="AO140" i="15"/>
  <c r="AR141" i="15"/>
  <c r="AU141" i="15" s="1"/>
  <c r="AW146" i="15"/>
  <c r="AO148" i="15"/>
  <c r="AR149" i="15"/>
  <c r="AU149" i="15" s="1"/>
  <c r="AW152" i="15"/>
  <c r="AW153" i="15"/>
  <c r="AQ161" i="15"/>
  <c r="AT161" i="15" s="1"/>
  <c r="AN161" i="15"/>
  <c r="AW161" i="15"/>
  <c r="AO7" i="15"/>
  <c r="AO9" i="15"/>
  <c r="AO11" i="15"/>
  <c r="AO13" i="15"/>
  <c r="AO15" i="15"/>
  <c r="AO17" i="15"/>
  <c r="AO19" i="15"/>
  <c r="AO21" i="15"/>
  <c r="AO23" i="15"/>
  <c r="AO25" i="15"/>
  <c r="AO27" i="15"/>
  <c r="AO29" i="15"/>
  <c r="AO31" i="15"/>
  <c r="AO33" i="15"/>
  <c r="AO35" i="15"/>
  <c r="AO37" i="15"/>
  <c r="AO39" i="15"/>
  <c r="AO41" i="15"/>
  <c r="AO43" i="15"/>
  <c r="AO45" i="15"/>
  <c r="AO47" i="15"/>
  <c r="AO49" i="15"/>
  <c r="AO51" i="15"/>
  <c r="AO53" i="15"/>
  <c r="AO55" i="15"/>
  <c r="AO57" i="15"/>
  <c r="AO59" i="15"/>
  <c r="AO61" i="15"/>
  <c r="AO63" i="15"/>
  <c r="AO65" i="15"/>
  <c r="AO67" i="15"/>
  <c r="AO69" i="15"/>
  <c r="AO71" i="15"/>
  <c r="AO73" i="15"/>
  <c r="AO75" i="15"/>
  <c r="AO77" i="15"/>
  <c r="AO79" i="15"/>
  <c r="AO81" i="15"/>
  <c r="AO83" i="15"/>
  <c r="AO85" i="15"/>
  <c r="AO87" i="15"/>
  <c r="AO89" i="15"/>
  <c r="AO91" i="15"/>
  <c r="AO93" i="15"/>
  <c r="AO95" i="15"/>
  <c r="AO97" i="15"/>
  <c r="AO99" i="15"/>
  <c r="AO101" i="15"/>
  <c r="AW102" i="15"/>
  <c r="AO110" i="15"/>
  <c r="AW111" i="15"/>
  <c r="AO122" i="15"/>
  <c r="AO130" i="15"/>
  <c r="AW14" i="15"/>
  <c r="AW48" i="15"/>
  <c r="AW50" i="15"/>
  <c r="AW52" i="15"/>
  <c r="AW54" i="15"/>
  <c r="AW56" i="15"/>
  <c r="AW58" i="15"/>
  <c r="AW60" i="15"/>
  <c r="AW62" i="15"/>
  <c r="AW64" i="15"/>
  <c r="AW66" i="15"/>
  <c r="AW68" i="15"/>
  <c r="AW70" i="15"/>
  <c r="AW72" i="15"/>
  <c r="AW74" i="15"/>
  <c r="AW76" i="15"/>
  <c r="AW78" i="15"/>
  <c r="AW80" i="15"/>
  <c r="AW82" i="15"/>
  <c r="AW84" i="15"/>
  <c r="AW86" i="15"/>
  <c r="AW88" i="15"/>
  <c r="AW90" i="15"/>
  <c r="AW92" i="15"/>
  <c r="AW94" i="15"/>
  <c r="AW96" i="15"/>
  <c r="AW98" i="15"/>
  <c r="AW100" i="15"/>
  <c r="AO108" i="15"/>
  <c r="AW109" i="15"/>
  <c r="AN113" i="15"/>
  <c r="AN116" i="15"/>
  <c r="AN124" i="15"/>
  <c r="AN132" i="15"/>
  <c r="AR161" i="15"/>
  <c r="AU161" i="15"/>
  <c r="AO161" i="15"/>
  <c r="AE335" i="14"/>
  <c r="AN335" i="14" s="1"/>
  <c r="AR106" i="15"/>
  <c r="AU106" i="15" s="1"/>
  <c r="AO106" i="15"/>
  <c r="AW107" i="15"/>
  <c r="AQ108" i="15"/>
  <c r="AT108" i="15" s="1"/>
  <c r="AO116" i="15"/>
  <c r="AQ117" i="15"/>
  <c r="AT117" i="15" s="1"/>
  <c r="AN121" i="15"/>
  <c r="AW122" i="15"/>
  <c r="AO124" i="15"/>
  <c r="AQ125" i="15"/>
  <c r="AT125" i="15" s="1"/>
  <c r="AN129" i="15"/>
  <c r="AW130" i="15"/>
  <c r="AR132" i="15"/>
  <c r="AU132" i="15"/>
  <c r="AO132" i="15"/>
  <c r="AQ133" i="15"/>
  <c r="AT133" i="15" s="1"/>
  <c r="AQ141" i="15"/>
  <c r="AT141" i="15" s="1"/>
  <c r="AQ149" i="15"/>
  <c r="AT149" i="15" s="1"/>
  <c r="AW150" i="15"/>
  <c r="AN16" i="15"/>
  <c r="AN18" i="15"/>
  <c r="AN20" i="15"/>
  <c r="AN22" i="15"/>
  <c r="AN24" i="15"/>
  <c r="AN26" i="15"/>
  <c r="AN28" i="15"/>
  <c r="AN30" i="15"/>
  <c r="AN32" i="15"/>
  <c r="AN34" i="15"/>
  <c r="AN36" i="15"/>
  <c r="AN38" i="15"/>
  <c r="AN40" i="15"/>
  <c r="AN42" i="15"/>
  <c r="AN44" i="15"/>
  <c r="AN46" i="15"/>
  <c r="AN48" i="15"/>
  <c r="AN50" i="15"/>
  <c r="AN52" i="15"/>
  <c r="AN54" i="15"/>
  <c r="AN56" i="15"/>
  <c r="AN58" i="15"/>
  <c r="AN60" i="15"/>
  <c r="AN62" i="15"/>
  <c r="AN64" i="15"/>
  <c r="AN66" i="15"/>
  <c r="AN68" i="15"/>
  <c r="AN70" i="15"/>
  <c r="AN72" i="15"/>
  <c r="AN74" i="15"/>
  <c r="AN76" i="15"/>
  <c r="AN78" i="15"/>
  <c r="AN80" i="15"/>
  <c r="AN82" i="15"/>
  <c r="AN84" i="15"/>
  <c r="AN86" i="15"/>
  <c r="AN88" i="15"/>
  <c r="AN90" i="15"/>
  <c r="AN92" i="15"/>
  <c r="AN94" i="15"/>
  <c r="AN96" i="15"/>
  <c r="AN98" i="15"/>
  <c r="AN100" i="15"/>
  <c r="AN102" i="15"/>
  <c r="AR104" i="15"/>
  <c r="AU104" i="15"/>
  <c r="AO104" i="15"/>
  <c r="AW105" i="15"/>
  <c r="AN109" i="15"/>
  <c r="AO111" i="15"/>
  <c r="AN115" i="15"/>
  <c r="AW115" i="15"/>
  <c r="AQ116" i="15"/>
  <c r="AT116" i="15" s="1"/>
  <c r="AR117" i="15"/>
  <c r="AU117" i="15"/>
  <c r="AN118" i="15"/>
  <c r="AW123" i="15"/>
  <c r="AQ124" i="15"/>
  <c r="AT124" i="15"/>
  <c r="AR125" i="15"/>
  <c r="AU125" i="15" s="1"/>
  <c r="AN126" i="15"/>
  <c r="AW131" i="15"/>
  <c r="AQ132" i="15"/>
  <c r="AT132" i="15" s="1"/>
  <c r="AR133" i="15"/>
  <c r="AU133" i="15"/>
  <c r="AQ135" i="15"/>
  <c r="AT135" i="15"/>
  <c r="AO136" i="15"/>
  <c r="AR137" i="15"/>
  <c r="AU137" i="15" s="1"/>
  <c r="AW142" i="15"/>
  <c r="AO144" i="15"/>
  <c r="AR145" i="15"/>
  <c r="AU145" i="15" s="1"/>
  <c r="AO152" i="15"/>
  <c r="AR153" i="15"/>
  <c r="AU153" i="15" s="1"/>
  <c r="AQ156" i="15"/>
  <c r="AT156" i="15" s="1"/>
  <c r="AO167" i="15"/>
  <c r="AR102" i="15"/>
  <c r="AU102" i="15" s="1"/>
  <c r="AO102" i="15"/>
  <c r="AR118" i="15"/>
  <c r="AU118" i="15" s="1"/>
  <c r="AO118" i="15"/>
  <c r="AQ119" i="15"/>
  <c r="AT119" i="15"/>
  <c r="AR126" i="15"/>
  <c r="AU126" i="15"/>
  <c r="AO126" i="15"/>
  <c r="AQ127" i="15"/>
  <c r="AT127" i="15" s="1"/>
  <c r="AR134" i="15"/>
  <c r="AU134" i="15" s="1"/>
  <c r="AQ134" i="15"/>
  <c r="AT134" i="15" s="1"/>
  <c r="AR135" i="15"/>
  <c r="AU135" i="15" s="1"/>
  <c r="AW154" i="15"/>
  <c r="AR160" i="15"/>
  <c r="AU160" i="15"/>
  <c r="AR167" i="15"/>
  <c r="AU167" i="15"/>
  <c r="AW117" i="15"/>
  <c r="AR119" i="15"/>
  <c r="AU119" i="15" s="1"/>
  <c r="AW125" i="15"/>
  <c r="AR127" i="15"/>
  <c r="AU127" i="15"/>
  <c r="AW133" i="15"/>
  <c r="AW134" i="15"/>
  <c r="AW140" i="15"/>
  <c r="AO142" i="15"/>
  <c r="AR143" i="15"/>
  <c r="AU143" i="15"/>
  <c r="AW148" i="15"/>
  <c r="AO150" i="15"/>
  <c r="AR151" i="15"/>
  <c r="AU151" i="15"/>
  <c r="AR168" i="15"/>
  <c r="AU168" i="15"/>
  <c r="AN136" i="15"/>
  <c r="AQ163" i="15"/>
  <c r="AT163" i="15" s="1"/>
  <c r="J174" i="15"/>
  <c r="AE174" i="15" s="1"/>
  <c r="AE171" i="15"/>
  <c r="AB171" i="15"/>
  <c r="AR175" i="15"/>
  <c r="AU175" i="15" s="1"/>
  <c r="AR7" i="16"/>
  <c r="AU7" i="16" s="1"/>
  <c r="AO8" i="16"/>
  <c r="AR9" i="16"/>
  <c r="AU9" i="16" s="1"/>
  <c r="AR10" i="16"/>
  <c r="AU10" i="16" s="1"/>
  <c r="AR11" i="16"/>
  <c r="AU11" i="16" s="1"/>
  <c r="AR12" i="16"/>
  <c r="AU12" i="16" s="1"/>
  <c r="AR13" i="16"/>
  <c r="AU13" i="16" s="1"/>
  <c r="AR14" i="16"/>
  <c r="AU14" i="16" s="1"/>
  <c r="AR15" i="16"/>
  <c r="AU15" i="16" s="1"/>
  <c r="AR16" i="16"/>
  <c r="AU16" i="16" s="1"/>
  <c r="AR17" i="16"/>
  <c r="AU17" i="16" s="1"/>
  <c r="AR18" i="16"/>
  <c r="AU18" i="16" s="1"/>
  <c r="AR19" i="16"/>
  <c r="AU19" i="16" s="1"/>
  <c r="AR20" i="16"/>
  <c r="AU20" i="16" s="1"/>
  <c r="AR21" i="16"/>
  <c r="AU21" i="16" s="1"/>
  <c r="AR22" i="16"/>
  <c r="AU22" i="16" s="1"/>
  <c r="AR97" i="16"/>
  <c r="AU97" i="16"/>
  <c r="AO97" i="16"/>
  <c r="AO168" i="15"/>
  <c r="AN176" i="15"/>
  <c r="AW176" i="15"/>
  <c r="AW8" i="16"/>
  <c r="AN24" i="16"/>
  <c r="AW24" i="16"/>
  <c r="AR100" i="16"/>
  <c r="AU100" i="16" s="1"/>
  <c r="AO100" i="16"/>
  <c r="AW105" i="16"/>
  <c r="AQ105" i="16"/>
  <c r="AT105" i="16" s="1"/>
  <c r="AN105" i="16"/>
  <c r="AW25" i="16"/>
  <c r="AQ25" i="16"/>
  <c r="AT25" i="16" s="1"/>
  <c r="AQ28" i="16"/>
  <c r="AT28" i="16" s="1"/>
  <c r="AN28" i="16"/>
  <c r="AW28" i="16"/>
  <c r="AQ32" i="16"/>
  <c r="AT32" i="16" s="1"/>
  <c r="AN32" i="16"/>
  <c r="AW32" i="16"/>
  <c r="AQ36" i="16"/>
  <c r="AT36" i="16" s="1"/>
  <c r="AN36" i="16"/>
  <c r="AW36" i="16"/>
  <c r="AQ40" i="16"/>
  <c r="AT40" i="16" s="1"/>
  <c r="AN40" i="16"/>
  <c r="AW40" i="16"/>
  <c r="AQ44" i="16"/>
  <c r="AT44" i="16" s="1"/>
  <c r="AN44" i="16"/>
  <c r="AW44" i="16"/>
  <c r="AQ106" i="16"/>
  <c r="AT106" i="16"/>
  <c r="AN106" i="16"/>
  <c r="AW106" i="16"/>
  <c r="AC170" i="15"/>
  <c r="AQ170" i="15" s="1"/>
  <c r="AT170" i="15" s="1"/>
  <c r="AE170" i="15"/>
  <c r="AJ170" i="15"/>
  <c r="AG174" i="15"/>
  <c r="AJ174" i="15"/>
  <c r="AI171" i="15"/>
  <c r="AC172" i="15"/>
  <c r="AG172" i="15"/>
  <c r="AJ172" i="15"/>
  <c r="AN8" i="16"/>
  <c r="AN10" i="16"/>
  <c r="AN12" i="16"/>
  <c r="AN14" i="16"/>
  <c r="AN16" i="16"/>
  <c r="AN18" i="16"/>
  <c r="AN20" i="16"/>
  <c r="AN22" i="16"/>
  <c r="AW22" i="16"/>
  <c r="AR26" i="16"/>
  <c r="AU26" i="16" s="1"/>
  <c r="AR30" i="16"/>
  <c r="AU30" i="16" s="1"/>
  <c r="AR34" i="16"/>
  <c r="AU34" i="16" s="1"/>
  <c r="AR38" i="16"/>
  <c r="AU38" i="16" s="1"/>
  <c r="AR42" i="16"/>
  <c r="AU42" i="16" s="1"/>
  <c r="AR94" i="16"/>
  <c r="AU94" i="16" s="1"/>
  <c r="AO94" i="16"/>
  <c r="AR105" i="16"/>
  <c r="AU105" i="16" s="1"/>
  <c r="AO105" i="16"/>
  <c r="AR106" i="16"/>
  <c r="AU106" i="16" s="1"/>
  <c r="AO106" i="16"/>
  <c r="AN137" i="15"/>
  <c r="AN139" i="15"/>
  <c r="AN141" i="15"/>
  <c r="AN143" i="15"/>
  <c r="AN145" i="15"/>
  <c r="AN147" i="15"/>
  <c r="AN149" i="15"/>
  <c r="AN151" i="15"/>
  <c r="AN153" i="15"/>
  <c r="AN156" i="15"/>
  <c r="AQ175" i="15"/>
  <c r="AT175" i="15" s="1"/>
  <c r="AR176" i="15"/>
  <c r="AU176" i="15" s="1"/>
  <c r="AO176" i="15"/>
  <c r="AN25" i="16"/>
  <c r="AQ92" i="16"/>
  <c r="AT92" i="16" s="1"/>
  <c r="AN92" i="16"/>
  <c r="AO117" i="15"/>
  <c r="AO119" i="15"/>
  <c r="AO121" i="15"/>
  <c r="AO123" i="15"/>
  <c r="AO125" i="15"/>
  <c r="AO127" i="15"/>
  <c r="AO129" i="15"/>
  <c r="AO131" i="15"/>
  <c r="AO133" i="15"/>
  <c r="AO135" i="15"/>
  <c r="AO137" i="15"/>
  <c r="AO139" i="15"/>
  <c r="AO141" i="15"/>
  <c r="AO143" i="15"/>
  <c r="AO145" i="15"/>
  <c r="AO147" i="15"/>
  <c r="AO149" i="15"/>
  <c r="AO151" i="15"/>
  <c r="AO153" i="15"/>
  <c r="AO156" i="15"/>
  <c r="AQ24" i="16"/>
  <c r="AT24" i="16"/>
  <c r="AO91" i="16"/>
  <c r="AR91" i="16"/>
  <c r="AU91" i="16"/>
  <c r="AN23" i="16"/>
  <c r="AR24" i="16"/>
  <c r="AU24" i="16"/>
  <c r="AQ26" i="16"/>
  <c r="AT26" i="16"/>
  <c r="AN26" i="16"/>
  <c r="AW26" i="16"/>
  <c r="AW27" i="16"/>
  <c r="AQ30" i="16"/>
  <c r="AT30" i="16" s="1"/>
  <c r="AN30" i="16"/>
  <c r="AW30" i="16"/>
  <c r="AW31" i="16"/>
  <c r="AQ34" i="16"/>
  <c r="AT34" i="16" s="1"/>
  <c r="AN34" i="16"/>
  <c r="AW34" i="16"/>
  <c r="AW35" i="16"/>
  <c r="AQ38" i="16"/>
  <c r="AT38" i="16" s="1"/>
  <c r="AN38" i="16"/>
  <c r="AW38" i="16"/>
  <c r="AW39" i="16"/>
  <c r="AQ42" i="16"/>
  <c r="AT42" i="16"/>
  <c r="AN42" i="16"/>
  <c r="AW42" i="16"/>
  <c r="AW43" i="16"/>
  <c r="AQ93" i="16"/>
  <c r="AT93" i="16" s="1"/>
  <c r="AN93" i="16"/>
  <c r="AB169" i="15"/>
  <c r="AW169" i="15" s="1"/>
  <c r="AI169" i="15"/>
  <c r="AO169" i="15" s="1"/>
  <c r="AE172" i="15"/>
  <c r="AN175" i="15"/>
  <c r="AQ176" i="15"/>
  <c r="AT176" i="15"/>
  <c r="AR23" i="16"/>
  <c r="AU23" i="16" s="1"/>
  <c r="AW23" i="16"/>
  <c r="AR28" i="16"/>
  <c r="AU28" i="16" s="1"/>
  <c r="AR32" i="16"/>
  <c r="AU32" i="16" s="1"/>
  <c r="AR36" i="16"/>
  <c r="AU36" i="16" s="1"/>
  <c r="AR40" i="16"/>
  <c r="AU40" i="16" s="1"/>
  <c r="AR44" i="16"/>
  <c r="AU44" i="16" s="1"/>
  <c r="AO92" i="16"/>
  <c r="AW100" i="16"/>
  <c r="AQ100" i="16"/>
  <c r="AT100" i="16"/>
  <c r="AN100" i="16"/>
  <c r="AF104" i="16"/>
  <c r="AW18" i="17"/>
  <c r="AN20" i="17"/>
  <c r="AW22" i="17"/>
  <c r="AN24" i="17"/>
  <c r="AW26" i="17"/>
  <c r="AN28" i="17"/>
  <c r="AN32" i="17"/>
  <c r="AW32" i="17"/>
  <c r="AQ32" i="17"/>
  <c r="AT32" i="17"/>
  <c r="AQ33" i="17"/>
  <c r="AT33" i="17"/>
  <c r="AN33" i="17"/>
  <c r="AN38" i="17"/>
  <c r="AQ38" i="17"/>
  <c r="AT38" i="17" s="1"/>
  <c r="AN54" i="17"/>
  <c r="AQ54" i="17"/>
  <c r="AT54" i="17" s="1"/>
  <c r="AW103" i="17"/>
  <c r="AQ103" i="17"/>
  <c r="AT103" i="17"/>
  <c r="AN103" i="17"/>
  <c r="AO210" i="17"/>
  <c r="AR210" i="17"/>
  <c r="AU210" i="17" s="1"/>
  <c r="AC171" i="15"/>
  <c r="AJ171" i="15"/>
  <c r="AO7" i="16"/>
  <c r="AO9" i="16"/>
  <c r="AO11" i="16"/>
  <c r="AO13" i="16"/>
  <c r="AO15" i="16"/>
  <c r="AO17" i="16"/>
  <c r="AO19" i="16"/>
  <c r="AO21" i="16"/>
  <c r="AO23" i="16"/>
  <c r="AO25" i="16"/>
  <c r="AO27" i="16"/>
  <c r="AO29" i="16"/>
  <c r="AO31" i="16"/>
  <c r="AO33" i="16"/>
  <c r="AO35" i="16"/>
  <c r="AO37" i="16"/>
  <c r="AO39" i="16"/>
  <c r="AO41" i="16"/>
  <c r="AO43" i="16"/>
  <c r="AO45" i="16"/>
  <c r="AO47" i="16"/>
  <c r="AO49" i="16"/>
  <c r="AO51" i="16"/>
  <c r="AO53" i="16"/>
  <c r="AO55" i="16"/>
  <c r="AO57" i="16"/>
  <c r="AO59" i="16"/>
  <c r="AO61" i="16"/>
  <c r="AO63" i="16"/>
  <c r="AO65" i="16"/>
  <c r="AO67" i="16"/>
  <c r="AO69" i="16"/>
  <c r="AO71" i="16"/>
  <c r="AO73" i="16"/>
  <c r="AO75" i="16"/>
  <c r="AO77" i="16"/>
  <c r="AO79" i="16"/>
  <c r="AO81" i="16"/>
  <c r="AO83" i="16"/>
  <c r="AO86" i="16"/>
  <c r="AQ35" i="17"/>
  <c r="AT35" i="17" s="1"/>
  <c r="AN35" i="17"/>
  <c r="AW100" i="17"/>
  <c r="AQ160" i="17"/>
  <c r="AT160" i="17" s="1"/>
  <c r="AN160" i="17"/>
  <c r="AW160" i="17"/>
  <c r="AQ178" i="17"/>
  <c r="AT178" i="17" s="1"/>
  <c r="AN178" i="17"/>
  <c r="AW178" i="17"/>
  <c r="AQ27" i="16"/>
  <c r="AT27" i="16" s="1"/>
  <c r="AQ29" i="16"/>
  <c r="AT29" i="16" s="1"/>
  <c r="AQ31" i="16"/>
  <c r="AT31" i="16" s="1"/>
  <c r="AQ33" i="16"/>
  <c r="AT33" i="16" s="1"/>
  <c r="AQ35" i="16"/>
  <c r="AT35" i="16" s="1"/>
  <c r="AQ37" i="16"/>
  <c r="AT37" i="16" s="1"/>
  <c r="AQ39" i="16"/>
  <c r="AT39" i="16" s="1"/>
  <c r="AQ41" i="16"/>
  <c r="AT41" i="16" s="1"/>
  <c r="AQ43" i="16"/>
  <c r="AT43" i="16" s="1"/>
  <c r="AQ45" i="16"/>
  <c r="AT45" i="16" s="1"/>
  <c r="AW46" i="16"/>
  <c r="AQ47" i="16"/>
  <c r="AT47" i="16"/>
  <c r="AW48" i="16"/>
  <c r="AQ49" i="16"/>
  <c r="AT49" i="16" s="1"/>
  <c r="AW50" i="16"/>
  <c r="AQ51" i="16"/>
  <c r="AT51" i="16" s="1"/>
  <c r="AW52" i="16"/>
  <c r="AQ53" i="16"/>
  <c r="AT53" i="16" s="1"/>
  <c r="AW54" i="16"/>
  <c r="AQ55" i="16"/>
  <c r="AT55" i="16"/>
  <c r="AW56" i="16"/>
  <c r="AQ57" i="16"/>
  <c r="AT57" i="16" s="1"/>
  <c r="AW58" i="16"/>
  <c r="AQ59" i="16"/>
  <c r="AT59" i="16"/>
  <c r="AW60" i="16"/>
  <c r="AQ61" i="16"/>
  <c r="AT61" i="16" s="1"/>
  <c r="AW62" i="16"/>
  <c r="AQ63" i="16"/>
  <c r="AT63" i="16"/>
  <c r="AW64" i="16"/>
  <c r="AQ65" i="16"/>
  <c r="AT65" i="16" s="1"/>
  <c r="AW66" i="16"/>
  <c r="AQ67" i="16"/>
  <c r="AT67" i="16"/>
  <c r="AW68" i="16"/>
  <c r="AQ69" i="16"/>
  <c r="AT69" i="16" s="1"/>
  <c r="AW70" i="16"/>
  <c r="AQ71" i="16"/>
  <c r="AT71" i="16" s="1"/>
  <c r="AW72" i="16"/>
  <c r="AQ73" i="16"/>
  <c r="AT73" i="16" s="1"/>
  <c r="AW74" i="16"/>
  <c r="AQ75" i="16"/>
  <c r="AT75" i="16" s="1"/>
  <c r="AW76" i="16"/>
  <c r="AQ77" i="16"/>
  <c r="AT77" i="16" s="1"/>
  <c r="AW78" i="16"/>
  <c r="AQ79" i="16"/>
  <c r="AT79" i="16" s="1"/>
  <c r="AW80" i="16"/>
  <c r="AQ81" i="16"/>
  <c r="AT81" i="16" s="1"/>
  <c r="AW82" i="16"/>
  <c r="AQ83" i="16"/>
  <c r="AT83" i="16"/>
  <c r="AW84" i="16"/>
  <c r="AF101" i="16"/>
  <c r="AN8" i="17"/>
  <c r="AN10" i="17"/>
  <c r="AN12" i="17"/>
  <c r="AN14" i="17"/>
  <c r="AW15" i="17"/>
  <c r="AN17" i="17"/>
  <c r="AW19" i="17"/>
  <c r="AN21" i="17"/>
  <c r="AW23" i="17"/>
  <c r="AN25" i="17"/>
  <c r="AW27" i="17"/>
  <c r="AN29" i="17"/>
  <c r="AN44" i="17"/>
  <c r="AW44" i="17"/>
  <c r="AQ44" i="17"/>
  <c r="AT44" i="17" s="1"/>
  <c r="AW50" i="17"/>
  <c r="AW51" i="17"/>
  <c r="AQ51" i="17"/>
  <c r="AT51" i="17" s="1"/>
  <c r="AN51" i="17"/>
  <c r="AN57" i="17"/>
  <c r="AN94" i="17"/>
  <c r="AW94" i="17"/>
  <c r="AQ94" i="17"/>
  <c r="AT94" i="17" s="1"/>
  <c r="AW110" i="17"/>
  <c r="AQ136" i="17"/>
  <c r="AT136" i="17"/>
  <c r="AN136" i="17"/>
  <c r="AW136" i="17"/>
  <c r="AQ166" i="17"/>
  <c r="AT166" i="17"/>
  <c r="AN166" i="17"/>
  <c r="AW166" i="17"/>
  <c r="Q174" i="15"/>
  <c r="AG101" i="16"/>
  <c r="AR101" i="16" s="1"/>
  <c r="AU101" i="16" s="1"/>
  <c r="AO14" i="17"/>
  <c r="AQ14" i="17"/>
  <c r="AT14" i="17" s="1"/>
  <c r="AO17" i="17"/>
  <c r="AQ17" i="17"/>
  <c r="AT17" i="17"/>
  <c r="AO21" i="17"/>
  <c r="AQ21" i="17"/>
  <c r="AT21" i="17" s="1"/>
  <c r="AO25" i="17"/>
  <c r="AQ25" i="17"/>
  <c r="AT25" i="17"/>
  <c r="AO29" i="17"/>
  <c r="AN30" i="17"/>
  <c r="AO33" i="17"/>
  <c r="AO36" i="17"/>
  <c r="AW41" i="17"/>
  <c r="AR46" i="17"/>
  <c r="AU46" i="17" s="1"/>
  <c r="AW48" i="17"/>
  <c r="AR55" i="17"/>
  <c r="AU55" i="17" s="1"/>
  <c r="AO56" i="17"/>
  <c r="AN62" i="17"/>
  <c r="AQ62" i="17"/>
  <c r="AT62" i="17" s="1"/>
  <c r="AR70" i="17"/>
  <c r="AU70" i="17"/>
  <c r="AN86" i="17"/>
  <c r="AW86" i="17"/>
  <c r="AQ86" i="17"/>
  <c r="AT86" i="17" s="1"/>
  <c r="AW99" i="17"/>
  <c r="AR109" i="17"/>
  <c r="AU109" i="17" s="1"/>
  <c r="AQ186" i="17"/>
  <c r="AT186" i="17" s="1"/>
  <c r="AN186" i="17"/>
  <c r="AW186" i="17"/>
  <c r="AF171" i="15"/>
  <c r="AN46" i="16"/>
  <c r="AN48" i="16"/>
  <c r="AN50" i="16"/>
  <c r="AN52" i="16"/>
  <c r="AN54" i="16"/>
  <c r="AN56" i="16"/>
  <c r="AN58" i="16"/>
  <c r="AN60" i="16"/>
  <c r="AN62" i="16"/>
  <c r="AN64" i="16"/>
  <c r="AN66" i="16"/>
  <c r="AN68" i="16"/>
  <c r="AN70" i="16"/>
  <c r="AN72" i="16"/>
  <c r="AN74" i="16"/>
  <c r="AN76" i="16"/>
  <c r="AN78" i="16"/>
  <c r="AN80" i="16"/>
  <c r="AN82" i="16"/>
  <c r="AN84" i="16"/>
  <c r="D104" i="16"/>
  <c r="AB104" i="16" s="1"/>
  <c r="AN18" i="17"/>
  <c r="AN22" i="17"/>
  <c r="AN26" i="17"/>
  <c r="AO30" i="17"/>
  <c r="AO31" i="17"/>
  <c r="AW36" i="17"/>
  <c r="AN37" i="17"/>
  <c r="AW54" i="17"/>
  <c r="AN78" i="17"/>
  <c r="AW78" i="17"/>
  <c r="AQ78" i="17"/>
  <c r="AT78" i="17" s="1"/>
  <c r="AR103" i="17"/>
  <c r="AU103" i="17" s="1"/>
  <c r="AQ128" i="17"/>
  <c r="AT128" i="17" s="1"/>
  <c r="AN128" i="17"/>
  <c r="AW128" i="17"/>
  <c r="AQ152" i="17"/>
  <c r="AT152" i="17" s="1"/>
  <c r="AN152" i="17"/>
  <c r="AW152" i="17"/>
  <c r="AW162" i="17"/>
  <c r="AQ174" i="17"/>
  <c r="AT174" i="17"/>
  <c r="AN174" i="17"/>
  <c r="AW174" i="17"/>
  <c r="AG171" i="15"/>
  <c r="AO10" i="16"/>
  <c r="AO12" i="16"/>
  <c r="AO14" i="16"/>
  <c r="AO16" i="16"/>
  <c r="AO18" i="16"/>
  <c r="AO20" i="16"/>
  <c r="AO22" i="16"/>
  <c r="AO24" i="16"/>
  <c r="AO26" i="16"/>
  <c r="AO28" i="16"/>
  <c r="AO30" i="16"/>
  <c r="AO32" i="16"/>
  <c r="AO34" i="16"/>
  <c r="AO36" i="16"/>
  <c r="AO38" i="16"/>
  <c r="AO40" i="16"/>
  <c r="AO42" i="16"/>
  <c r="AO44" i="16"/>
  <c r="AO46" i="16"/>
  <c r="AO48" i="16"/>
  <c r="AO50" i="16"/>
  <c r="AO52" i="16"/>
  <c r="AO54" i="16"/>
  <c r="AO56" i="16"/>
  <c r="AO58" i="16"/>
  <c r="AO60" i="16"/>
  <c r="AO62" i="16"/>
  <c r="AO64" i="16"/>
  <c r="AO66" i="16"/>
  <c r="AO68" i="16"/>
  <c r="AO70" i="16"/>
  <c r="AO72" i="16"/>
  <c r="AO74" i="16"/>
  <c r="AO76" i="16"/>
  <c r="AO78" i="16"/>
  <c r="AO80" i="16"/>
  <c r="AO82" i="16"/>
  <c r="AO84" i="16"/>
  <c r="E104" i="16"/>
  <c r="AC104" i="16" s="1"/>
  <c r="U104" i="16"/>
  <c r="AJ104" i="16" s="1"/>
  <c r="AN15" i="17"/>
  <c r="AO18" i="17"/>
  <c r="AO22" i="17"/>
  <c r="AO26" i="17"/>
  <c r="AO35" i="17"/>
  <c r="AW35" i="17"/>
  <c r="AR37" i="17"/>
  <c r="AU37" i="17" s="1"/>
  <c r="AO37" i="17"/>
  <c r="AO38" i="17"/>
  <c r="AO39" i="17"/>
  <c r="AR39" i="17"/>
  <c r="AU39" i="17"/>
  <c r="AO40" i="17"/>
  <c r="AR42" i="17"/>
  <c r="AU42" i="17" s="1"/>
  <c r="AN46" i="17"/>
  <c r="AQ46" i="17"/>
  <c r="AT46" i="17"/>
  <c r="AW58" i="17"/>
  <c r="AW59" i="17"/>
  <c r="AQ59" i="17"/>
  <c r="AT59" i="17"/>
  <c r="AN59" i="17"/>
  <c r="AN70" i="17"/>
  <c r="AW70" i="17"/>
  <c r="AQ70" i="17"/>
  <c r="AT70" i="17" s="1"/>
  <c r="AR92" i="17"/>
  <c r="AU92" i="17" s="1"/>
  <c r="AR95" i="17"/>
  <c r="AU95" i="17" s="1"/>
  <c r="AW29" i="17"/>
  <c r="AR30" i="17"/>
  <c r="AU30" i="17"/>
  <c r="AR32" i="17"/>
  <c r="AU32" i="17" s="1"/>
  <c r="AW33" i="17"/>
  <c r="AW37" i="17"/>
  <c r="AW38" i="17"/>
  <c r="AR51" i="17"/>
  <c r="AU51" i="17" s="1"/>
  <c r="AR54" i="17"/>
  <c r="AU54" i="17" s="1"/>
  <c r="AW56" i="17"/>
  <c r="AR60" i="17"/>
  <c r="AU60" i="17" s="1"/>
  <c r="AR84" i="17"/>
  <c r="AU84" i="17"/>
  <c r="AN106" i="17"/>
  <c r="AW106" i="17"/>
  <c r="AQ106" i="17"/>
  <c r="AT106" i="17"/>
  <c r="AW111" i="17"/>
  <c r="AQ120" i="17"/>
  <c r="AT120" i="17" s="1"/>
  <c r="AN120" i="17"/>
  <c r="AW120" i="17"/>
  <c r="AQ182" i="17"/>
  <c r="AT182" i="17" s="1"/>
  <c r="AN182" i="17"/>
  <c r="AW182" i="17"/>
  <c r="AO19" i="17"/>
  <c r="AO23" i="17"/>
  <c r="AO27" i="17"/>
  <c r="AQ30" i="17"/>
  <c r="AT30" i="17"/>
  <c r="AW31" i="17"/>
  <c r="AN36" i="17"/>
  <c r="AQ36" i="17"/>
  <c r="AT36" i="17"/>
  <c r="AW42" i="17"/>
  <c r="AW43" i="17"/>
  <c r="AQ43" i="17"/>
  <c r="AT43" i="17"/>
  <c r="AN43" i="17"/>
  <c r="AW62" i="17"/>
  <c r="AW67" i="17"/>
  <c r="AR76" i="17"/>
  <c r="AU76" i="17" s="1"/>
  <c r="AR79" i="17"/>
  <c r="AU79" i="17" s="1"/>
  <c r="AW92" i="17"/>
  <c r="AW130" i="17"/>
  <c r="AQ144" i="17"/>
  <c r="AT144" i="17" s="1"/>
  <c r="AN144" i="17"/>
  <c r="AW144" i="17"/>
  <c r="AW154" i="17"/>
  <c r="AQ170" i="17"/>
  <c r="AT170" i="17"/>
  <c r="AN170" i="17"/>
  <c r="AW170" i="17"/>
  <c r="AO42" i="17"/>
  <c r="AO50" i="17"/>
  <c r="AO58" i="17"/>
  <c r="AO66" i="17"/>
  <c r="AN67" i="17"/>
  <c r="AO74" i="17"/>
  <c r="AN75" i="17"/>
  <c r="AO82" i="17"/>
  <c r="AN83" i="17"/>
  <c r="AO90" i="17"/>
  <c r="AN91" i="17"/>
  <c r="AO98" i="17"/>
  <c r="AO99" i="17"/>
  <c r="AQ99" i="17"/>
  <c r="AT99" i="17" s="1"/>
  <c r="AQ100" i="17"/>
  <c r="AT100" i="17" s="1"/>
  <c r="AN101" i="17"/>
  <c r="AN108" i="17"/>
  <c r="AW113" i="17"/>
  <c r="AR114" i="17"/>
  <c r="AU114" i="17"/>
  <c r="AW114" i="17"/>
  <c r="AR116" i="17"/>
  <c r="AU116" i="17" s="1"/>
  <c r="AW116" i="17"/>
  <c r="AW121" i="17"/>
  <c r="AO124" i="17"/>
  <c r="AW129" i="17"/>
  <c r="AO132" i="17"/>
  <c r="AW137" i="17"/>
  <c r="AO140" i="17"/>
  <c r="AW145" i="17"/>
  <c r="AO148" i="17"/>
  <c r="AW153" i="17"/>
  <c r="AO156" i="17"/>
  <c r="AR158" i="17"/>
  <c r="AU158" i="17" s="1"/>
  <c r="AW161" i="17"/>
  <c r="AO164" i="17"/>
  <c r="AO168" i="17"/>
  <c r="AO172" i="17"/>
  <c r="AO176" i="17"/>
  <c r="AO180" i="17"/>
  <c r="AO184" i="17"/>
  <c r="AO189" i="17"/>
  <c r="AN34" i="17"/>
  <c r="AN40" i="17"/>
  <c r="AO43" i="17"/>
  <c r="AN48" i="17"/>
  <c r="AO51" i="17"/>
  <c r="AQ52" i="17"/>
  <c r="AT52" i="17" s="1"/>
  <c r="AN56" i="17"/>
  <c r="AO59" i="17"/>
  <c r="AQ60" i="17"/>
  <c r="AT60" i="17"/>
  <c r="AN64" i="17"/>
  <c r="AO67" i="17"/>
  <c r="AQ67" i="17"/>
  <c r="AT67" i="17"/>
  <c r="AQ68" i="17"/>
  <c r="AT68" i="17"/>
  <c r="AN72" i="17"/>
  <c r="AO75" i="17"/>
  <c r="AQ75" i="17"/>
  <c r="AT75" i="17" s="1"/>
  <c r="AQ76" i="17"/>
  <c r="AT76" i="17"/>
  <c r="AN80" i="17"/>
  <c r="AO83" i="17"/>
  <c r="AQ83" i="17"/>
  <c r="AT83" i="17"/>
  <c r="AQ84" i="17"/>
  <c r="AT84" i="17"/>
  <c r="AN88" i="17"/>
  <c r="AO91" i="17"/>
  <c r="AQ91" i="17"/>
  <c r="AT91" i="17" s="1"/>
  <c r="AQ92" i="17"/>
  <c r="AT92" i="17"/>
  <c r="AN96" i="17"/>
  <c r="AR98" i="17"/>
  <c r="AU98" i="17" s="1"/>
  <c r="AO100" i="17"/>
  <c r="AO101" i="17"/>
  <c r="AQ101" i="17"/>
  <c r="AT101" i="17" s="1"/>
  <c r="AQ102" i="17"/>
  <c r="AT102" i="17" s="1"/>
  <c r="AN110" i="17"/>
  <c r="AQ118" i="17"/>
  <c r="AT118" i="17"/>
  <c r="AN118" i="17"/>
  <c r="AO123" i="17"/>
  <c r="AR124" i="17"/>
  <c r="AU124" i="17"/>
  <c r="AQ126" i="17"/>
  <c r="AT126" i="17" s="1"/>
  <c r="AN126" i="17"/>
  <c r="AR132" i="17"/>
  <c r="AU132" i="17" s="1"/>
  <c r="AQ134" i="17"/>
  <c r="AT134" i="17" s="1"/>
  <c r="AN134" i="17"/>
  <c r="AR140" i="17"/>
  <c r="AU140" i="17"/>
  <c r="AQ142" i="17"/>
  <c r="AT142" i="17" s="1"/>
  <c r="AN142" i="17"/>
  <c r="AR148" i="17"/>
  <c r="AU148" i="17" s="1"/>
  <c r="AQ150" i="17"/>
  <c r="AT150" i="17" s="1"/>
  <c r="AN150" i="17"/>
  <c r="AQ158" i="17"/>
  <c r="AT158" i="17"/>
  <c r="AN158" i="17"/>
  <c r="AN167" i="17"/>
  <c r="AN171" i="17"/>
  <c r="AN175" i="17"/>
  <c r="AW177" i="17"/>
  <c r="AN179" i="17"/>
  <c r="AW181" i="17"/>
  <c r="AN183" i="17"/>
  <c r="AW185" i="17"/>
  <c r="AN187" i="17"/>
  <c r="AO44" i="17"/>
  <c r="AO52" i="17"/>
  <c r="AO60" i="17"/>
  <c r="AO68" i="17"/>
  <c r="AO76" i="17"/>
  <c r="AO84" i="17"/>
  <c r="AO92" i="17"/>
  <c r="AR100" i="17"/>
  <c r="AU100" i="17" s="1"/>
  <c r="AO102" i="17"/>
  <c r="AO103" i="17"/>
  <c r="AQ104" i="17"/>
  <c r="AT104" i="17" s="1"/>
  <c r="AN112" i="17"/>
  <c r="AW119" i="17"/>
  <c r="AO122" i="17"/>
  <c r="AW127" i="17"/>
  <c r="AO130" i="17"/>
  <c r="AW135" i="17"/>
  <c r="AO138" i="17"/>
  <c r="AW143" i="17"/>
  <c r="AO146" i="17"/>
  <c r="AW151" i="17"/>
  <c r="AO154" i="17"/>
  <c r="AR156" i="17"/>
  <c r="AU156" i="17" s="1"/>
  <c r="AW159" i="17"/>
  <c r="AO162" i="17"/>
  <c r="AR164" i="17"/>
  <c r="AU164" i="17"/>
  <c r="AR168" i="17"/>
  <c r="AU168" i="17"/>
  <c r="AR172" i="17"/>
  <c r="AU172" i="17" s="1"/>
  <c r="AW173" i="17"/>
  <c r="AR176" i="17"/>
  <c r="AU176" i="17" s="1"/>
  <c r="AR180" i="17"/>
  <c r="AU180" i="17" s="1"/>
  <c r="AR184" i="17"/>
  <c r="AU184" i="17" s="1"/>
  <c r="AR189" i="17"/>
  <c r="AU189" i="17" s="1"/>
  <c r="AN42" i="17"/>
  <c r="AO45" i="17"/>
  <c r="AN50" i="17"/>
  <c r="AO53" i="17"/>
  <c r="AN58" i="17"/>
  <c r="AO61" i="17"/>
  <c r="AN66" i="17"/>
  <c r="AO69" i="17"/>
  <c r="AN74" i="17"/>
  <c r="AO77" i="17"/>
  <c r="AN82" i="17"/>
  <c r="AO85" i="17"/>
  <c r="AN90" i="17"/>
  <c r="AO93" i="17"/>
  <c r="AN98" i="17"/>
  <c r="AR102" i="17"/>
  <c r="AU102" i="17"/>
  <c r="AO104" i="17"/>
  <c r="AO105" i="17"/>
  <c r="AN107" i="17"/>
  <c r="AR122" i="17"/>
  <c r="AU122" i="17" s="1"/>
  <c r="AQ124" i="17"/>
  <c r="AT124" i="17" s="1"/>
  <c r="AN124" i="17"/>
  <c r="AR130" i="17"/>
  <c r="AU130" i="17"/>
  <c r="AQ132" i="17"/>
  <c r="AT132" i="17"/>
  <c r="AN132" i="17"/>
  <c r="AR138" i="17"/>
  <c r="AU138" i="17" s="1"/>
  <c r="AQ140" i="17"/>
  <c r="AT140" i="17" s="1"/>
  <c r="AN140" i="17"/>
  <c r="AR146" i="17"/>
  <c r="AU146" i="17"/>
  <c r="AQ148" i="17"/>
  <c r="AT148" i="17" s="1"/>
  <c r="AN148" i="17"/>
  <c r="AQ156" i="17"/>
  <c r="AT156" i="17" s="1"/>
  <c r="AN156" i="17"/>
  <c r="AQ164" i="17"/>
  <c r="AT164" i="17" s="1"/>
  <c r="AN164" i="17"/>
  <c r="AW164" i="17"/>
  <c r="AW165" i="17"/>
  <c r="AQ168" i="17"/>
  <c r="AT168" i="17" s="1"/>
  <c r="AN168" i="17"/>
  <c r="AW168" i="17"/>
  <c r="AW169" i="17"/>
  <c r="AQ172" i="17"/>
  <c r="AT172" i="17"/>
  <c r="AN172" i="17"/>
  <c r="AW172" i="17"/>
  <c r="AQ176" i="17"/>
  <c r="AT176" i="17"/>
  <c r="AN176" i="17"/>
  <c r="AW176" i="17"/>
  <c r="AQ180" i="17"/>
  <c r="AT180" i="17"/>
  <c r="AN180" i="17"/>
  <c r="AW180" i="17"/>
  <c r="AQ184" i="17"/>
  <c r="AT184" i="17"/>
  <c r="AN184" i="17"/>
  <c r="AW184" i="17"/>
  <c r="AQ189" i="17"/>
  <c r="AT189" i="17"/>
  <c r="AN189" i="17"/>
  <c r="AW189" i="17"/>
  <c r="AO46" i="17"/>
  <c r="AO54" i="17"/>
  <c r="AO62" i="17"/>
  <c r="AO70" i="17"/>
  <c r="AO78" i="17"/>
  <c r="AO86" i="17"/>
  <c r="AO94" i="17"/>
  <c r="AN100" i="17"/>
  <c r="AR104" i="17"/>
  <c r="AU104" i="17"/>
  <c r="AW104" i="17"/>
  <c r="AO106" i="17"/>
  <c r="AO107" i="17"/>
  <c r="AQ108" i="17"/>
  <c r="AT108" i="17" s="1"/>
  <c r="AW117" i="17"/>
  <c r="AO120" i="17"/>
  <c r="AW125" i="17"/>
  <c r="AO128" i="17"/>
  <c r="AW133" i="17"/>
  <c r="AO136" i="17"/>
  <c r="AW141" i="17"/>
  <c r="AO144" i="17"/>
  <c r="AW149" i="17"/>
  <c r="AO152" i="17"/>
  <c r="AR154" i="17"/>
  <c r="AU154" i="17" s="1"/>
  <c r="AW157" i="17"/>
  <c r="AO160" i="17"/>
  <c r="AR162" i="17"/>
  <c r="AU162" i="17" s="1"/>
  <c r="AO166" i="17"/>
  <c r="AO170" i="17"/>
  <c r="AO174" i="17"/>
  <c r="AO178" i="17"/>
  <c r="AO182" i="17"/>
  <c r="AO186" i="17"/>
  <c r="AH192" i="17"/>
  <c r="AO47" i="17"/>
  <c r="AN52" i="17"/>
  <c r="AO55" i="17"/>
  <c r="AN60" i="17"/>
  <c r="AO63" i="17"/>
  <c r="AN68" i="17"/>
  <c r="AO71" i="17"/>
  <c r="AN76" i="17"/>
  <c r="AO79" i="17"/>
  <c r="AN84" i="17"/>
  <c r="AO87" i="17"/>
  <c r="AN92" i="17"/>
  <c r="AO95" i="17"/>
  <c r="AN102" i="17"/>
  <c r="AR106" i="17"/>
  <c r="AU106" i="17"/>
  <c r="AO108" i="17"/>
  <c r="AO109" i="17"/>
  <c r="AO119" i="17"/>
  <c r="AR120" i="17"/>
  <c r="AU120" i="17" s="1"/>
  <c r="AQ122" i="17"/>
  <c r="AT122" i="17" s="1"/>
  <c r="AN122" i="17"/>
  <c r="AO127" i="17"/>
  <c r="AR128" i="17"/>
  <c r="AU128" i="17" s="1"/>
  <c r="AQ130" i="17"/>
  <c r="AT130" i="17" s="1"/>
  <c r="AN130" i="17"/>
  <c r="AR136" i="17"/>
  <c r="AU136" i="17"/>
  <c r="AQ138" i="17"/>
  <c r="AT138" i="17"/>
  <c r="AN138" i="17"/>
  <c r="AR144" i="17"/>
  <c r="AU144" i="17" s="1"/>
  <c r="AQ146" i="17"/>
  <c r="AT146" i="17" s="1"/>
  <c r="AN146" i="17"/>
  <c r="AQ154" i="17"/>
  <c r="AT154" i="17" s="1"/>
  <c r="AN154" i="17"/>
  <c r="AQ162" i="17"/>
  <c r="AT162" i="17" s="1"/>
  <c r="AN162" i="17"/>
  <c r="AN165" i="17"/>
  <c r="AN169" i="17"/>
  <c r="AN173" i="17"/>
  <c r="AN177" i="17"/>
  <c r="AN181" i="17"/>
  <c r="AN185" i="17"/>
  <c r="AO72" i="17"/>
  <c r="AO80" i="17"/>
  <c r="AO88" i="17"/>
  <c r="AO96" i="17"/>
  <c r="AW108" i="17"/>
  <c r="AO110" i="17"/>
  <c r="AO111" i="17"/>
  <c r="AO142" i="17"/>
  <c r="AO150" i="17"/>
  <c r="AW150" i="17"/>
  <c r="AR152" i="17"/>
  <c r="AU152" i="17"/>
  <c r="AO158" i="17"/>
  <c r="AW158" i="17"/>
  <c r="AR160" i="17"/>
  <c r="AU160" i="17" s="1"/>
  <c r="AR166" i="17"/>
  <c r="AU166" i="17"/>
  <c r="AR170" i="17"/>
  <c r="AU170" i="17" s="1"/>
  <c r="AR174" i="17"/>
  <c r="AU174" i="17"/>
  <c r="AW175" i="17"/>
  <c r="AR178" i="17"/>
  <c r="AU178" i="17" s="1"/>
  <c r="AR182" i="17"/>
  <c r="AU182" i="17" s="1"/>
  <c r="AR186" i="17"/>
  <c r="AU186" i="17" s="1"/>
  <c r="AR194" i="17"/>
  <c r="AU194" i="17" s="1"/>
  <c r="AO194" i="17"/>
  <c r="AC193" i="17"/>
  <c r="AG193" i="17"/>
  <c r="AJ193" i="17"/>
  <c r="AE194" i="17"/>
  <c r="AC197" i="17"/>
  <c r="AN197" i="17"/>
  <c r="AG197" i="17"/>
  <c r="AJ197" i="17"/>
  <c r="AE198" i="17"/>
  <c r="AQ198" i="17"/>
  <c r="AT198" i="17" s="1"/>
  <c r="AR198" i="17"/>
  <c r="AU198" i="17" s="1"/>
  <c r="AN204" i="17"/>
  <c r="AR200" i="17"/>
  <c r="AU200" i="17"/>
  <c r="AO200" i="17"/>
  <c r="AR209" i="17"/>
  <c r="AU209" i="17" s="1"/>
  <c r="AO209" i="17"/>
  <c r="AC196" i="17"/>
  <c r="AG196" i="17"/>
  <c r="AJ196" i="17"/>
  <c r="AQ210" i="17"/>
  <c r="AT210" i="17" s="1"/>
  <c r="AN210" i="17"/>
  <c r="AW210" i="17"/>
  <c r="AD192" i="17"/>
  <c r="AK192" i="17"/>
  <c r="AB193" i="17"/>
  <c r="AI193" i="17"/>
  <c r="AR8" i="18"/>
  <c r="AU8" i="18" s="1"/>
  <c r="AR10" i="18"/>
  <c r="AU10" i="18" s="1"/>
  <c r="AR12" i="18"/>
  <c r="AU12" i="18" s="1"/>
  <c r="AR14" i="18"/>
  <c r="AU14" i="18" s="1"/>
  <c r="AR16" i="18"/>
  <c r="AU16" i="18" s="1"/>
  <c r="AR18" i="18"/>
  <c r="AU18" i="18" s="1"/>
  <c r="AR20" i="18"/>
  <c r="AU20" i="18" s="1"/>
  <c r="AR22" i="18"/>
  <c r="AU22" i="18" s="1"/>
  <c r="AR24" i="18"/>
  <c r="AU24" i="18" s="1"/>
  <c r="AR26" i="18"/>
  <c r="AU26" i="18" s="1"/>
  <c r="AR28" i="18"/>
  <c r="AU28" i="18" s="1"/>
  <c r="AR30" i="18"/>
  <c r="AU30" i="18" s="1"/>
  <c r="AR32" i="18"/>
  <c r="AU32" i="18" s="1"/>
  <c r="AR34" i="18"/>
  <c r="AU34" i="18" s="1"/>
  <c r="AR36" i="18"/>
  <c r="AU36" i="18" s="1"/>
  <c r="AN37" i="18"/>
  <c r="AW38" i="18"/>
  <c r="AO43" i="18"/>
  <c r="AQ43" i="18"/>
  <c r="AT43" i="18"/>
  <c r="AO47" i="18"/>
  <c r="AQ47" i="18"/>
  <c r="AT47" i="18" s="1"/>
  <c r="AO51" i="18"/>
  <c r="AQ52" i="18"/>
  <c r="AT52" i="18" s="1"/>
  <c r="AW82" i="18"/>
  <c r="AW96" i="18"/>
  <c r="AN7" i="18"/>
  <c r="AN9" i="18"/>
  <c r="AN11" i="18"/>
  <c r="AN13" i="18"/>
  <c r="AN15" i="18"/>
  <c r="AN17" i="18"/>
  <c r="AN19" i="18"/>
  <c r="AN21" i="18"/>
  <c r="AN23" i="18"/>
  <c r="AN25" i="18"/>
  <c r="AN27" i="18"/>
  <c r="AN29" i="18"/>
  <c r="AN31" i="18"/>
  <c r="AN33" i="18"/>
  <c r="AN35" i="18"/>
  <c r="AO37" i="18"/>
  <c r="AN40" i="18"/>
  <c r="AN44" i="18"/>
  <c r="AN48" i="18"/>
  <c r="AO52" i="18"/>
  <c r="AN55" i="18"/>
  <c r="AN57" i="18"/>
  <c r="AN59" i="18"/>
  <c r="AN61" i="18"/>
  <c r="AN63" i="18"/>
  <c r="AN65" i="18"/>
  <c r="AN67" i="18"/>
  <c r="AN69" i="18"/>
  <c r="AN71" i="18"/>
  <c r="AN73" i="18"/>
  <c r="AN75" i="18"/>
  <c r="AN77" i="18"/>
  <c r="AN79" i="18"/>
  <c r="AQ81" i="18"/>
  <c r="AT81" i="18"/>
  <c r="AN81" i="18"/>
  <c r="AW86" i="18"/>
  <c r="AQ99" i="18"/>
  <c r="AT99" i="18"/>
  <c r="AO40" i="18"/>
  <c r="AQ40" i="18"/>
  <c r="AT40" i="18" s="1"/>
  <c r="AO44" i="18"/>
  <c r="AQ44" i="18"/>
  <c r="AT44" i="18"/>
  <c r="AO48" i="18"/>
  <c r="AQ48" i="18"/>
  <c r="AT48" i="18" s="1"/>
  <c r="AW51" i="18"/>
  <c r="AO53" i="18"/>
  <c r="AQ54" i="18"/>
  <c r="AT54" i="18" s="1"/>
  <c r="AO83" i="18"/>
  <c r="AO87" i="18"/>
  <c r="AO90" i="18"/>
  <c r="AW92" i="18"/>
  <c r="AQ7" i="18"/>
  <c r="AT7" i="18" s="1"/>
  <c r="AQ9" i="18"/>
  <c r="AT9" i="18" s="1"/>
  <c r="AQ11" i="18"/>
  <c r="AT11" i="18" s="1"/>
  <c r="AQ13" i="18"/>
  <c r="AT13" i="18" s="1"/>
  <c r="AQ15" i="18"/>
  <c r="AT15" i="18" s="1"/>
  <c r="AQ17" i="18"/>
  <c r="AT17" i="18" s="1"/>
  <c r="AQ19" i="18"/>
  <c r="AT19" i="18" s="1"/>
  <c r="AQ21" i="18"/>
  <c r="AT21" i="18" s="1"/>
  <c r="AQ23" i="18"/>
  <c r="AT23" i="18" s="1"/>
  <c r="AQ25" i="18"/>
  <c r="AT25" i="18" s="1"/>
  <c r="AQ27" i="18"/>
  <c r="AT27" i="18" s="1"/>
  <c r="AQ29" i="18"/>
  <c r="AT29" i="18" s="1"/>
  <c r="AQ31" i="18"/>
  <c r="AT31" i="18" s="1"/>
  <c r="AQ33" i="18"/>
  <c r="AT33" i="18" s="1"/>
  <c r="AW34" i="18"/>
  <c r="AQ35" i="18"/>
  <c r="AT35" i="18"/>
  <c r="AW39" i="18"/>
  <c r="AN41" i="18"/>
  <c r="AN45" i="18"/>
  <c r="AN49" i="18"/>
  <c r="AW52" i="18"/>
  <c r="AO54" i="18"/>
  <c r="AQ55" i="18"/>
  <c r="AT55" i="18"/>
  <c r="AQ57" i="18"/>
  <c r="AT57" i="18"/>
  <c r="AQ59" i="18"/>
  <c r="AT59" i="18"/>
  <c r="AQ61" i="18"/>
  <c r="AT61" i="18" s="1"/>
  <c r="AQ63" i="18"/>
  <c r="AT63" i="18" s="1"/>
  <c r="AQ65" i="18"/>
  <c r="AT65" i="18"/>
  <c r="AQ67" i="18"/>
  <c r="AT67" i="18"/>
  <c r="AQ69" i="18"/>
  <c r="AT69" i="18"/>
  <c r="AQ71" i="18"/>
  <c r="AT71" i="18"/>
  <c r="AQ73" i="18"/>
  <c r="AT73" i="18"/>
  <c r="AQ75" i="18"/>
  <c r="AT75" i="18" s="1"/>
  <c r="AQ77" i="18"/>
  <c r="AT77" i="18"/>
  <c r="AQ79" i="18"/>
  <c r="AT79" i="18"/>
  <c r="AO82" i="18"/>
  <c r="AN84" i="18"/>
  <c r="AQ85" i="18"/>
  <c r="AT85" i="18"/>
  <c r="AQ95" i="18"/>
  <c r="AT95" i="18" s="1"/>
  <c r="AO96" i="18"/>
  <c r="AW98" i="18"/>
  <c r="AO38" i="18"/>
  <c r="AO41" i="18"/>
  <c r="AO45" i="18"/>
  <c r="AO49" i="18"/>
  <c r="AO55" i="18"/>
  <c r="AR55" i="18"/>
  <c r="AU55" i="18" s="1"/>
  <c r="AO56" i="18"/>
  <c r="AR56" i="18"/>
  <c r="AU56" i="18"/>
  <c r="AO57" i="18"/>
  <c r="AR57" i="18"/>
  <c r="AU57" i="18" s="1"/>
  <c r="AO58" i="18"/>
  <c r="AR58" i="18"/>
  <c r="AU58" i="18"/>
  <c r="AO59" i="18"/>
  <c r="AR59" i="18"/>
  <c r="AU59" i="18" s="1"/>
  <c r="AO60" i="18"/>
  <c r="AR60" i="18"/>
  <c r="AU60" i="18"/>
  <c r="AO61" i="18"/>
  <c r="AR61" i="18"/>
  <c r="AU61" i="18" s="1"/>
  <c r="AO62" i="18"/>
  <c r="AR62" i="18"/>
  <c r="AU62" i="18" s="1"/>
  <c r="AO63" i="18"/>
  <c r="AR63" i="18"/>
  <c r="AU63" i="18" s="1"/>
  <c r="AO64" i="18"/>
  <c r="AR64" i="18"/>
  <c r="AU64" i="18" s="1"/>
  <c r="AO65" i="18"/>
  <c r="AR65" i="18"/>
  <c r="AU65" i="18" s="1"/>
  <c r="AO66" i="18"/>
  <c r="AR66" i="18"/>
  <c r="AU66" i="18"/>
  <c r="AO67" i="18"/>
  <c r="AR67" i="18"/>
  <c r="AU67" i="18" s="1"/>
  <c r="AO68" i="18"/>
  <c r="AR68" i="18"/>
  <c r="AU68" i="18"/>
  <c r="AO69" i="18"/>
  <c r="AR69" i="18"/>
  <c r="AU69" i="18" s="1"/>
  <c r="AO70" i="18"/>
  <c r="AR70" i="18"/>
  <c r="AU70" i="18"/>
  <c r="AO71" i="18"/>
  <c r="AR71" i="18"/>
  <c r="AU71" i="18" s="1"/>
  <c r="AO72" i="18"/>
  <c r="AR72" i="18"/>
  <c r="AU72" i="18" s="1"/>
  <c r="AO73" i="18"/>
  <c r="AR73" i="18"/>
  <c r="AU73" i="18" s="1"/>
  <c r="AO74" i="18"/>
  <c r="AR74" i="18"/>
  <c r="AU74" i="18"/>
  <c r="AO75" i="18"/>
  <c r="AR75" i="18"/>
  <c r="AU75" i="18" s="1"/>
  <c r="AO76" i="18"/>
  <c r="AR76" i="18"/>
  <c r="AU76" i="18"/>
  <c r="AO77" i="18"/>
  <c r="AR77" i="18"/>
  <c r="AU77" i="18" s="1"/>
  <c r="AO78" i="18"/>
  <c r="AR78" i="18"/>
  <c r="AU78" i="18"/>
  <c r="AO79" i="18"/>
  <c r="AR79" i="18"/>
  <c r="AU79" i="18" s="1"/>
  <c r="AO80" i="18"/>
  <c r="AR80" i="18"/>
  <c r="AU80" i="18"/>
  <c r="AQ101" i="18"/>
  <c r="AT101" i="18"/>
  <c r="AN8" i="18"/>
  <c r="AN10" i="18"/>
  <c r="AN12" i="18"/>
  <c r="AN14" i="18"/>
  <c r="AN16" i="18"/>
  <c r="AN18" i="18"/>
  <c r="AN20" i="18"/>
  <c r="AN22" i="18"/>
  <c r="AQ97" i="18"/>
  <c r="AT97" i="18"/>
  <c r="AO39" i="18"/>
  <c r="AN56" i="18"/>
  <c r="AN58" i="18"/>
  <c r="AN60" i="18"/>
  <c r="AN62" i="18"/>
  <c r="AN64" i="18"/>
  <c r="AN66" i="18"/>
  <c r="AN68" i="18"/>
  <c r="AQ83" i="18"/>
  <c r="AT83" i="18"/>
  <c r="AN83" i="18"/>
  <c r="AW83" i="18"/>
  <c r="AN112" i="18"/>
  <c r="AO118" i="18"/>
  <c r="AN102" i="18"/>
  <c r="AN104" i="18"/>
  <c r="AN106" i="18"/>
  <c r="AN108" i="18"/>
  <c r="AN110" i="18"/>
  <c r="AW111" i="18"/>
  <c r="AO112" i="18"/>
  <c r="AN117" i="18"/>
  <c r="AW117" i="18"/>
  <c r="AC126" i="18"/>
  <c r="AR132" i="18"/>
  <c r="AU132" i="18"/>
  <c r="AO132" i="18"/>
  <c r="AQ114" i="18"/>
  <c r="AT114" i="18" s="1"/>
  <c r="AO121" i="18"/>
  <c r="AW85" i="18"/>
  <c r="AW87" i="18"/>
  <c r="AW89" i="18"/>
  <c r="AW91" i="18"/>
  <c r="AW93" i="18"/>
  <c r="AW95" i="18"/>
  <c r="AW97" i="18"/>
  <c r="AW99" i="18"/>
  <c r="AW101" i="18"/>
  <c r="AW103" i="18"/>
  <c r="AW105" i="18"/>
  <c r="AW107" i="18"/>
  <c r="AQ108" i="18"/>
  <c r="AT108" i="18"/>
  <c r="AW109" i="18"/>
  <c r="AQ110" i="18"/>
  <c r="AT110" i="18" s="1"/>
  <c r="AN113" i="18"/>
  <c r="AN116" i="18"/>
  <c r="AQ118" i="18"/>
  <c r="AT118" i="18" s="1"/>
  <c r="AW118" i="18"/>
  <c r="AB127" i="18"/>
  <c r="AI127" i="18"/>
  <c r="AO113" i="18"/>
  <c r="AO116" i="18"/>
  <c r="AN85" i="18"/>
  <c r="AN87" i="18"/>
  <c r="AN89" i="18"/>
  <c r="AN91" i="18"/>
  <c r="AN93" i="18"/>
  <c r="AN95" i="18"/>
  <c r="AN97" i="18"/>
  <c r="AN99" i="18"/>
  <c r="AN101" i="18"/>
  <c r="AW112" i="18"/>
  <c r="AN115" i="18"/>
  <c r="AW115" i="18"/>
  <c r="AN119" i="18"/>
  <c r="AW119" i="18"/>
  <c r="AN114" i="18"/>
  <c r="AQ117" i="18"/>
  <c r="AT117" i="18" s="1"/>
  <c r="AQ121" i="18"/>
  <c r="AT121" i="18" s="1"/>
  <c r="AQ111" i="18"/>
  <c r="AT111" i="18" s="1"/>
  <c r="AW113" i="18"/>
  <c r="AQ116" i="18"/>
  <c r="AT116" i="18"/>
  <c r="AN121" i="18"/>
  <c r="AN132" i="18"/>
  <c r="AW132" i="18"/>
  <c r="AQ132" i="18"/>
  <c r="AT132" i="18" s="1"/>
  <c r="AO8" i="19"/>
  <c r="AO10" i="19"/>
  <c r="AO12" i="19"/>
  <c r="AO14" i="19"/>
  <c r="AO16" i="19"/>
  <c r="AO18" i="19"/>
  <c r="AO20" i="19"/>
  <c r="AO22" i="19"/>
  <c r="AO24" i="19"/>
  <c r="AO26" i="19"/>
  <c r="AO28" i="19"/>
  <c r="AO30" i="19"/>
  <c r="AO32" i="19"/>
  <c r="AO34" i="19"/>
  <c r="AO36" i="19"/>
  <c r="AO66" i="19"/>
  <c r="AR86" i="19"/>
  <c r="AU86" i="19" s="1"/>
  <c r="AN99" i="19"/>
  <c r="AW99" i="19"/>
  <c r="AW7" i="19"/>
  <c r="AW9" i="19"/>
  <c r="AW11" i="19"/>
  <c r="AW13" i="19"/>
  <c r="AW15" i="19"/>
  <c r="AW17" i="19"/>
  <c r="AW19" i="19"/>
  <c r="AW21" i="19"/>
  <c r="AW23" i="19"/>
  <c r="AW25" i="19"/>
  <c r="AW27" i="19"/>
  <c r="AW29" i="19"/>
  <c r="AW31" i="19"/>
  <c r="AW33" i="19"/>
  <c r="AW35" i="19"/>
  <c r="AQ36" i="19"/>
  <c r="AT36" i="19" s="1"/>
  <c r="AR38" i="19"/>
  <c r="AU38" i="19"/>
  <c r="AN39" i="19"/>
  <c r="AW40" i="19"/>
  <c r="AR46" i="19"/>
  <c r="AU46" i="19" s="1"/>
  <c r="AN47" i="19"/>
  <c r="AW48" i="19"/>
  <c r="AR54" i="19"/>
  <c r="AU54" i="19"/>
  <c r="AN55" i="19"/>
  <c r="AW56" i="19"/>
  <c r="AR62" i="19"/>
  <c r="AU62" i="19"/>
  <c r="AN63" i="19"/>
  <c r="AW65" i="19"/>
  <c r="AQ70" i="19"/>
  <c r="AT70" i="19" s="1"/>
  <c r="AW70" i="19"/>
  <c r="AR71" i="19"/>
  <c r="AU71" i="19" s="1"/>
  <c r="AN75" i="19"/>
  <c r="AN77" i="19"/>
  <c r="AO82" i="19"/>
  <c r="AO85" i="19"/>
  <c r="AR87" i="19"/>
  <c r="AU87" i="19" s="1"/>
  <c r="AN90" i="19"/>
  <c r="AW91" i="19"/>
  <c r="AQ93" i="19"/>
  <c r="AT93" i="19" s="1"/>
  <c r="AO39" i="19"/>
  <c r="AN42" i="19"/>
  <c r="AQ44" i="19"/>
  <c r="AT44" i="19" s="1"/>
  <c r="AO47" i="19"/>
  <c r="AN50" i="19"/>
  <c r="AQ52" i="19"/>
  <c r="AT52" i="19" s="1"/>
  <c r="AO55" i="19"/>
  <c r="AN58" i="19"/>
  <c r="AO63" i="19"/>
  <c r="AO67" i="19"/>
  <c r="AN73" i="19"/>
  <c r="AQ81" i="19"/>
  <c r="AT81" i="19"/>
  <c r="AO83" i="19"/>
  <c r="AW89" i="19"/>
  <c r="AN94" i="19"/>
  <c r="AN95" i="19"/>
  <c r="AW98" i="19"/>
  <c r="AQ98" i="19"/>
  <c r="AT98" i="19" s="1"/>
  <c r="AN98" i="19"/>
  <c r="AN31" i="19"/>
  <c r="AN33" i="19"/>
  <c r="AN35" i="19"/>
  <c r="AN37" i="19"/>
  <c r="AW38" i="19"/>
  <c r="AO42" i="19"/>
  <c r="AN45" i="19"/>
  <c r="AW46" i="19"/>
  <c r="AO50" i="19"/>
  <c r="AN53" i="19"/>
  <c r="AN61" i="19"/>
  <c r="AN64" i="19"/>
  <c r="AQ66" i="19"/>
  <c r="AT66" i="19"/>
  <c r="AW66" i="19"/>
  <c r="AR67" i="19"/>
  <c r="AU67" i="19" s="1"/>
  <c r="AW71" i="19"/>
  <c r="AO73" i="19"/>
  <c r="AN74" i="19"/>
  <c r="AO78" i="19"/>
  <c r="AQ79" i="19"/>
  <c r="AT79" i="19" s="1"/>
  <c r="AO81" i="19"/>
  <c r="AR83" i="19"/>
  <c r="AU83" i="19" s="1"/>
  <c r="AN86" i="19"/>
  <c r="AW87" i="19"/>
  <c r="AN89" i="19"/>
  <c r="AO94" i="19"/>
  <c r="AW95" i="19"/>
  <c r="AO100" i="19"/>
  <c r="AO37" i="19"/>
  <c r="AN40" i="19"/>
  <c r="AQ42" i="19"/>
  <c r="AT42" i="19"/>
  <c r="AO45" i="19"/>
  <c r="AN48" i="19"/>
  <c r="AQ50" i="19"/>
  <c r="AT50" i="19"/>
  <c r="AO53" i="19"/>
  <c r="AN56" i="19"/>
  <c r="AQ58" i="19"/>
  <c r="AT58" i="19" s="1"/>
  <c r="AO61" i="19"/>
  <c r="AN69" i="19"/>
  <c r="AQ72" i="19"/>
  <c r="AT72" i="19"/>
  <c r="AW72" i="19"/>
  <c r="AR73" i="19"/>
  <c r="AU73" i="19" s="1"/>
  <c r="AO76" i="19"/>
  <c r="AO79" i="19"/>
  <c r="AR81" i="19"/>
  <c r="AU81" i="19" s="1"/>
  <c r="AN84" i="19"/>
  <c r="AW85" i="19"/>
  <c r="AN87" i="19"/>
  <c r="AO92" i="19"/>
  <c r="AR95" i="19"/>
  <c r="AU95" i="19" s="1"/>
  <c r="AQ97" i="19"/>
  <c r="AT97" i="19" s="1"/>
  <c r="AQ99" i="19"/>
  <c r="AT99" i="19" s="1"/>
  <c r="AQ105" i="19"/>
  <c r="AT105" i="19" s="1"/>
  <c r="AN105" i="19"/>
  <c r="AW8" i="19"/>
  <c r="AW10" i="19"/>
  <c r="AW12" i="19"/>
  <c r="AW14" i="19"/>
  <c r="AW16" i="19"/>
  <c r="AW18" i="19"/>
  <c r="AW20" i="19"/>
  <c r="AW22" i="19"/>
  <c r="AW24" i="19"/>
  <c r="AW26" i="19"/>
  <c r="AW28" i="19"/>
  <c r="AW30" i="19"/>
  <c r="AW32" i="19"/>
  <c r="AW63" i="19"/>
  <c r="AW67" i="19"/>
  <c r="AO69" i="19"/>
  <c r="AQ69" i="19"/>
  <c r="AT69" i="19" s="1"/>
  <c r="AO77" i="19"/>
  <c r="AR79" i="19"/>
  <c r="AU79" i="19" s="1"/>
  <c r="AN82" i="19"/>
  <c r="AW83" i="19"/>
  <c r="AN85" i="19"/>
  <c r="AO90" i="19"/>
  <c r="AQ91" i="19"/>
  <c r="AT91" i="19" s="1"/>
  <c r="AR93" i="19"/>
  <c r="AU93" i="19" s="1"/>
  <c r="AO99" i="19"/>
  <c r="AQ101" i="19"/>
  <c r="AT101" i="19"/>
  <c r="AN101" i="19"/>
  <c r="AO43" i="19"/>
  <c r="AO51" i="19"/>
  <c r="AO59" i="19"/>
  <c r="AO65" i="19"/>
  <c r="AQ68" i="19"/>
  <c r="AT68" i="19" s="1"/>
  <c r="AW68" i="19"/>
  <c r="AR69" i="19"/>
  <c r="AU69" i="19"/>
  <c r="AW73" i="19"/>
  <c r="AO75" i="19"/>
  <c r="AN80" i="19"/>
  <c r="AW81" i="19"/>
  <c r="AN83" i="19"/>
  <c r="AO88" i="19"/>
  <c r="AO91" i="19"/>
  <c r="AR99" i="19"/>
  <c r="AU99" i="19" s="1"/>
  <c r="AW64" i="19"/>
  <c r="AW74" i="19"/>
  <c r="AW79" i="19"/>
  <c r="AO89" i="19"/>
  <c r="AW75" i="19"/>
  <c r="AQ76" i="19"/>
  <c r="AT76" i="19"/>
  <c r="AQ78" i="19"/>
  <c r="AT78" i="19" s="1"/>
  <c r="AQ80" i="19"/>
  <c r="AT80" i="19"/>
  <c r="AQ82" i="19"/>
  <c r="AT82" i="19" s="1"/>
  <c r="AQ84" i="19"/>
  <c r="AT84" i="19"/>
  <c r="AQ86" i="19"/>
  <c r="AT86" i="19"/>
  <c r="AQ88" i="19"/>
  <c r="AT88" i="19"/>
  <c r="AQ90" i="19"/>
  <c r="AT90" i="19" s="1"/>
  <c r="AQ92" i="19"/>
  <c r="AT92" i="19"/>
  <c r="AO95" i="19"/>
  <c r="AQ103" i="19"/>
  <c r="AT103" i="19" s="1"/>
  <c r="AW103" i="19"/>
  <c r="AQ107" i="19"/>
  <c r="AT107" i="19"/>
  <c r="AW107" i="19"/>
  <c r="AR110" i="19"/>
  <c r="AU110" i="19" s="1"/>
  <c r="AO110" i="19"/>
  <c r="AO111" i="19"/>
  <c r="AN112" i="19"/>
  <c r="AW120" i="19"/>
  <c r="AQ121" i="19"/>
  <c r="AT121" i="19" s="1"/>
  <c r="AN121" i="19"/>
  <c r="AQ127" i="19"/>
  <c r="AT127" i="19" s="1"/>
  <c r="AW128" i="19"/>
  <c r="AO134" i="19"/>
  <c r="AO135" i="19"/>
  <c r="AR137" i="19"/>
  <c r="AU137" i="19" s="1"/>
  <c r="AO140" i="19"/>
  <c r="AO141" i="19"/>
  <c r="AQ143" i="19"/>
  <c r="AT143" i="19" s="1"/>
  <c r="AQ147" i="19"/>
  <c r="AT147" i="19" s="1"/>
  <c r="AW151" i="19"/>
  <c r="AW155" i="19"/>
  <c r="AO98" i="19"/>
  <c r="AO101" i="19"/>
  <c r="AR104" i="19"/>
  <c r="AU104" i="19" s="1"/>
  <c r="AO105" i="19"/>
  <c r="AQ110" i="19"/>
  <c r="AT110" i="19"/>
  <c r="AO112" i="19"/>
  <c r="AO113" i="19"/>
  <c r="AR115" i="19"/>
  <c r="AU115" i="19"/>
  <c r="AW122" i="19"/>
  <c r="AQ123" i="19"/>
  <c r="AT123" i="19" s="1"/>
  <c r="AN123" i="19"/>
  <c r="AW126" i="19"/>
  <c r="AO93" i="19"/>
  <c r="AW97" i="19"/>
  <c r="AW100" i="19"/>
  <c r="AW104" i="19"/>
  <c r="AW108" i="19"/>
  <c r="AQ109" i="19"/>
  <c r="AT109" i="19" s="1"/>
  <c r="AN109" i="19"/>
  <c r="AO114" i="19"/>
  <c r="AO115" i="19"/>
  <c r="AW124" i="19"/>
  <c r="AO133" i="19"/>
  <c r="AR135" i="19"/>
  <c r="AU135" i="19" s="1"/>
  <c r="AW136" i="19"/>
  <c r="AR141" i="19"/>
  <c r="AU141" i="19"/>
  <c r="AW146" i="19"/>
  <c r="AW150" i="19"/>
  <c r="AW154" i="19"/>
  <c r="AW92" i="19"/>
  <c r="AW110" i="19"/>
  <c r="AQ111" i="19"/>
  <c r="AT111" i="19" s="1"/>
  <c r="AN111" i="19"/>
  <c r="AR116" i="19"/>
  <c r="AU116" i="19"/>
  <c r="AO116" i="19"/>
  <c r="AO117" i="19"/>
  <c r="AN118" i="19"/>
  <c r="AO130" i="19"/>
  <c r="AO131" i="19"/>
  <c r="AR132" i="19"/>
  <c r="AU132" i="19" s="1"/>
  <c r="AQ132" i="19"/>
  <c r="AT132" i="19" s="1"/>
  <c r="AQ135" i="19"/>
  <c r="AT135" i="19" s="1"/>
  <c r="AO138" i="19"/>
  <c r="AO139" i="19"/>
  <c r="AQ141" i="19"/>
  <c r="AT141" i="19" s="1"/>
  <c r="AQ113" i="19"/>
  <c r="AT113" i="19" s="1"/>
  <c r="AN113" i="19"/>
  <c r="AO118" i="19"/>
  <c r="AN120" i="19"/>
  <c r="AN97" i="19"/>
  <c r="AO103" i="19"/>
  <c r="AO107" i="19"/>
  <c r="AW114" i="19"/>
  <c r="AQ115" i="19"/>
  <c r="AT115" i="19"/>
  <c r="AN115" i="19"/>
  <c r="AR120" i="19"/>
  <c r="AU120" i="19" s="1"/>
  <c r="AO120" i="19"/>
  <c r="AO121" i="19"/>
  <c r="AN122" i="19"/>
  <c r="AO127" i="19"/>
  <c r="AR128" i="19"/>
  <c r="AU128" i="19" s="1"/>
  <c r="AQ133" i="19"/>
  <c r="AT133" i="19" s="1"/>
  <c r="AR139" i="19"/>
  <c r="AU139" i="19" s="1"/>
  <c r="AO142" i="19"/>
  <c r="AO143" i="19"/>
  <c r="AO147" i="19"/>
  <c r="AO151" i="19"/>
  <c r="AO97" i="19"/>
  <c r="AN100" i="19"/>
  <c r="AW102" i="19"/>
  <c r="AN104" i="19"/>
  <c r="AW106" i="19"/>
  <c r="AN108" i="19"/>
  <c r="AW116" i="19"/>
  <c r="AQ117" i="19"/>
  <c r="AT117" i="19"/>
  <c r="AN117" i="19"/>
  <c r="AR122" i="19"/>
  <c r="AU122" i="19" s="1"/>
  <c r="AO122" i="19"/>
  <c r="AO123" i="19"/>
  <c r="AO124" i="19"/>
  <c r="AR126" i="19"/>
  <c r="AU126" i="19"/>
  <c r="AQ126" i="19"/>
  <c r="AT126" i="19"/>
  <c r="AQ131" i="19"/>
  <c r="AT131" i="19" s="1"/>
  <c r="AW132" i="19"/>
  <c r="AO136" i="19"/>
  <c r="AQ139" i="19"/>
  <c r="AT139" i="19" s="1"/>
  <c r="AO146" i="19"/>
  <c r="AO150" i="19"/>
  <c r="AO154" i="19"/>
  <c r="AO108" i="19"/>
  <c r="AO109" i="19"/>
  <c r="AW118" i="19"/>
  <c r="AQ119" i="19"/>
  <c r="AT119" i="19" s="1"/>
  <c r="AN119" i="19"/>
  <c r="AQ129" i="19"/>
  <c r="AT129" i="19" s="1"/>
  <c r="AW130" i="19"/>
  <c r="AW138" i="19"/>
  <c r="AN125" i="19"/>
  <c r="AN127" i="19"/>
  <c r="AN129" i="19"/>
  <c r="AN131" i="19"/>
  <c r="AN133" i="19"/>
  <c r="AN135" i="19"/>
  <c r="AN137" i="19"/>
  <c r="AN139" i="19"/>
  <c r="AN141" i="19"/>
  <c r="AN143" i="19"/>
  <c r="AN145" i="19"/>
  <c r="AN147" i="19"/>
  <c r="AN149" i="19"/>
  <c r="AN151" i="19"/>
  <c r="AN153" i="19"/>
  <c r="AN155" i="19"/>
  <c r="AO157" i="19"/>
  <c r="AQ157" i="19"/>
  <c r="AT157" i="19" s="1"/>
  <c r="AO161" i="19"/>
  <c r="AQ161" i="19"/>
  <c r="AT161" i="19" s="1"/>
  <c r="AO165" i="19"/>
  <c r="AQ165" i="19"/>
  <c r="AT165" i="19" s="1"/>
  <c r="AO169" i="19"/>
  <c r="AO183" i="19"/>
  <c r="AW183" i="19"/>
  <c r="AR53" i="20"/>
  <c r="AU53" i="20" s="1"/>
  <c r="AO53" i="20"/>
  <c r="AW156" i="19"/>
  <c r="AN158" i="19"/>
  <c r="AN162" i="19"/>
  <c r="AN166" i="19"/>
  <c r="AO170" i="19"/>
  <c r="AQ170" i="19"/>
  <c r="AT170" i="19"/>
  <c r="AQ171" i="19"/>
  <c r="AT171" i="19"/>
  <c r="AN175" i="19"/>
  <c r="AN177" i="19"/>
  <c r="AO182" i="19"/>
  <c r="AW182" i="19"/>
  <c r="AR183" i="19"/>
  <c r="AU183" i="19"/>
  <c r="AN185" i="19"/>
  <c r="AQ149" i="19"/>
  <c r="AT149" i="19"/>
  <c r="AQ151" i="19"/>
  <c r="AT151" i="19" s="1"/>
  <c r="AQ153" i="19"/>
  <c r="AT153" i="19" s="1"/>
  <c r="AQ155" i="19"/>
  <c r="AT155" i="19"/>
  <c r="AO158" i="19"/>
  <c r="AQ158" i="19"/>
  <c r="AT158" i="19" s="1"/>
  <c r="AO162" i="19"/>
  <c r="AQ162" i="19"/>
  <c r="AT162" i="19"/>
  <c r="AO166" i="19"/>
  <c r="AQ166" i="19"/>
  <c r="AT166" i="19" s="1"/>
  <c r="AO171" i="19"/>
  <c r="AN172" i="19"/>
  <c r="AQ180" i="19"/>
  <c r="AT180" i="19" s="1"/>
  <c r="AO181" i="19"/>
  <c r="AW181" i="19"/>
  <c r="AR182" i="19"/>
  <c r="AU182" i="19" s="1"/>
  <c r="AW157" i="19"/>
  <c r="AW161" i="19"/>
  <c r="AW165" i="19"/>
  <c r="AN169" i="19"/>
  <c r="AO172" i="19"/>
  <c r="AN176" i="19"/>
  <c r="AO180" i="19"/>
  <c r="AW180" i="19"/>
  <c r="AN183" i="19"/>
  <c r="AN144" i="19"/>
  <c r="AN146" i="19"/>
  <c r="AN148" i="19"/>
  <c r="AN150" i="19"/>
  <c r="AN152" i="19"/>
  <c r="AN154" i="19"/>
  <c r="AO159" i="19"/>
  <c r="AO163" i="19"/>
  <c r="AO167" i="19"/>
  <c r="AW171" i="19"/>
  <c r="AO173" i="19"/>
  <c r="AR173" i="19"/>
  <c r="AU173" i="19"/>
  <c r="AO179" i="19"/>
  <c r="AW179" i="19"/>
  <c r="AR180" i="19"/>
  <c r="AU180" i="19" s="1"/>
  <c r="AE190" i="19"/>
  <c r="AO156" i="19"/>
  <c r="AR191" i="19"/>
  <c r="AU191" i="19" s="1"/>
  <c r="AO191" i="19"/>
  <c r="AR47" i="20"/>
  <c r="AU47" i="20" s="1"/>
  <c r="AO47" i="20"/>
  <c r="AN52" i="20"/>
  <c r="AQ52" i="20"/>
  <c r="AT52" i="20" s="1"/>
  <c r="AO160" i="19"/>
  <c r="AO164" i="19"/>
  <c r="AO168" i="19"/>
  <c r="AO175" i="19"/>
  <c r="AO176" i="19"/>
  <c r="AQ184" i="19"/>
  <c r="AT184" i="19" s="1"/>
  <c r="AO185" i="19"/>
  <c r="AW53" i="20"/>
  <c r="AQ53" i="20"/>
  <c r="AT53" i="20" s="1"/>
  <c r="AN53" i="20"/>
  <c r="AQ169" i="19"/>
  <c r="AT169" i="19" s="1"/>
  <c r="AN173" i="19"/>
  <c r="AW175" i="19"/>
  <c r="AW176" i="19"/>
  <c r="AR177" i="19"/>
  <c r="AU177" i="19" s="1"/>
  <c r="AN179" i="19"/>
  <c r="AO184" i="19"/>
  <c r="AW184" i="19"/>
  <c r="AR185" i="19"/>
  <c r="AU185" i="19" s="1"/>
  <c r="AR48" i="20"/>
  <c r="AU48" i="20"/>
  <c r="AO48" i="20"/>
  <c r="AW8" i="20"/>
  <c r="AW10" i="20"/>
  <c r="AW12" i="20"/>
  <c r="AW14" i="20"/>
  <c r="AW16" i="20"/>
  <c r="AW18" i="20"/>
  <c r="AW20" i="20"/>
  <c r="AW22" i="20"/>
  <c r="AW24" i="20"/>
  <c r="AW26" i="20"/>
  <c r="AW28" i="20"/>
  <c r="AW38" i="20"/>
  <c r="AQ39" i="20"/>
  <c r="AT39" i="20"/>
  <c r="AW40" i="20"/>
  <c r="AQ41" i="20"/>
  <c r="AT41" i="20" s="1"/>
  <c r="AW43" i="20"/>
  <c r="AN30" i="20"/>
  <c r="AN32" i="20"/>
  <c r="AN34" i="20"/>
  <c r="AN36" i="20"/>
  <c r="AN38" i="20"/>
  <c r="AN40" i="20"/>
  <c r="AN43" i="20"/>
  <c r="AW7" i="20"/>
  <c r="AW9" i="20"/>
  <c r="AW11" i="20"/>
  <c r="AW13" i="20"/>
  <c r="AW15" i="20"/>
  <c r="AW17" i="20"/>
  <c r="AW19" i="20"/>
  <c r="AW21" i="20"/>
  <c r="AW23" i="20"/>
  <c r="AW25" i="20"/>
  <c r="AW27" i="20"/>
  <c r="AW29" i="20"/>
  <c r="AW31" i="20"/>
  <c r="AW196" i="17"/>
  <c r="AQ197" i="17"/>
  <c r="AT197" i="17" s="1"/>
  <c r="AR92" i="16"/>
  <c r="AU92" i="16" s="1"/>
  <c r="AN172" i="15"/>
  <c r="AO329" i="14"/>
  <c r="AN331" i="14"/>
  <c r="AR332" i="14"/>
  <c r="AU332" i="14"/>
  <c r="AQ155" i="12"/>
  <c r="AT155" i="12" s="1"/>
  <c r="AQ135" i="11"/>
  <c r="AT135" i="11" s="1"/>
  <c r="AN18" i="4"/>
  <c r="AO75" i="3"/>
  <c r="AN98" i="1"/>
  <c r="AQ103" i="1"/>
  <c r="AT103" i="1" s="1"/>
  <c r="AR104" i="1"/>
  <c r="AU104" i="1" s="1"/>
  <c r="AR99" i="1"/>
  <c r="AU99" i="1" s="1"/>
  <c r="AO102" i="1"/>
  <c r="AN100" i="1"/>
  <c r="AO104" i="1"/>
  <c r="AW104" i="1"/>
  <c r="AO99" i="1"/>
  <c r="AQ100" i="1"/>
  <c r="AT100" i="1" s="1"/>
  <c r="AW102" i="1"/>
  <c r="AR102" i="1"/>
  <c r="AU102" i="1"/>
  <c r="AW100" i="1"/>
  <c r="AW99" i="1"/>
  <c r="AW198" i="17"/>
  <c r="AW175" i="15"/>
  <c r="AQ340" i="14"/>
  <c r="AT340" i="14" s="1"/>
  <c r="AN340" i="14"/>
  <c r="AW340" i="14"/>
  <c r="AW161" i="13"/>
  <c r="AW163" i="12"/>
  <c r="AN198" i="17"/>
  <c r="AQ327" i="14"/>
  <c r="AT327" i="14" s="1"/>
  <c r="AQ168" i="12"/>
  <c r="AT168" i="12" s="1"/>
  <c r="AO101" i="16"/>
  <c r="AQ333" i="14"/>
  <c r="AT333" i="14" s="1"/>
  <c r="AR163" i="12"/>
  <c r="AU163" i="12" s="1"/>
  <c r="AO163" i="12"/>
  <c r="AR161" i="13"/>
  <c r="AU161" i="13" s="1"/>
  <c r="AO18" i="4"/>
  <c r="AO198" i="17"/>
  <c r="AR169" i="15"/>
  <c r="AU169" i="15"/>
  <c r="AN149" i="11"/>
  <c r="AW149" i="11"/>
  <c r="AQ149" i="11"/>
  <c r="AT149" i="11"/>
  <c r="AW135" i="11"/>
  <c r="AQ191" i="19"/>
  <c r="AT191" i="19" s="1"/>
  <c r="AW191" i="19"/>
  <c r="AR171" i="15"/>
  <c r="AU171" i="15" s="1"/>
  <c r="AO171" i="15"/>
  <c r="AW332" i="14"/>
  <c r="AO168" i="12"/>
  <c r="AR168" i="12"/>
  <c r="AU168" i="12"/>
  <c r="AQ169" i="15"/>
  <c r="AT169" i="15" s="1"/>
  <c r="AN169" i="15"/>
  <c r="AR339" i="14"/>
  <c r="AU339" i="14" s="1"/>
  <c r="AO339" i="14"/>
  <c r="AO333" i="14"/>
  <c r="AQ162" i="12"/>
  <c r="AT162" i="12" s="1"/>
  <c r="AN162" i="12"/>
  <c r="AW162" i="12"/>
  <c r="AR196" i="17"/>
  <c r="AU196" i="17"/>
  <c r="AO196" i="17"/>
  <c r="AO175" i="15"/>
  <c r="AO78" i="3"/>
  <c r="AW15" i="5"/>
  <c r="AW37" i="5"/>
  <c r="AW7" i="6"/>
  <c r="AW9" i="6"/>
  <c r="AW13" i="6"/>
  <c r="AW23" i="6"/>
  <c r="AW25" i="6"/>
  <c r="AW10" i="7"/>
  <c r="AW14" i="7"/>
  <c r="AW18" i="7"/>
  <c r="AW22" i="7"/>
  <c r="AW26" i="7"/>
  <c r="AW103" i="12"/>
  <c r="AW118" i="12"/>
  <c r="AW114" i="13"/>
  <c r="AW45" i="14"/>
  <c r="AW108" i="14"/>
  <c r="AW110" i="14"/>
  <c r="AW112" i="14"/>
  <c r="AW114" i="14"/>
  <c r="AW116" i="14"/>
  <c r="AW118" i="14"/>
  <c r="AW120" i="14"/>
  <c r="AW122" i="14"/>
  <c r="AW124" i="14"/>
  <c r="AW126" i="14"/>
  <c r="AW128" i="14"/>
  <c r="AW130" i="14"/>
  <c r="AW132" i="14"/>
  <c r="AW212" i="14"/>
  <c r="AW12" i="16"/>
  <c r="AW21" i="16"/>
  <c r="AW85" i="17"/>
  <c r="AW95" i="17"/>
  <c r="AW107" i="17"/>
  <c r="AW53" i="18"/>
  <c r="AW54" i="18"/>
  <c r="AO20" i="11" l="1"/>
  <c r="AR20" i="11"/>
  <c r="AU20" i="11" s="1"/>
  <c r="AW20" i="11"/>
  <c r="AR21" i="11"/>
  <c r="AU21" i="11" s="1"/>
  <c r="AO21" i="11"/>
  <c r="AW21" i="11"/>
  <c r="AR22" i="11"/>
  <c r="AU22" i="11" s="1"/>
  <c r="AO22" i="11"/>
  <c r="AW22" i="11"/>
  <c r="AN171" i="15"/>
  <c r="AW171" i="15"/>
  <c r="AE104" i="16"/>
  <c r="AR258" i="9"/>
  <c r="AU258" i="9" s="1"/>
  <c r="AO258" i="9"/>
  <c r="AQ25" i="5"/>
  <c r="AT25" i="5" s="1"/>
  <c r="AW25" i="5"/>
  <c r="AN25" i="5"/>
  <c r="AO24" i="11"/>
  <c r="AW24" i="11"/>
  <c r="AO26" i="11"/>
  <c r="AR26" i="11"/>
  <c r="AU26" i="11" s="1"/>
  <c r="AW26" i="11"/>
  <c r="I147" i="11"/>
  <c r="AE144" i="11"/>
  <c r="AQ144" i="11" s="1"/>
  <c r="AT144" i="11" s="1"/>
  <c r="AO17" i="5"/>
  <c r="AN14" i="4"/>
  <c r="AQ14" i="4"/>
  <c r="AT14" i="4" s="1"/>
  <c r="AR20" i="5"/>
  <c r="AU20" i="5" s="1"/>
  <c r="AW20" i="5"/>
  <c r="AO20" i="5"/>
  <c r="AJ144" i="11"/>
  <c r="AW144" i="11" s="1"/>
  <c r="U147" i="11"/>
  <c r="AQ196" i="17"/>
  <c r="AT196" i="17" s="1"/>
  <c r="AN196" i="17"/>
  <c r="AR103" i="1"/>
  <c r="AU103" i="1" s="1"/>
  <c r="AO103" i="1"/>
  <c r="AQ23" i="5"/>
  <c r="AT23" i="5" s="1"/>
  <c r="AO197" i="17"/>
  <c r="AR197" i="17"/>
  <c r="AU197" i="17" s="1"/>
  <c r="AR18" i="5"/>
  <c r="AU18" i="5" s="1"/>
  <c r="AW18" i="5"/>
  <c r="AW22" i="5"/>
  <c r="AN22" i="5"/>
  <c r="AQ22" i="5"/>
  <c r="AT22" i="5" s="1"/>
  <c r="AN144" i="11"/>
  <c r="AR19" i="5"/>
  <c r="AU19" i="5" s="1"/>
  <c r="AW19" i="5"/>
  <c r="AW24" i="5"/>
  <c r="AR24" i="5"/>
  <c r="AU24" i="5" s="1"/>
  <c r="AO24" i="5"/>
  <c r="AO19" i="11"/>
  <c r="AW19" i="11"/>
  <c r="AR19" i="11"/>
  <c r="AU19" i="11" s="1"/>
  <c r="AN104" i="1"/>
  <c r="AQ104" i="1"/>
  <c r="AT104" i="1" s="1"/>
  <c r="AQ75" i="3"/>
  <c r="AT75" i="3" s="1"/>
  <c r="AN36" i="8"/>
  <c r="AQ36" i="8"/>
  <c r="AT36" i="8" s="1"/>
  <c r="AO245" i="9"/>
  <c r="AR245" i="9"/>
  <c r="AU245" i="9" s="1"/>
  <c r="AN36" i="1"/>
  <c r="AQ36" i="1"/>
  <c r="AT36" i="1" s="1"/>
  <c r="AQ38" i="1"/>
  <c r="AT38" i="1" s="1"/>
  <c r="AN38" i="1"/>
  <c r="AW38" i="1"/>
  <c r="AW40" i="1"/>
  <c r="AN40" i="1"/>
  <c r="AW41" i="1"/>
  <c r="AQ41" i="1"/>
  <c r="AT41" i="1" s="1"/>
  <c r="AW43" i="1"/>
  <c r="AQ43" i="1"/>
  <c r="AT43" i="1" s="1"/>
  <c r="AQ44" i="1"/>
  <c r="AT44" i="1" s="1"/>
  <c r="AW44" i="1"/>
  <c r="AW45" i="1"/>
  <c r="AQ45" i="1"/>
  <c r="AT45" i="1" s="1"/>
  <c r="AN45" i="1"/>
  <c r="AN46" i="1"/>
  <c r="AQ46" i="1"/>
  <c r="AT46" i="1" s="1"/>
  <c r="AW46" i="1"/>
  <c r="AQ47" i="1"/>
  <c r="AT47" i="1" s="1"/>
  <c r="AN47" i="1"/>
  <c r="AQ48" i="1"/>
  <c r="AT48" i="1" s="1"/>
  <c r="AW48" i="1"/>
  <c r="AQ50" i="1"/>
  <c r="AT50" i="1" s="1"/>
  <c r="AW50" i="1"/>
  <c r="AW51" i="1"/>
  <c r="AQ51" i="1"/>
  <c r="AT51" i="1" s="1"/>
  <c r="AN51" i="1"/>
  <c r="AQ52" i="1"/>
  <c r="AT52" i="1" s="1"/>
  <c r="AN52" i="1"/>
  <c r="AW52" i="1"/>
  <c r="AW55" i="1"/>
  <c r="AN55" i="1"/>
  <c r="AQ55" i="1"/>
  <c r="AT55" i="1" s="1"/>
  <c r="AW57" i="1"/>
  <c r="AQ57" i="1"/>
  <c r="AT57" i="1" s="1"/>
  <c r="AN57" i="1"/>
  <c r="AQ58" i="1"/>
  <c r="AT58" i="1" s="1"/>
  <c r="AW58" i="1"/>
  <c r="AW59" i="1"/>
  <c r="AQ59" i="1"/>
  <c r="AT59" i="1" s="1"/>
  <c r="AN59" i="1"/>
  <c r="AQ60" i="1"/>
  <c r="AT60" i="1" s="1"/>
  <c r="AN60" i="1"/>
  <c r="AQ61" i="1"/>
  <c r="AT61" i="1" s="1"/>
  <c r="AW61" i="1"/>
  <c r="AN63" i="1"/>
  <c r="AW63" i="1"/>
  <c r="AQ63" i="1"/>
  <c r="AT63" i="1" s="1"/>
  <c r="AQ64" i="1"/>
  <c r="AT64" i="1" s="1"/>
  <c r="AN64" i="1"/>
  <c r="AW64" i="1"/>
  <c r="AN65" i="1"/>
  <c r="AQ65" i="1"/>
  <c r="AT65" i="1" s="1"/>
  <c r="AW65" i="1"/>
  <c r="AN66" i="1"/>
  <c r="AW66" i="1"/>
  <c r="AW67" i="1"/>
  <c r="AN67" i="1"/>
  <c r="AQ67" i="1"/>
  <c r="AT67" i="1" s="1"/>
  <c r="AQ68" i="1"/>
  <c r="AT68" i="1" s="1"/>
  <c r="AN68" i="1"/>
  <c r="AW68" i="1"/>
  <c r="AQ69" i="1"/>
  <c r="AT69" i="1" s="1"/>
  <c r="AW69" i="1"/>
  <c r="AQ70" i="1"/>
  <c r="AT70" i="1" s="1"/>
  <c r="AW70" i="1"/>
  <c r="AN72" i="1"/>
  <c r="AQ72" i="1"/>
  <c r="AT72" i="1" s="1"/>
  <c r="AN73" i="1"/>
  <c r="AW73" i="1"/>
  <c r="AR8" i="2"/>
  <c r="AU8" i="2" s="1"/>
  <c r="AO8" i="2"/>
  <c r="AW8" i="2"/>
  <c r="AR9" i="2"/>
  <c r="AU9" i="2" s="1"/>
  <c r="AW9" i="2"/>
  <c r="AO10" i="2"/>
  <c r="AW10" i="2"/>
  <c r="AR10" i="2"/>
  <c r="AU10" i="2" s="1"/>
  <c r="AO11" i="2"/>
  <c r="AW11" i="2"/>
  <c r="AN16" i="2"/>
  <c r="AQ16" i="2"/>
  <c r="AT16" i="2" s="1"/>
  <c r="AN19" i="2"/>
  <c r="AQ19" i="2"/>
  <c r="AT19" i="2" s="1"/>
  <c r="AW21" i="2"/>
  <c r="AN21" i="2"/>
  <c r="AW22" i="2"/>
  <c r="AN22" i="2"/>
  <c r="AR14" i="7"/>
  <c r="AU14" i="7" s="1"/>
  <c r="AO14" i="7"/>
  <c r="AQ255" i="9"/>
  <c r="AT255" i="9" s="1"/>
  <c r="AN255" i="9"/>
  <c r="AQ245" i="9"/>
  <c r="AT245" i="9" s="1"/>
  <c r="AN245" i="9"/>
  <c r="AW245" i="9"/>
  <c r="AW8" i="1"/>
  <c r="AN8" i="1"/>
  <c r="AO9" i="1"/>
  <c r="AR9" i="1"/>
  <c r="AU9" i="1" s="1"/>
  <c r="AN11" i="1"/>
  <c r="AW11" i="1"/>
  <c r="AQ11" i="1"/>
  <c r="AT11" i="1" s="1"/>
  <c r="AN12" i="1"/>
  <c r="AQ12" i="1"/>
  <c r="AT12" i="1" s="1"/>
  <c r="AW12" i="1"/>
  <c r="AN13" i="1"/>
  <c r="AW13" i="1"/>
  <c r="AQ13" i="1"/>
  <c r="AT13" i="1" s="1"/>
  <c r="AQ14" i="1"/>
  <c r="AT14" i="1" s="1"/>
  <c r="AW14" i="1"/>
  <c r="AN14" i="1"/>
  <c r="AW15" i="1"/>
  <c r="AQ15" i="1"/>
  <c r="AT15" i="1" s="1"/>
  <c r="AN15" i="1"/>
  <c r="AQ16" i="1"/>
  <c r="AT16" i="1" s="1"/>
  <c r="AW16" i="1"/>
  <c r="AN16" i="1"/>
  <c r="AN17" i="1"/>
  <c r="AW17" i="1"/>
  <c r="AQ19" i="1"/>
  <c r="AT19" i="1" s="1"/>
  <c r="AN19" i="1"/>
  <c r="AQ20" i="1"/>
  <c r="AT20" i="1" s="1"/>
  <c r="AN20" i="1"/>
  <c r="AW20" i="1"/>
  <c r="AW21" i="1"/>
  <c r="AQ21" i="1"/>
  <c r="AT21" i="1" s="1"/>
  <c r="AQ24" i="1"/>
  <c r="AT24" i="1" s="1"/>
  <c r="AW24" i="1"/>
  <c r="AN24" i="1"/>
  <c r="AW25" i="1"/>
  <c r="AQ25" i="1"/>
  <c r="AT25" i="1" s="1"/>
  <c r="AQ28" i="1"/>
  <c r="AT28" i="1" s="1"/>
  <c r="AW28" i="1"/>
  <c r="AN28" i="1"/>
  <c r="AN29" i="1"/>
  <c r="AW29" i="1"/>
  <c r="AQ29" i="1"/>
  <c r="AT29" i="1" s="1"/>
  <c r="AW31" i="1"/>
  <c r="AQ31" i="1"/>
  <c r="AT31" i="1" s="1"/>
  <c r="AN32" i="1"/>
  <c r="AQ32" i="1"/>
  <c r="AT32" i="1" s="1"/>
  <c r="AW32" i="1"/>
  <c r="AN33" i="1"/>
  <c r="AW33" i="1"/>
  <c r="AQ33" i="1"/>
  <c r="AT33" i="1" s="1"/>
  <c r="AN34" i="1"/>
  <c r="AQ34" i="1"/>
  <c r="AT34" i="1" s="1"/>
  <c r="AW34" i="1"/>
  <c r="AN35" i="1"/>
  <c r="AW35" i="1"/>
  <c r="AQ35" i="1"/>
  <c r="AT35" i="1" s="1"/>
  <c r="AW7" i="4"/>
  <c r="AQ7" i="4"/>
  <c r="AT7" i="4" s="1"/>
  <c r="AQ8" i="4"/>
  <c r="AT8" i="4" s="1"/>
  <c r="AW8" i="4"/>
  <c r="AN11" i="4"/>
  <c r="AW11" i="4"/>
  <c r="AQ167" i="15"/>
  <c r="AT167" i="15" s="1"/>
  <c r="AQ163" i="12"/>
  <c r="AT163" i="12" s="1"/>
  <c r="AO81" i="3"/>
  <c r="AW22" i="1"/>
  <c r="AN43" i="1"/>
  <c r="AN50" i="1"/>
  <c r="AN71" i="1"/>
  <c r="AQ101" i="1"/>
  <c r="AT101" i="1" s="1"/>
  <c r="AN101" i="1"/>
  <c r="AQ17" i="2"/>
  <c r="AT17" i="2" s="1"/>
  <c r="AQ72" i="3"/>
  <c r="AT72" i="3" s="1"/>
  <c r="AN72" i="3"/>
  <c r="AQ160" i="12"/>
  <c r="AT160" i="12" s="1"/>
  <c r="AW329" i="14"/>
  <c r="AC164" i="13"/>
  <c r="AW13" i="2"/>
  <c r="AQ66" i="1"/>
  <c r="AT66" i="1" s="1"/>
  <c r="AW36" i="1"/>
  <c r="AW14" i="2"/>
  <c r="AO328" i="14"/>
  <c r="AW172" i="15"/>
  <c r="AQ172" i="15"/>
  <c r="AT172" i="15" s="1"/>
  <c r="AR327" i="14"/>
  <c r="AU327" i="14" s="1"/>
  <c r="AW60" i="1"/>
  <c r="AQ22" i="1"/>
  <c r="AT22" i="1" s="1"/>
  <c r="AN53" i="1"/>
  <c r="AQ18" i="2"/>
  <c r="AT18" i="2" s="1"/>
  <c r="AR13" i="2"/>
  <c r="AU13" i="2" s="1"/>
  <c r="AN336" i="14"/>
  <c r="AW19" i="1"/>
  <c r="AW54" i="1"/>
  <c r="AW9" i="1"/>
  <c r="AQ40" i="1"/>
  <c r="AT40" i="1" s="1"/>
  <c r="AN41" i="1"/>
  <c r="AR11" i="2"/>
  <c r="AU11" i="2" s="1"/>
  <c r="AO106" i="1"/>
  <c r="AW327" i="14"/>
  <c r="AW30" i="1"/>
  <c r="AW18" i="1"/>
  <c r="AQ17" i="1"/>
  <c r="AT17" i="1" s="1"/>
  <c r="AQ54" i="1"/>
  <c r="AT54" i="1" s="1"/>
  <c r="AN31" i="1"/>
  <c r="AW71" i="1"/>
  <c r="AR14" i="2"/>
  <c r="AU14" i="2" s="1"/>
  <c r="AR40" i="8"/>
  <c r="AU40" i="8" s="1"/>
  <c r="AO40" i="8"/>
  <c r="AQ253" i="9"/>
  <c r="AT253" i="9" s="1"/>
  <c r="AN253" i="9"/>
  <c r="AR31" i="10"/>
  <c r="AU31" i="10" s="1"/>
  <c r="AO31" i="10"/>
  <c r="AW31" i="10"/>
  <c r="AQ49" i="1"/>
  <c r="AT49" i="1" s="1"/>
  <c r="AN62" i="1"/>
  <c r="AQ53" i="1"/>
  <c r="AT53" i="1" s="1"/>
  <c r="AQ39" i="1"/>
  <c r="AT39" i="1" s="1"/>
  <c r="AW42" i="1"/>
  <c r="AN30" i="1"/>
  <c r="AN69" i="1"/>
  <c r="AR71" i="3"/>
  <c r="AU71" i="3" s="1"/>
  <c r="AO71" i="3"/>
  <c r="AW328" i="14"/>
  <c r="AN74" i="1"/>
  <c r="AQ18" i="1"/>
  <c r="AT18" i="1" s="1"/>
  <c r="AW47" i="1"/>
  <c r="AW49" i="1"/>
  <c r="AW39" i="1"/>
  <c r="AQ42" i="1"/>
  <c r="AT42" i="1" s="1"/>
  <c r="AN61" i="1"/>
  <c r="AN27" i="1"/>
  <c r="AN20" i="2"/>
  <c r="AN81" i="3"/>
  <c r="AO192" i="17"/>
  <c r="AQ11" i="4"/>
  <c r="AT11" i="4" s="1"/>
  <c r="AW27" i="1"/>
  <c r="AQ62" i="1"/>
  <c r="AT62" i="1" s="1"/>
  <c r="AN25" i="1"/>
  <c r="AN38" i="8"/>
  <c r="AQ102" i="1"/>
  <c r="AT102" i="1" s="1"/>
  <c r="AW60" i="9"/>
  <c r="AO60" i="9"/>
  <c r="AO64" i="9"/>
  <c r="AW64" i="9"/>
  <c r="AW133" i="9"/>
  <c r="AQ133" i="9"/>
  <c r="AT133" i="9" s="1"/>
  <c r="AW101" i="1"/>
  <c r="AR98" i="1"/>
  <c r="AU98" i="1" s="1"/>
  <c r="AO99" i="2"/>
  <c r="AR74" i="3"/>
  <c r="AU74" i="3" s="1"/>
  <c r="AR38" i="8"/>
  <c r="AU38" i="8" s="1"/>
  <c r="AQ159" i="13"/>
  <c r="AT159" i="13" s="1"/>
  <c r="AG77" i="3"/>
  <c r="AR17" i="6"/>
  <c r="AU17" i="6" s="1"/>
  <c r="AO17" i="6"/>
  <c r="AQ31" i="9"/>
  <c r="AT31" i="9" s="1"/>
  <c r="AK246" i="9"/>
  <c r="AF37" i="10"/>
  <c r="AR8" i="11"/>
  <c r="AU8" i="11" s="1"/>
  <c r="AR17" i="11"/>
  <c r="AU17" i="11" s="1"/>
  <c r="AN80" i="2"/>
  <c r="AN82" i="2"/>
  <c r="AQ83" i="2"/>
  <c r="AT83" i="2" s="1"/>
  <c r="AB89" i="2"/>
  <c r="AR21" i="3"/>
  <c r="AU21" i="3" s="1"/>
  <c r="AR24" i="3"/>
  <c r="AU24" i="3" s="1"/>
  <c r="AR17" i="5"/>
  <c r="AU17" i="5" s="1"/>
  <c r="AR28" i="7"/>
  <c r="AU28" i="7" s="1"/>
  <c r="AO28" i="7"/>
  <c r="AQ81" i="2"/>
  <c r="AT81" i="2" s="1"/>
  <c r="AD71" i="5"/>
  <c r="AQ13" i="8"/>
  <c r="AT13" i="8" s="1"/>
  <c r="AN30" i="9"/>
  <c r="AQ37" i="9"/>
  <c r="AT37" i="9" s="1"/>
  <c r="AG246" i="9"/>
  <c r="AJ253" i="9"/>
  <c r="AR253" i="9" s="1"/>
  <c r="AU253" i="9" s="1"/>
  <c r="AH261" i="9"/>
  <c r="AQ141" i="12"/>
  <c r="AT141" i="12" s="1"/>
  <c r="AR38" i="2"/>
  <c r="AU38" i="2" s="1"/>
  <c r="AR42" i="2"/>
  <c r="AU42" i="2" s="1"/>
  <c r="AF75" i="3"/>
  <c r="AN75" i="3" s="1"/>
  <c r="AW135" i="12"/>
  <c r="AQ138" i="12"/>
  <c r="AT138" i="12" s="1"/>
  <c r="AQ140" i="12"/>
  <c r="AT140" i="12" s="1"/>
  <c r="AN157" i="12"/>
  <c r="AR50" i="2"/>
  <c r="AU50" i="2" s="1"/>
  <c r="AR52" i="2"/>
  <c r="AU52" i="2" s="1"/>
  <c r="AR54" i="2"/>
  <c r="AU54" i="2" s="1"/>
  <c r="AR56" i="2"/>
  <c r="AU56" i="2" s="1"/>
  <c r="AN62" i="3"/>
  <c r="AE69" i="5"/>
  <c r="AJ69" i="5"/>
  <c r="AR20" i="7"/>
  <c r="AU20" i="7" s="1"/>
  <c r="AO20" i="7"/>
  <c r="AR16" i="9"/>
  <c r="AU16" i="9" s="1"/>
  <c r="AW185" i="9"/>
  <c r="AR140" i="13"/>
  <c r="AU140" i="13" s="1"/>
  <c r="AE153" i="13"/>
  <c r="AR64" i="2"/>
  <c r="AU64" i="2" s="1"/>
  <c r="AR66" i="2"/>
  <c r="AU66" i="2" s="1"/>
  <c r="AD80" i="3"/>
  <c r="AO61" i="5"/>
  <c r="AN78" i="9"/>
  <c r="AN80" i="9"/>
  <c r="AC251" i="9"/>
  <c r="AG257" i="9"/>
  <c r="AE147" i="11"/>
  <c r="AF106" i="1"/>
  <c r="AW106" i="1" s="1"/>
  <c r="AB74" i="3"/>
  <c r="AR59" i="5"/>
  <c r="AU59" i="5" s="1"/>
  <c r="AO183" i="9"/>
  <c r="AW16" i="2"/>
  <c r="AR9" i="6"/>
  <c r="AU9" i="6" s="1"/>
  <c r="AO9" i="6"/>
  <c r="AN76" i="9"/>
  <c r="AW109" i="9"/>
  <c r="AW123" i="9"/>
  <c r="AQ61" i="13"/>
  <c r="AT61" i="13" s="1"/>
  <c r="AI104" i="16"/>
  <c r="AN23" i="2"/>
  <c r="AN23" i="5"/>
  <c r="AW27" i="5"/>
  <c r="AR24" i="7"/>
  <c r="AU24" i="7" s="1"/>
  <c r="AO24" i="7"/>
  <c r="AW39" i="13"/>
  <c r="AQ39" i="13"/>
  <c r="AT39" i="13" s="1"/>
  <c r="AQ49" i="13"/>
  <c r="AT49" i="13" s="1"/>
  <c r="AQ53" i="13"/>
  <c r="AT53" i="13" s="1"/>
  <c r="AN18" i="2"/>
  <c r="AQ21" i="2"/>
  <c r="AT21" i="2" s="1"/>
  <c r="AW129" i="9"/>
  <c r="AO178" i="9"/>
  <c r="AN57" i="13"/>
  <c r="AN167" i="15"/>
  <c r="AN29" i="2"/>
  <c r="AG97" i="2"/>
  <c r="AN32" i="3"/>
  <c r="AN30" i="5"/>
  <c r="AW35" i="5"/>
  <c r="AE66" i="5"/>
  <c r="AO8" i="6"/>
  <c r="AW8" i="6"/>
  <c r="AO20" i="6"/>
  <c r="AW20" i="6"/>
  <c r="AN14" i="9"/>
  <c r="AW166" i="14"/>
  <c r="AO186" i="9"/>
  <c r="AE256" i="9"/>
  <c r="AI34" i="10"/>
  <c r="AQ61" i="11"/>
  <c r="AT61" i="11" s="1"/>
  <c r="AH133" i="11"/>
  <c r="AJ138" i="11"/>
  <c r="AW59" i="13"/>
  <c r="AW62" i="13"/>
  <c r="AQ64" i="13"/>
  <c r="AT64" i="13" s="1"/>
  <c r="AC158" i="13"/>
  <c r="AN183" i="14"/>
  <c r="AN48" i="1"/>
  <c r="AQ12" i="2"/>
  <c r="AT12" i="2" s="1"/>
  <c r="AO27" i="3"/>
  <c r="AN38" i="3"/>
  <c r="AO59" i="3"/>
  <c r="AC77" i="3"/>
  <c r="AE19" i="4"/>
  <c r="AQ7" i="5"/>
  <c r="AT7" i="5" s="1"/>
  <c r="AW31" i="5"/>
  <c r="AQ40" i="5"/>
  <c r="AT40" i="5" s="1"/>
  <c r="AQ42" i="5"/>
  <c r="AT42" i="5" s="1"/>
  <c r="AQ44" i="5"/>
  <c r="AT44" i="5" s="1"/>
  <c r="AQ30" i="7"/>
  <c r="AT30" i="7" s="1"/>
  <c r="AI38" i="8"/>
  <c r="AO38" i="8" s="1"/>
  <c r="AR20" i="9"/>
  <c r="AU20" i="9" s="1"/>
  <c r="AQ41" i="9"/>
  <c r="AT41" i="9" s="1"/>
  <c r="AW106" i="9"/>
  <c r="AQ149" i="9"/>
  <c r="AT149" i="9" s="1"/>
  <c r="AQ152" i="9"/>
  <c r="AT152" i="9" s="1"/>
  <c r="AO198" i="9"/>
  <c r="AO206" i="9"/>
  <c r="AC246" i="9"/>
  <c r="AK247" i="9"/>
  <c r="AQ55" i="11"/>
  <c r="AT55" i="11" s="1"/>
  <c r="AQ64" i="11"/>
  <c r="AT64" i="11" s="1"/>
  <c r="AB134" i="11"/>
  <c r="AQ24" i="12"/>
  <c r="AT24" i="12" s="1"/>
  <c r="AN29" i="12"/>
  <c r="AN142" i="12"/>
  <c r="AW143" i="12"/>
  <c r="AQ146" i="12"/>
  <c r="AT146" i="12" s="1"/>
  <c r="AW149" i="12"/>
  <c r="AN37" i="2"/>
  <c r="AH89" i="2"/>
  <c r="AO89" i="2" s="1"/>
  <c r="AE73" i="3"/>
  <c r="AW11" i="5"/>
  <c r="AQ38" i="5"/>
  <c r="AT38" i="5" s="1"/>
  <c r="AW39" i="5"/>
  <c r="AW47" i="5"/>
  <c r="AR9" i="8"/>
  <c r="AU9" i="8" s="1"/>
  <c r="AQ22" i="8"/>
  <c r="AT22" i="8" s="1"/>
  <c r="AR205" i="9"/>
  <c r="AU205" i="9" s="1"/>
  <c r="AE251" i="9"/>
  <c r="AW75" i="11"/>
  <c r="AO115" i="11"/>
  <c r="AQ32" i="12"/>
  <c r="AT32" i="12" s="1"/>
  <c r="AW97" i="13"/>
  <c r="AR195" i="17"/>
  <c r="AU195" i="17" s="1"/>
  <c r="AR26" i="2"/>
  <c r="AU26" i="2" s="1"/>
  <c r="AF95" i="2"/>
  <c r="AW20" i="3"/>
  <c r="AO33" i="3"/>
  <c r="AW44" i="3"/>
  <c r="AR63" i="3"/>
  <c r="AU63" i="3" s="1"/>
  <c r="AR65" i="3"/>
  <c r="AU65" i="3" s="1"/>
  <c r="AE80" i="3"/>
  <c r="AQ9" i="5"/>
  <c r="AT9" i="5" s="1"/>
  <c r="AW55" i="5"/>
  <c r="AG69" i="5"/>
  <c r="AO15" i="8"/>
  <c r="AQ30" i="8"/>
  <c r="AT30" i="8" s="1"/>
  <c r="AR26" i="9"/>
  <c r="AU26" i="9" s="1"/>
  <c r="AR75" i="9"/>
  <c r="AU75" i="9" s="1"/>
  <c r="AW170" i="9"/>
  <c r="AQ76" i="11"/>
  <c r="AT76" i="11" s="1"/>
  <c r="AR118" i="11"/>
  <c r="AU118" i="11" s="1"/>
  <c r="AR121" i="11"/>
  <c r="AU121" i="11" s="1"/>
  <c r="AR123" i="11"/>
  <c r="AU123" i="11" s="1"/>
  <c r="AR127" i="11"/>
  <c r="AU127" i="11" s="1"/>
  <c r="AD137" i="11"/>
  <c r="AQ137" i="11" s="1"/>
  <c r="AT137" i="11" s="1"/>
  <c r="AI137" i="11"/>
  <c r="AD142" i="11"/>
  <c r="AH143" i="11"/>
  <c r="AQ125" i="13"/>
  <c r="AT125" i="13" s="1"/>
  <c r="AG155" i="13"/>
  <c r="X164" i="13"/>
  <c r="AO9" i="3"/>
  <c r="AR31" i="3"/>
  <c r="AU31" i="3" s="1"/>
  <c r="AJ76" i="3"/>
  <c r="AR8" i="4"/>
  <c r="AU8" i="4" s="1"/>
  <c r="AR11" i="4"/>
  <c r="AU11" i="4" s="1"/>
  <c r="AH15" i="4"/>
  <c r="H16" i="4"/>
  <c r="AN13" i="5"/>
  <c r="AB71" i="5"/>
  <c r="AW27" i="7"/>
  <c r="AW29" i="8"/>
  <c r="AN8" i="9"/>
  <c r="AR28" i="9"/>
  <c r="AU28" i="9" s="1"/>
  <c r="AQ57" i="9"/>
  <c r="AT57" i="9" s="1"/>
  <c r="AO133" i="9"/>
  <c r="AO150" i="9"/>
  <c r="AQ168" i="9"/>
  <c r="AT168" i="9" s="1"/>
  <c r="AW179" i="9"/>
  <c r="AR8" i="10"/>
  <c r="AU8" i="10" s="1"/>
  <c r="AR12" i="10"/>
  <c r="AU12" i="10" s="1"/>
  <c r="AQ84" i="11"/>
  <c r="AT84" i="11" s="1"/>
  <c r="AR130" i="11"/>
  <c r="AU130" i="11" s="1"/>
  <c r="AR14" i="12"/>
  <c r="AU14" i="12" s="1"/>
  <c r="AO29" i="13"/>
  <c r="AW80" i="13"/>
  <c r="AH153" i="13"/>
  <c r="AK162" i="13"/>
  <c r="AK107" i="1"/>
  <c r="AR32" i="2"/>
  <c r="AU32" i="2" s="1"/>
  <c r="AR84" i="2"/>
  <c r="AU84" i="2" s="1"/>
  <c r="AR86" i="2"/>
  <c r="AU86" i="2" s="1"/>
  <c r="AR9" i="3"/>
  <c r="AU9" i="3" s="1"/>
  <c r="AR38" i="3"/>
  <c r="AU38" i="3" s="1"/>
  <c r="AW52" i="3"/>
  <c r="AQ17" i="5"/>
  <c r="AT17" i="5" s="1"/>
  <c r="AW57" i="5"/>
  <c r="AR30" i="7"/>
  <c r="AU30" i="7" s="1"/>
  <c r="AO19" i="8"/>
  <c r="AQ7" i="9"/>
  <c r="AT7" i="9" s="1"/>
  <c r="AQ167" i="9"/>
  <c r="AT167" i="9" s="1"/>
  <c r="AW183" i="9"/>
  <c r="AK248" i="9"/>
  <c r="AJ255" i="9"/>
  <c r="AQ27" i="11"/>
  <c r="AT27" i="11" s="1"/>
  <c r="AW21" i="12"/>
  <c r="AC156" i="12"/>
  <c r="AB157" i="12"/>
  <c r="AF160" i="12"/>
  <c r="AB154" i="13"/>
  <c r="AW60" i="14"/>
  <c r="AR82" i="1"/>
  <c r="AU82" i="1" s="1"/>
  <c r="AQ13" i="2"/>
  <c r="AT13" i="2" s="1"/>
  <c r="AR34" i="2"/>
  <c r="AU34" i="2" s="1"/>
  <c r="AQ51" i="2"/>
  <c r="AT51" i="2" s="1"/>
  <c r="AQ53" i="2"/>
  <c r="AT53" i="2" s="1"/>
  <c r="AQ55" i="2"/>
  <c r="AT55" i="2" s="1"/>
  <c r="AQ57" i="2"/>
  <c r="AT57" i="2" s="1"/>
  <c r="AQ59" i="2"/>
  <c r="AT59" i="2" s="1"/>
  <c r="AQ61" i="2"/>
  <c r="AT61" i="2" s="1"/>
  <c r="AQ63" i="2"/>
  <c r="AT63" i="2" s="1"/>
  <c r="AQ65" i="2"/>
  <c r="AT65" i="2" s="1"/>
  <c r="AQ67" i="2"/>
  <c r="AT67" i="2" s="1"/>
  <c r="AQ69" i="2"/>
  <c r="AT69" i="2" s="1"/>
  <c r="AQ71" i="2"/>
  <c r="AT71" i="2" s="1"/>
  <c r="AQ73" i="2"/>
  <c r="AT73" i="2" s="1"/>
  <c r="AQ75" i="2"/>
  <c r="AT75" i="2" s="1"/>
  <c r="AQ77" i="2"/>
  <c r="AT77" i="2" s="1"/>
  <c r="AR82" i="2"/>
  <c r="AU82" i="2" s="1"/>
  <c r="AR13" i="3"/>
  <c r="AU13" i="3" s="1"/>
  <c r="AN54" i="3"/>
  <c r="AI74" i="3"/>
  <c r="AO74" i="3" s="1"/>
  <c r="AI77" i="3"/>
  <c r="AB19" i="4"/>
  <c r="AO30" i="5"/>
  <c r="AQ56" i="5"/>
  <c r="AT56" i="5" s="1"/>
  <c r="AN58" i="5"/>
  <c r="AR17" i="8"/>
  <c r="AU17" i="8" s="1"/>
  <c r="AQ15" i="9"/>
  <c r="AT15" i="9" s="1"/>
  <c r="AQ180" i="9"/>
  <c r="AT180" i="9" s="1"/>
  <c r="AQ188" i="9"/>
  <c r="AT188" i="9" s="1"/>
  <c r="AQ192" i="9"/>
  <c r="AT192" i="9" s="1"/>
  <c r="AQ86" i="11"/>
  <c r="AT86" i="11" s="1"/>
  <c r="AR224" i="14"/>
  <c r="AU224" i="14" s="1"/>
  <c r="AR36" i="2"/>
  <c r="AU36" i="2" s="1"/>
  <c r="AR40" i="2"/>
  <c r="AU40" i="2" s="1"/>
  <c r="AR41" i="2"/>
  <c r="AU41" i="2" s="1"/>
  <c r="AN47" i="2"/>
  <c r="AE89" i="2"/>
  <c r="AR16" i="3"/>
  <c r="AU16" i="3" s="1"/>
  <c r="AR40" i="3"/>
  <c r="AU40" i="3" s="1"/>
  <c r="AN56" i="3"/>
  <c r="AK80" i="3"/>
  <c r="AH14" i="4"/>
  <c r="AO14" i="4" s="1"/>
  <c r="Q16" i="4"/>
  <c r="AR35" i="5"/>
  <c r="AU35" i="5" s="1"/>
  <c r="AR38" i="5"/>
  <c r="AU38" i="5" s="1"/>
  <c r="AR43" i="5"/>
  <c r="AU43" i="5" s="1"/>
  <c r="AR45" i="5"/>
  <c r="AU45" i="5" s="1"/>
  <c r="AR48" i="5"/>
  <c r="AU48" i="5" s="1"/>
  <c r="AR25" i="8"/>
  <c r="AU25" i="8" s="1"/>
  <c r="AO31" i="8"/>
  <c r="AQ65" i="9"/>
  <c r="AT65" i="9" s="1"/>
  <c r="AW126" i="9"/>
  <c r="AC252" i="9"/>
  <c r="AF257" i="9"/>
  <c r="AQ257" i="9" s="1"/>
  <c r="AT257" i="9" s="1"/>
  <c r="AQ32" i="11"/>
  <c r="AT32" i="11" s="1"/>
  <c r="AO67" i="11"/>
  <c r="AR74" i="11"/>
  <c r="AU74" i="11" s="1"/>
  <c r="AR75" i="11"/>
  <c r="AU75" i="11" s="1"/>
  <c r="AR76" i="11"/>
  <c r="AU76" i="11" s="1"/>
  <c r="AQ64" i="12"/>
  <c r="AT64" i="12" s="1"/>
  <c r="AQ70" i="12"/>
  <c r="AT70" i="12" s="1"/>
  <c r="AO107" i="12"/>
  <c r="AH157" i="12"/>
  <c r="AD164" i="12"/>
  <c r="AQ7" i="13"/>
  <c r="AT7" i="13" s="1"/>
  <c r="AW85" i="13"/>
  <c r="AR86" i="13"/>
  <c r="AU86" i="13" s="1"/>
  <c r="AN83" i="14"/>
  <c r="AR222" i="14"/>
  <c r="AU222" i="14" s="1"/>
  <c r="AO34" i="15"/>
  <c r="AN15" i="2"/>
  <c r="AQ22" i="2"/>
  <c r="AT22" i="2" s="1"/>
  <c r="AO19" i="3"/>
  <c r="AW28" i="3"/>
  <c r="AO43" i="3"/>
  <c r="AW60" i="3"/>
  <c r="AR53" i="5"/>
  <c r="AU53" i="5" s="1"/>
  <c r="AQ69" i="9"/>
  <c r="AT69" i="9" s="1"/>
  <c r="AO109" i="9"/>
  <c r="AW125" i="9"/>
  <c r="AO170" i="9"/>
  <c r="AQ190" i="9"/>
  <c r="AT190" i="9" s="1"/>
  <c r="AN208" i="9"/>
  <c r="AF246" i="9"/>
  <c r="AD247" i="9"/>
  <c r="AN247" i="9" s="1"/>
  <c r="AC248" i="9"/>
  <c r="AI250" i="9"/>
  <c r="AR250" i="9" s="1"/>
  <c r="AU250" i="9" s="1"/>
  <c r="AR73" i="11"/>
  <c r="AU73" i="11" s="1"/>
  <c r="AO44" i="12"/>
  <c r="AR152" i="12"/>
  <c r="AU152" i="12" s="1"/>
  <c r="AW11" i="13"/>
  <c r="AR130" i="13"/>
  <c r="AU130" i="13" s="1"/>
  <c r="AO43" i="14"/>
  <c r="AQ83" i="14"/>
  <c r="AT83" i="14" s="1"/>
  <c r="AW106" i="14"/>
  <c r="AR289" i="14"/>
  <c r="AU289" i="14" s="1"/>
  <c r="AN7" i="2"/>
  <c r="AQ20" i="2"/>
  <c r="AT20" i="2" s="1"/>
  <c r="AN25" i="2"/>
  <c r="AR44" i="2"/>
  <c r="AU44" i="2" s="1"/>
  <c r="AH91" i="2"/>
  <c r="AI95" i="2"/>
  <c r="AO95" i="2" s="1"/>
  <c r="AC96" i="2"/>
  <c r="AW96" i="2" s="1"/>
  <c r="AB97" i="2"/>
  <c r="AR17" i="3"/>
  <c r="AU17" i="3" s="1"/>
  <c r="AR20" i="3"/>
  <c r="AU20" i="3" s="1"/>
  <c r="AR41" i="3"/>
  <c r="AU41" i="3" s="1"/>
  <c r="AR48" i="3"/>
  <c r="AU48" i="3" s="1"/>
  <c r="AO49" i="3"/>
  <c r="AC76" i="3"/>
  <c r="AD78" i="3"/>
  <c r="AE81" i="3"/>
  <c r="AQ81" i="3" s="1"/>
  <c r="AT81" i="3" s="1"/>
  <c r="AR11" i="5"/>
  <c r="AU11" i="5" s="1"/>
  <c r="AD64" i="5"/>
  <c r="AW9" i="8"/>
  <c r="AR26" i="8"/>
  <c r="AU26" i="8" s="1"/>
  <c r="AF40" i="8"/>
  <c r="AQ73" i="9"/>
  <c r="AT73" i="9" s="1"/>
  <c r="AW138" i="9"/>
  <c r="AO174" i="9"/>
  <c r="AE250" i="9"/>
  <c r="AO10" i="11"/>
  <c r="AR72" i="11"/>
  <c r="AU72" i="11" s="1"/>
  <c r="AW99" i="11"/>
  <c r="AE139" i="11"/>
  <c r="AC145" i="11"/>
  <c r="AQ76" i="12"/>
  <c r="AT76" i="12" s="1"/>
  <c r="AW117" i="12"/>
  <c r="AQ129" i="12"/>
  <c r="AT129" i="12" s="1"/>
  <c r="AQ33" i="13"/>
  <c r="AT33" i="13" s="1"/>
  <c r="AO88" i="13"/>
  <c r="AR135" i="13"/>
  <c r="AU135" i="13" s="1"/>
  <c r="AD153" i="13"/>
  <c r="AR50" i="14"/>
  <c r="AU50" i="14" s="1"/>
  <c r="AR293" i="14"/>
  <c r="AU293" i="14" s="1"/>
  <c r="AR138" i="15"/>
  <c r="AU138" i="15" s="1"/>
  <c r="AW81" i="15"/>
  <c r="AN21" i="15"/>
  <c r="AQ77" i="15"/>
  <c r="AT77" i="15" s="1"/>
  <c r="AI172" i="15"/>
  <c r="AQ9" i="16"/>
  <c r="AT9" i="16" s="1"/>
  <c r="J104" i="16"/>
  <c r="AE101" i="16"/>
  <c r="AQ101" i="16" s="1"/>
  <c r="AT101" i="16" s="1"/>
  <c r="AO9" i="14"/>
  <c r="AO15" i="14"/>
  <c r="AW216" i="14"/>
  <c r="AR260" i="14"/>
  <c r="AU260" i="14" s="1"/>
  <c r="AR11" i="15"/>
  <c r="AU11" i="15" s="1"/>
  <c r="AQ19" i="15"/>
  <c r="AT19" i="15" s="1"/>
  <c r="AQ87" i="15"/>
  <c r="AT87" i="15" s="1"/>
  <c r="AW99" i="15"/>
  <c r="AQ12" i="16"/>
  <c r="AT12" i="16" s="1"/>
  <c r="AB98" i="16"/>
  <c r="AD201" i="17"/>
  <c r="AQ144" i="19"/>
  <c r="AT144" i="19" s="1"/>
  <c r="AQ29" i="14"/>
  <c r="AT29" i="14" s="1"/>
  <c r="AW81" i="14"/>
  <c r="AQ85" i="14"/>
  <c r="AT85" i="14" s="1"/>
  <c r="AO142" i="14"/>
  <c r="AW24" i="15"/>
  <c r="AQ91" i="15"/>
  <c r="AT91" i="15" s="1"/>
  <c r="AQ95" i="15"/>
  <c r="AT95" i="15" s="1"/>
  <c r="AW101" i="15"/>
  <c r="AW88" i="17"/>
  <c r="AW187" i="19"/>
  <c r="AQ187" i="19"/>
  <c r="AT187" i="19" s="1"/>
  <c r="AH37" i="10"/>
  <c r="AQ69" i="11"/>
  <c r="AT69" i="11" s="1"/>
  <c r="AR79" i="11"/>
  <c r="AU79" i="11" s="1"/>
  <c r="AW93" i="11"/>
  <c r="D147" i="11"/>
  <c r="AB147" i="11" s="1"/>
  <c r="AQ147" i="11" s="1"/>
  <c r="AT147" i="11" s="1"/>
  <c r="Q147" i="11"/>
  <c r="AO28" i="12"/>
  <c r="AQ36" i="12"/>
  <c r="AT36" i="12" s="1"/>
  <c r="AR74" i="12"/>
  <c r="AU74" i="12" s="1"/>
  <c r="AN92" i="12"/>
  <c r="AQ106" i="12"/>
  <c r="AT106" i="12" s="1"/>
  <c r="AQ148" i="12"/>
  <c r="AT148" i="12" s="1"/>
  <c r="H166" i="12"/>
  <c r="AD166" i="12" s="1"/>
  <c r="AQ17" i="13"/>
  <c r="AT17" i="13" s="1"/>
  <c r="AN67" i="13"/>
  <c r="AW75" i="13"/>
  <c r="AN79" i="13"/>
  <c r="AR125" i="13"/>
  <c r="AU125" i="13" s="1"/>
  <c r="AI158" i="13"/>
  <c r="AO64" i="14"/>
  <c r="AW97" i="14"/>
  <c r="AR151" i="14"/>
  <c r="AU151" i="14" s="1"/>
  <c r="AN209" i="14"/>
  <c r="AW33" i="15"/>
  <c r="AQ104" i="15"/>
  <c r="AT104" i="15" s="1"/>
  <c r="AW110" i="15"/>
  <c r="AQ130" i="15"/>
  <c r="AT130" i="15" s="1"/>
  <c r="AQ138" i="15"/>
  <c r="AT138" i="15" s="1"/>
  <c r="AD168" i="15"/>
  <c r="D174" i="15"/>
  <c r="AB174" i="15" s="1"/>
  <c r="AQ174" i="15" s="1"/>
  <c r="AT174" i="15" s="1"/>
  <c r="AI95" i="16"/>
  <c r="AI96" i="16"/>
  <c r="AD97" i="16"/>
  <c r="AN71" i="17"/>
  <c r="AQ71" i="17"/>
  <c r="AT71" i="17" s="1"/>
  <c r="AW122" i="17"/>
  <c r="AB259" i="9"/>
  <c r="AN259" i="9" s="1"/>
  <c r="AG34" i="10"/>
  <c r="AI35" i="10"/>
  <c r="AR24" i="11"/>
  <c r="AU24" i="11" s="1"/>
  <c r="AQ40" i="11"/>
  <c r="AT40" i="11" s="1"/>
  <c r="AR56" i="11"/>
  <c r="AU56" i="11" s="1"/>
  <c r="AQ72" i="11"/>
  <c r="AT72" i="11" s="1"/>
  <c r="AR89" i="11"/>
  <c r="AU89" i="11" s="1"/>
  <c r="AQ96" i="11"/>
  <c r="AT96" i="11" s="1"/>
  <c r="AD141" i="11"/>
  <c r="AN141" i="11" s="1"/>
  <c r="H147" i="11"/>
  <c r="AD147" i="11" s="1"/>
  <c r="AQ38" i="12"/>
  <c r="AT38" i="12" s="1"/>
  <c r="AQ100" i="12"/>
  <c r="AT100" i="12" s="1"/>
  <c r="AI157" i="12"/>
  <c r="AQ75" i="13"/>
  <c r="AT75" i="13" s="1"/>
  <c r="AN84" i="13"/>
  <c r="AR118" i="13"/>
  <c r="AU118" i="13" s="1"/>
  <c r="AR119" i="13"/>
  <c r="AU119" i="13" s="1"/>
  <c r="AQ131" i="13"/>
  <c r="AT131" i="13" s="1"/>
  <c r="K164" i="13"/>
  <c r="AF164" i="13" s="1"/>
  <c r="F164" i="13"/>
  <c r="AQ43" i="14"/>
  <c r="AT43" i="14" s="1"/>
  <c r="AR76" i="14"/>
  <c r="AU76" i="14" s="1"/>
  <c r="AN95" i="14"/>
  <c r="AR174" i="14"/>
  <c r="AU174" i="14" s="1"/>
  <c r="AH336" i="14"/>
  <c r="AO336" i="14" s="1"/>
  <c r="AQ35" i="15"/>
  <c r="AT35" i="15" s="1"/>
  <c r="AQ43" i="15"/>
  <c r="AT43" i="15" s="1"/>
  <c r="AQ45" i="15"/>
  <c r="AT45" i="15" s="1"/>
  <c r="AB164" i="15"/>
  <c r="AE166" i="15"/>
  <c r="AJ166" i="15"/>
  <c r="AE167" i="15"/>
  <c r="AW167" i="15" s="1"/>
  <c r="E174" i="15"/>
  <c r="AC174" i="15" s="1"/>
  <c r="AW134" i="17"/>
  <c r="AW81" i="18"/>
  <c r="AQ45" i="11"/>
  <c r="AT45" i="11" s="1"/>
  <c r="AW73" i="11"/>
  <c r="AR91" i="11"/>
  <c r="AU91" i="11" s="1"/>
  <c r="AQ94" i="11"/>
  <c r="AT94" i="11" s="1"/>
  <c r="AW9" i="12"/>
  <c r="AQ10" i="12"/>
  <c r="AT10" i="12" s="1"/>
  <c r="AH155" i="12"/>
  <c r="AN23" i="13"/>
  <c r="AQ77" i="13"/>
  <c r="AT77" i="13" s="1"/>
  <c r="AW94" i="13"/>
  <c r="AQ134" i="13"/>
  <c r="AT134" i="13" s="1"/>
  <c r="AQ48" i="14"/>
  <c r="AT48" i="14" s="1"/>
  <c r="AW101" i="14"/>
  <c r="AW105" i="14"/>
  <c r="AQ233" i="14"/>
  <c r="AT233" i="14" s="1"/>
  <c r="AQ237" i="14"/>
  <c r="AT237" i="14" s="1"/>
  <c r="AR282" i="14"/>
  <c r="AU282" i="14" s="1"/>
  <c r="AW40" i="15"/>
  <c r="AW116" i="15"/>
  <c r="AQ140" i="15"/>
  <c r="AT140" i="15" s="1"/>
  <c r="AI98" i="16"/>
  <c r="AW139" i="17"/>
  <c r="AQ8" i="11"/>
  <c r="AT8" i="11" s="1"/>
  <c r="AQ9" i="11"/>
  <c r="AT9" i="11" s="1"/>
  <c r="AQ49" i="11"/>
  <c r="AT49" i="11" s="1"/>
  <c r="AQ51" i="11"/>
  <c r="AT51" i="11" s="1"/>
  <c r="AQ74" i="11"/>
  <c r="AT74" i="11" s="1"/>
  <c r="AW103" i="11"/>
  <c r="AW107" i="11"/>
  <c r="AW111" i="11"/>
  <c r="AQ54" i="12"/>
  <c r="AT54" i="12" s="1"/>
  <c r="AQ118" i="12"/>
  <c r="AT118" i="12" s="1"/>
  <c r="AW119" i="12"/>
  <c r="S166" i="12"/>
  <c r="AI166" i="12" s="1"/>
  <c r="AO166" i="12" s="1"/>
  <c r="AN19" i="13"/>
  <c r="AQ29" i="13"/>
  <c r="AT29" i="13" s="1"/>
  <c r="AQ31" i="13"/>
  <c r="AT31" i="13" s="1"/>
  <c r="AQ41" i="13"/>
  <c r="AT41" i="13" s="1"/>
  <c r="AO61" i="13"/>
  <c r="AQ97" i="13"/>
  <c r="AT97" i="13" s="1"/>
  <c r="AN99" i="13"/>
  <c r="AW102" i="13"/>
  <c r="AQ9" i="14"/>
  <c r="AT9" i="14" s="1"/>
  <c r="AO35" i="14"/>
  <c r="AQ45" i="14"/>
  <c r="AT45" i="14" s="1"/>
  <c r="AN52" i="14"/>
  <c r="AW55" i="14"/>
  <c r="AQ99" i="14"/>
  <c r="AT99" i="14" s="1"/>
  <c r="AW236" i="14"/>
  <c r="AQ247" i="14"/>
  <c r="AT247" i="14" s="1"/>
  <c r="AO280" i="14"/>
  <c r="AR281" i="14"/>
  <c r="AU281" i="14" s="1"/>
  <c r="AR285" i="14"/>
  <c r="AU285" i="14" s="1"/>
  <c r="AR32" i="15"/>
  <c r="AU32" i="15" s="1"/>
  <c r="AW139" i="15"/>
  <c r="G174" i="15"/>
  <c r="AD174" i="15" s="1"/>
  <c r="AR27" i="16"/>
  <c r="AU27" i="16" s="1"/>
  <c r="AW77" i="17"/>
  <c r="AR82" i="17"/>
  <c r="AU82" i="17" s="1"/>
  <c r="AQ17" i="11"/>
  <c r="AT17" i="11" s="1"/>
  <c r="AR33" i="11"/>
  <c r="AU33" i="11" s="1"/>
  <c r="AR64" i="11"/>
  <c r="AU64" i="11" s="1"/>
  <c r="AR65" i="11"/>
  <c r="AU65" i="11" s="1"/>
  <c r="AN116" i="11"/>
  <c r="AE134" i="11"/>
  <c r="P147" i="11"/>
  <c r="AH147" i="11" s="1"/>
  <c r="AW13" i="12"/>
  <c r="AW17" i="12"/>
  <c r="AW57" i="12"/>
  <c r="AI159" i="12"/>
  <c r="AI160" i="12"/>
  <c r="AR160" i="12" s="1"/>
  <c r="AU160" i="12" s="1"/>
  <c r="AW27" i="13"/>
  <c r="AW30" i="13"/>
  <c r="AQ32" i="13"/>
  <c r="AT32" i="13" s="1"/>
  <c r="AR71" i="13"/>
  <c r="AU71" i="13" s="1"/>
  <c r="AQ95" i="13"/>
  <c r="AT95" i="13" s="1"/>
  <c r="AQ104" i="13"/>
  <c r="AT104" i="13" s="1"/>
  <c r="AQ136" i="13"/>
  <c r="AT136" i="13" s="1"/>
  <c r="AQ142" i="13"/>
  <c r="AT142" i="13" s="1"/>
  <c r="AQ143" i="13"/>
  <c r="AT143" i="13" s="1"/>
  <c r="AD160" i="13"/>
  <c r="AQ11" i="14"/>
  <c r="AT11" i="14" s="1"/>
  <c r="AQ15" i="14"/>
  <c r="AT15" i="14" s="1"/>
  <c r="AO37" i="14"/>
  <c r="AQ250" i="14"/>
  <c r="AT250" i="14" s="1"/>
  <c r="AQ260" i="14"/>
  <c r="AT260" i="14" s="1"/>
  <c r="AR290" i="14"/>
  <c r="AU290" i="14" s="1"/>
  <c r="AO296" i="14"/>
  <c r="AF330" i="14"/>
  <c r="AN330" i="14" s="1"/>
  <c r="V338" i="14"/>
  <c r="AJ338" i="14" s="1"/>
  <c r="AN7" i="15"/>
  <c r="AQ11" i="15"/>
  <c r="AT11" i="15" s="1"/>
  <c r="AQ13" i="15"/>
  <c r="AT13" i="15" s="1"/>
  <c r="AW49" i="15"/>
  <c r="AQ50" i="15"/>
  <c r="AT50" i="15" s="1"/>
  <c r="AQ148" i="15"/>
  <c r="AT148" i="15" s="1"/>
  <c r="R174" i="15"/>
  <c r="AH172" i="15"/>
  <c r="O174" i="15"/>
  <c r="AH174" i="15" s="1"/>
  <c r="AR25" i="16"/>
  <c r="AU25" i="16" s="1"/>
  <c r="AR29" i="16"/>
  <c r="AU29" i="16" s="1"/>
  <c r="AI90" i="16"/>
  <c r="R104" i="16"/>
  <c r="AH259" i="9"/>
  <c r="AN23" i="10"/>
  <c r="AQ16" i="11"/>
  <c r="AT16" i="11" s="1"/>
  <c r="AO42" i="11"/>
  <c r="AQ78" i="11"/>
  <c r="AT78" i="11" s="1"/>
  <c r="AW79" i="11"/>
  <c r="AN124" i="11"/>
  <c r="AK143" i="11"/>
  <c r="V147" i="11"/>
  <c r="AQ22" i="12"/>
  <c r="AT22" i="12" s="1"/>
  <c r="AQ26" i="12"/>
  <c r="AT26" i="12" s="1"/>
  <c r="AQ52" i="12"/>
  <c r="AT52" i="12" s="1"/>
  <c r="AQ56" i="12"/>
  <c r="AT56" i="12" s="1"/>
  <c r="AN61" i="12"/>
  <c r="AQ126" i="12"/>
  <c r="AT126" i="12" s="1"/>
  <c r="AI155" i="12"/>
  <c r="AW43" i="13"/>
  <c r="AW47" i="13"/>
  <c r="AW98" i="13"/>
  <c r="AN108" i="13"/>
  <c r="AQ115" i="13"/>
  <c r="AT115" i="13" s="1"/>
  <c r="AQ139" i="13"/>
  <c r="AT139" i="13" s="1"/>
  <c r="AN64" i="14"/>
  <c r="AW68" i="14"/>
  <c r="AR205" i="14"/>
  <c r="AU205" i="14" s="1"/>
  <c r="AR220" i="14"/>
  <c r="AU220" i="14" s="1"/>
  <c r="AQ241" i="14"/>
  <c r="AT241" i="14" s="1"/>
  <c r="AQ253" i="14"/>
  <c r="AT253" i="14" s="1"/>
  <c r="AR294" i="14"/>
  <c r="AU294" i="14" s="1"/>
  <c r="AR309" i="14"/>
  <c r="AU309" i="14" s="1"/>
  <c r="AQ152" i="15"/>
  <c r="AT152" i="15" s="1"/>
  <c r="AB159" i="15"/>
  <c r="S174" i="15"/>
  <c r="AR39" i="16"/>
  <c r="AU39" i="16" s="1"/>
  <c r="AR41" i="16"/>
  <c r="AU41" i="16" s="1"/>
  <c r="G104" i="16"/>
  <c r="AD104" i="16" s="1"/>
  <c r="AN104" i="16" s="1"/>
  <c r="AD194" i="17"/>
  <c r="AI197" i="17"/>
  <c r="AW197" i="17" s="1"/>
  <c r="AB261" i="9"/>
  <c r="AG261" i="9"/>
  <c r="AD34" i="10"/>
  <c r="AQ21" i="11"/>
  <c r="AT21" i="11" s="1"/>
  <c r="AQ80" i="11"/>
  <c r="AT80" i="11" s="1"/>
  <c r="AW81" i="11"/>
  <c r="AQ82" i="11"/>
  <c r="AT82" i="11" s="1"/>
  <c r="AR99" i="11"/>
  <c r="AU99" i="11" s="1"/>
  <c r="AO103" i="11"/>
  <c r="AO107" i="11"/>
  <c r="AO111" i="11"/>
  <c r="AB133" i="11"/>
  <c r="AF136" i="11"/>
  <c r="AC140" i="11"/>
  <c r="AQ28" i="12"/>
  <c r="AT28" i="12" s="1"/>
  <c r="AQ68" i="12"/>
  <c r="AT68" i="12" s="1"/>
  <c r="AQ122" i="12"/>
  <c r="AT122" i="12" s="1"/>
  <c r="AW131" i="12"/>
  <c r="AW133" i="12"/>
  <c r="AQ134" i="12"/>
  <c r="AT134" i="12" s="1"/>
  <c r="AH156" i="12"/>
  <c r="AG158" i="12"/>
  <c r="AO158" i="12" s="1"/>
  <c r="AE159" i="12"/>
  <c r="U166" i="12"/>
  <c r="AJ166" i="12" s="1"/>
  <c r="AR15" i="13"/>
  <c r="AU15" i="13" s="1"/>
  <c r="AN35" i="13"/>
  <c r="AQ43" i="13"/>
  <c r="AT43" i="13" s="1"/>
  <c r="AW50" i="13"/>
  <c r="AQ103" i="13"/>
  <c r="AT103" i="13" s="1"/>
  <c r="AQ107" i="13"/>
  <c r="AT107" i="13" s="1"/>
  <c r="AQ119" i="13"/>
  <c r="AT119" i="13" s="1"/>
  <c r="AQ122" i="13"/>
  <c r="AT122" i="13" s="1"/>
  <c r="AQ147" i="13"/>
  <c r="AT147" i="13" s="1"/>
  <c r="AW148" i="13"/>
  <c r="AC153" i="13"/>
  <c r="AD156" i="13"/>
  <c r="AF159" i="13"/>
  <c r="AE160" i="13"/>
  <c r="AQ13" i="14"/>
  <c r="AT13" i="14" s="1"/>
  <c r="AQ71" i="14"/>
  <c r="AT71" i="14" s="1"/>
  <c r="AQ75" i="14"/>
  <c r="AT75" i="14" s="1"/>
  <c r="AW134" i="14"/>
  <c r="AW154" i="14"/>
  <c r="AW158" i="14"/>
  <c r="AR298" i="14"/>
  <c r="AU298" i="14" s="1"/>
  <c r="AR302" i="14"/>
  <c r="AU302" i="14" s="1"/>
  <c r="E338" i="14"/>
  <c r="AC338" i="14" s="1"/>
  <c r="AW8" i="15"/>
  <c r="AQ61" i="15"/>
  <c r="AT61" i="15" s="1"/>
  <c r="AO107" i="15"/>
  <c r="AR113" i="15"/>
  <c r="AU113" i="15" s="1"/>
  <c r="AO113" i="15"/>
  <c r="AW156" i="15"/>
  <c r="AK162" i="15"/>
  <c r="AR37" i="16"/>
  <c r="AU37" i="16" s="1"/>
  <c r="AR45" i="16"/>
  <c r="AU45" i="16" s="1"/>
  <c r="AG205" i="17"/>
  <c r="AR84" i="18"/>
  <c r="AU84" i="18" s="1"/>
  <c r="AI89" i="16"/>
  <c r="AK93" i="16"/>
  <c r="AE96" i="16"/>
  <c r="AW96" i="16" s="1"/>
  <c r="AB99" i="16"/>
  <c r="AR50" i="17"/>
  <c r="AU50" i="17" s="1"/>
  <c r="AR52" i="17"/>
  <c r="AU52" i="17" s="1"/>
  <c r="AR88" i="17"/>
  <c r="AU88" i="17" s="1"/>
  <c r="AQ97" i="17"/>
  <c r="AT97" i="17" s="1"/>
  <c r="AQ151" i="17"/>
  <c r="AT151" i="17" s="1"/>
  <c r="AQ157" i="17"/>
  <c r="AT157" i="17" s="1"/>
  <c r="AE193" i="17"/>
  <c r="AE195" i="17"/>
  <c r="AG203" i="17"/>
  <c r="AQ10" i="18"/>
  <c r="AT10" i="18" s="1"/>
  <c r="AW18" i="18"/>
  <c r="AN92" i="18"/>
  <c r="AR111" i="18"/>
  <c r="AU111" i="18" s="1"/>
  <c r="AO115" i="18"/>
  <c r="AR76" i="19"/>
  <c r="AU76" i="19" s="1"/>
  <c r="AO84" i="19"/>
  <c r="AQ173" i="19"/>
  <c r="AT173" i="19" s="1"/>
  <c r="AQ181" i="19"/>
  <c r="AT181" i="19" s="1"/>
  <c r="AQ185" i="19"/>
  <c r="AT185" i="19" s="1"/>
  <c r="AG190" i="19"/>
  <c r="AO14" i="20"/>
  <c r="AQ33" i="20"/>
  <c r="AT33" i="20" s="1"/>
  <c r="AO40" i="20"/>
  <c r="AE47" i="20"/>
  <c r="AB50" i="20"/>
  <c r="AG50" i="20"/>
  <c r="AH334" i="14"/>
  <c r="AQ26" i="15"/>
  <c r="AT26" i="15" s="1"/>
  <c r="AQ51" i="15"/>
  <c r="AT51" i="15" s="1"/>
  <c r="AR91" i="15"/>
  <c r="AU91" i="15" s="1"/>
  <c r="AN112" i="15"/>
  <c r="AO146" i="15"/>
  <c r="AI163" i="15"/>
  <c r="AQ20" i="16"/>
  <c r="AT20" i="16" s="1"/>
  <c r="AQ65" i="17"/>
  <c r="AT65" i="17" s="1"/>
  <c r="AQ109" i="17"/>
  <c r="AT109" i="17" s="1"/>
  <c r="AQ110" i="17"/>
  <c r="AT110" i="17" s="1"/>
  <c r="AR139" i="17"/>
  <c r="AU139" i="17" s="1"/>
  <c r="AN151" i="17"/>
  <c r="AW155" i="17"/>
  <c r="AJ195" i="17"/>
  <c r="AD200" i="17"/>
  <c r="AQ24" i="18"/>
  <c r="AT24" i="18" s="1"/>
  <c r="AW27" i="18"/>
  <c r="AR81" i="18"/>
  <c r="AU81" i="18" s="1"/>
  <c r="AR118" i="18"/>
  <c r="AU118" i="18" s="1"/>
  <c r="AQ10" i="19"/>
  <c r="AT10" i="19" s="1"/>
  <c r="AN16" i="19"/>
  <c r="AQ128" i="19"/>
  <c r="AT128" i="19" s="1"/>
  <c r="AQ177" i="19"/>
  <c r="AT177" i="19" s="1"/>
  <c r="AW99" i="14"/>
  <c r="AN138" i="14"/>
  <c r="AR202" i="14"/>
  <c r="AU202" i="14" s="1"/>
  <c r="AR213" i="14"/>
  <c r="AU213" i="14" s="1"/>
  <c r="AO314" i="14"/>
  <c r="D338" i="14"/>
  <c r="AB338" i="14" s="1"/>
  <c r="G338" i="14"/>
  <c r="AD338" i="14" s="1"/>
  <c r="AQ338" i="14" s="1"/>
  <c r="AT338" i="14" s="1"/>
  <c r="AQ31" i="15"/>
  <c r="AT31" i="15" s="1"/>
  <c r="AQ58" i="15"/>
  <c r="AT58" i="15" s="1"/>
  <c r="AW114" i="15"/>
  <c r="AW120" i="15"/>
  <c r="AB162" i="15"/>
  <c r="AH162" i="15"/>
  <c r="AK166" i="15"/>
  <c r="AI170" i="15"/>
  <c r="AK172" i="15"/>
  <c r="AQ19" i="16"/>
  <c r="AT19" i="16" s="1"/>
  <c r="AQ21" i="16"/>
  <c r="AT21" i="16" s="1"/>
  <c r="AB94" i="16"/>
  <c r="AB95" i="16"/>
  <c r="AK95" i="16"/>
  <c r="AJ102" i="16"/>
  <c r="AW69" i="17"/>
  <c r="AQ74" i="17"/>
  <c r="AT74" i="17" s="1"/>
  <c r="AR90" i="17"/>
  <c r="AU90" i="17" s="1"/>
  <c r="AQ159" i="17"/>
  <c r="AT159" i="17" s="1"/>
  <c r="AQ161" i="17"/>
  <c r="AT161" i="17" s="1"/>
  <c r="AE200" i="17"/>
  <c r="AF206" i="17"/>
  <c r="AK206" i="17"/>
  <c r="AC207" i="17"/>
  <c r="AN26" i="18"/>
  <c r="AQ32" i="18"/>
  <c r="AT32" i="18" s="1"/>
  <c r="AQ34" i="18"/>
  <c r="AT34" i="18" s="1"/>
  <c r="AR113" i="18"/>
  <c r="AU113" i="18" s="1"/>
  <c r="AD126" i="18"/>
  <c r="AN24" i="19"/>
  <c r="AN62" i="19"/>
  <c r="AR90" i="19"/>
  <c r="AU90" i="19" s="1"/>
  <c r="AR97" i="19"/>
  <c r="AU97" i="19" s="1"/>
  <c r="AW131" i="19"/>
  <c r="AR156" i="19"/>
  <c r="AU156" i="19" s="1"/>
  <c r="AO20" i="20"/>
  <c r="AR21" i="20"/>
  <c r="AU21" i="20" s="1"/>
  <c r="AR27" i="20"/>
  <c r="AU27" i="20" s="1"/>
  <c r="AE48" i="20"/>
  <c r="AN79" i="14"/>
  <c r="AR92" i="14"/>
  <c r="AU92" i="14" s="1"/>
  <c r="AW156" i="14"/>
  <c r="AR218" i="14"/>
  <c r="AU218" i="14" s="1"/>
  <c r="AQ227" i="14"/>
  <c r="AT227" i="14" s="1"/>
  <c r="AR270" i="14"/>
  <c r="AU270" i="14" s="1"/>
  <c r="AO312" i="14"/>
  <c r="AR313" i="14"/>
  <c r="AU313" i="14" s="1"/>
  <c r="AE323" i="14"/>
  <c r="AF326" i="14"/>
  <c r="AI336" i="14"/>
  <c r="AW336" i="14" s="1"/>
  <c r="AQ34" i="15"/>
  <c r="AT34" i="15" s="1"/>
  <c r="AQ66" i="15"/>
  <c r="AT66" i="15" s="1"/>
  <c r="AN69" i="15"/>
  <c r="AQ74" i="15"/>
  <c r="AT74" i="15" s="1"/>
  <c r="AO98" i="15"/>
  <c r="AN119" i="15"/>
  <c r="AW128" i="15"/>
  <c r="AD160" i="15"/>
  <c r="AC165" i="15"/>
  <c r="AO57" i="17"/>
  <c r="AN69" i="17"/>
  <c r="AQ73" i="17"/>
  <c r="AT73" i="17" s="1"/>
  <c r="AQ77" i="17"/>
  <c r="AT77" i="17" s="1"/>
  <c r="AW79" i="17"/>
  <c r="AQ81" i="17"/>
  <c r="AT81" i="17" s="1"/>
  <c r="AB192" i="17"/>
  <c r="AN192" i="17" s="1"/>
  <c r="AG192" i="17"/>
  <c r="AH199" i="17"/>
  <c r="AC203" i="17"/>
  <c r="AB205" i="17"/>
  <c r="AE209" i="17"/>
  <c r="AR92" i="18"/>
  <c r="AU92" i="18" s="1"/>
  <c r="AO117" i="18"/>
  <c r="AQ13" i="19"/>
  <c r="AT13" i="19" s="1"/>
  <c r="AO106" i="19"/>
  <c r="AN132" i="19"/>
  <c r="AQ134" i="19"/>
  <c r="AT134" i="19" s="1"/>
  <c r="AR171" i="19"/>
  <c r="AU171" i="19" s="1"/>
  <c r="AC190" i="19"/>
  <c r="AQ7" i="20"/>
  <c r="AT7" i="20" s="1"/>
  <c r="AN8" i="20"/>
  <c r="AQ9" i="20"/>
  <c r="AT9" i="20" s="1"/>
  <c r="AO30" i="20"/>
  <c r="AN37" i="20"/>
  <c r="AI72" i="5"/>
  <c r="AB46" i="20"/>
  <c r="AG46" i="20"/>
  <c r="AD49" i="20"/>
  <c r="AI49" i="20"/>
  <c r="AH52" i="20"/>
  <c r="AN73" i="14"/>
  <c r="AQ107" i="14"/>
  <c r="AT107" i="14" s="1"/>
  <c r="AW160" i="14"/>
  <c r="AR225" i="14"/>
  <c r="AU225" i="14" s="1"/>
  <c r="AO273" i="14"/>
  <c r="AR276" i="14"/>
  <c r="AU276" i="14" s="1"/>
  <c r="AQ289" i="14"/>
  <c r="AT289" i="14" s="1"/>
  <c r="F338" i="14"/>
  <c r="J338" i="14"/>
  <c r="AE338" i="14" s="1"/>
  <c r="AR27" i="15"/>
  <c r="AU27" i="15" s="1"/>
  <c r="AN37" i="15"/>
  <c r="AR56" i="15"/>
  <c r="AU56" i="15" s="1"/>
  <c r="AW65" i="15"/>
  <c r="AQ71" i="15"/>
  <c r="AT71" i="15" s="1"/>
  <c r="AQ75" i="15"/>
  <c r="AT75" i="15" s="1"/>
  <c r="AO154" i="15"/>
  <c r="AE159" i="15"/>
  <c r="AI164" i="15"/>
  <c r="AR164" i="15" s="1"/>
  <c r="AU164" i="15" s="1"/>
  <c r="AC166" i="15"/>
  <c r="AG89" i="16"/>
  <c r="AG90" i="16"/>
  <c r="AC94" i="16"/>
  <c r="AJ98" i="16"/>
  <c r="AK102" i="16"/>
  <c r="AQ7" i="17"/>
  <c r="AT7" i="17" s="1"/>
  <c r="AN13" i="17"/>
  <c r="AQ16" i="17"/>
  <c r="AT16" i="17" s="1"/>
  <c r="AR63" i="17"/>
  <c r="AU63" i="17" s="1"/>
  <c r="AQ80" i="17"/>
  <c r="AT80" i="17" s="1"/>
  <c r="AW82" i="17"/>
  <c r="AR108" i="17"/>
  <c r="AU108" i="17" s="1"/>
  <c r="AW126" i="17"/>
  <c r="AQ127" i="17"/>
  <c r="AT127" i="17" s="1"/>
  <c r="AQ129" i="17"/>
  <c r="AT129" i="17" s="1"/>
  <c r="AQ133" i="17"/>
  <c r="AT133" i="17" s="1"/>
  <c r="AR147" i="17"/>
  <c r="AU147" i="17" s="1"/>
  <c r="AO165" i="17"/>
  <c r="AH193" i="17"/>
  <c r="AE201" i="17"/>
  <c r="AE202" i="17"/>
  <c r="AI203" i="17"/>
  <c r="AI204" i="17"/>
  <c r="AW204" i="17" s="1"/>
  <c r="AG206" i="17"/>
  <c r="AH207" i="17"/>
  <c r="AR11" i="18"/>
  <c r="AU11" i="18" s="1"/>
  <c r="AR13" i="18"/>
  <c r="AU13" i="18" s="1"/>
  <c r="AO17" i="18"/>
  <c r="AQ38" i="18"/>
  <c r="AT38" i="18" s="1"/>
  <c r="AN46" i="18"/>
  <c r="AR85" i="18"/>
  <c r="AU85" i="18" s="1"/>
  <c r="AR88" i="18"/>
  <c r="AU88" i="18" s="1"/>
  <c r="AO91" i="18"/>
  <c r="AE131" i="18"/>
  <c r="AQ28" i="19"/>
  <c r="AT28" i="19" s="1"/>
  <c r="AN142" i="19"/>
  <c r="AR175" i="19"/>
  <c r="AU175" i="19" s="1"/>
  <c r="AF48" i="20"/>
  <c r="AJ49" i="20"/>
  <c r="AQ41" i="17"/>
  <c r="AT41" i="17" s="1"/>
  <c r="AW46" i="17"/>
  <c r="AQ47" i="17"/>
  <c r="AT47" i="17" s="1"/>
  <c r="AR111" i="17"/>
  <c r="AU111" i="17" s="1"/>
  <c r="AW118" i="17"/>
  <c r="AQ125" i="17"/>
  <c r="AT125" i="17" s="1"/>
  <c r="AR155" i="17"/>
  <c r="AU155" i="17" s="1"/>
  <c r="AR163" i="17"/>
  <c r="AU163" i="17" s="1"/>
  <c r="AO173" i="17"/>
  <c r="AR9" i="18"/>
  <c r="AU9" i="18" s="1"/>
  <c r="AR21" i="18"/>
  <c r="AU21" i="18" s="1"/>
  <c r="AO29" i="18"/>
  <c r="AN70" i="18"/>
  <c r="AN72" i="18"/>
  <c r="AW102" i="18"/>
  <c r="AW110" i="18"/>
  <c r="AR16" i="19"/>
  <c r="AU16" i="19" s="1"/>
  <c r="AW76" i="19"/>
  <c r="AW82" i="19"/>
  <c r="AQ87" i="19"/>
  <c r="AT87" i="19" s="1"/>
  <c r="AO128" i="19"/>
  <c r="AQ150" i="19"/>
  <c r="AT150" i="19" s="1"/>
  <c r="AQ15" i="20"/>
  <c r="AT15" i="20" s="1"/>
  <c r="AO37" i="20"/>
  <c r="AI50" i="20"/>
  <c r="W104" i="16"/>
  <c r="AQ13" i="17"/>
  <c r="AT13" i="17" s="1"/>
  <c r="AQ39" i="17"/>
  <c r="AT39" i="17" s="1"/>
  <c r="AW45" i="17"/>
  <c r="AQ48" i="17"/>
  <c r="AT48" i="17" s="1"/>
  <c r="AR73" i="17"/>
  <c r="AU73" i="17" s="1"/>
  <c r="AR74" i="17"/>
  <c r="AU74" i="17" s="1"/>
  <c r="AR113" i="17"/>
  <c r="AU113" i="17" s="1"/>
  <c r="AQ131" i="17"/>
  <c r="AT131" i="17" s="1"/>
  <c r="AQ135" i="17"/>
  <c r="AT135" i="17" s="1"/>
  <c r="AO171" i="17"/>
  <c r="AO177" i="17"/>
  <c r="AB207" i="17"/>
  <c r="AR25" i="18"/>
  <c r="AU25" i="18" s="1"/>
  <c r="AR27" i="18"/>
  <c r="AU27" i="18" s="1"/>
  <c r="AR29" i="18"/>
  <c r="AU29" i="18" s="1"/>
  <c r="AN78" i="18"/>
  <c r="AN80" i="18"/>
  <c r="AR23" i="19"/>
  <c r="AU23" i="19" s="1"/>
  <c r="AR25" i="19"/>
  <c r="AU25" i="19" s="1"/>
  <c r="AN38" i="19"/>
  <c r="AW77" i="19"/>
  <c r="AW80" i="19"/>
  <c r="AR127" i="19"/>
  <c r="AU127" i="19" s="1"/>
  <c r="AR130" i="19"/>
  <c r="AU130" i="19" s="1"/>
  <c r="AQ148" i="19"/>
  <c r="AT148" i="19" s="1"/>
  <c r="AJ190" i="19"/>
  <c r="AR36" i="20"/>
  <c r="AU36" i="20" s="1"/>
  <c r="AR38" i="20"/>
  <c r="AU38" i="20" s="1"/>
  <c r="AH46" i="20"/>
  <c r="AE50" i="20"/>
  <c r="AI52" i="20"/>
  <c r="AO7" i="1"/>
  <c r="AK330" i="14"/>
  <c r="AQ18" i="15"/>
  <c r="AT18" i="15" s="1"/>
  <c r="AQ42" i="15"/>
  <c r="AT42" i="15" s="1"/>
  <c r="AQ144" i="15"/>
  <c r="AT144" i="15" s="1"/>
  <c r="AQ146" i="15"/>
  <c r="AT146" i="15" s="1"/>
  <c r="AG159" i="15"/>
  <c r="AF160" i="15"/>
  <c r="AK164" i="15"/>
  <c r="AJ165" i="15"/>
  <c r="AD166" i="15"/>
  <c r="AR33" i="16"/>
  <c r="AU33" i="16" s="1"/>
  <c r="AC89" i="16"/>
  <c r="AC90" i="16"/>
  <c r="AB91" i="16"/>
  <c r="AF91" i="16"/>
  <c r="AE94" i="16"/>
  <c r="N104" i="16"/>
  <c r="AG104" i="16" s="1"/>
  <c r="AC102" i="16"/>
  <c r="AR8" i="17"/>
  <c r="AU8" i="17" s="1"/>
  <c r="AR9" i="17"/>
  <c r="AU9" i="17" s="1"/>
  <c r="AN41" i="17"/>
  <c r="AW49" i="17"/>
  <c r="AW87" i="17"/>
  <c r="AQ88" i="17"/>
  <c r="AT88" i="17" s="1"/>
  <c r="AQ90" i="17"/>
  <c r="AT90" i="17" s="1"/>
  <c r="AQ123" i="17"/>
  <c r="AT123" i="17" s="1"/>
  <c r="AO169" i="17"/>
  <c r="AO185" i="17"/>
  <c r="AI192" i="17"/>
  <c r="AI199" i="17"/>
  <c r="AF201" i="17"/>
  <c r="AK201" i="17"/>
  <c r="AD205" i="17"/>
  <c r="AC206" i="17"/>
  <c r="AD207" i="17"/>
  <c r="AR40" i="18"/>
  <c r="AU40" i="18" s="1"/>
  <c r="AQ82" i="18"/>
  <c r="AT82" i="18" s="1"/>
  <c r="AQ109" i="18"/>
  <c r="AT109" i="18" s="1"/>
  <c r="AQ119" i="18"/>
  <c r="AT119" i="18" s="1"/>
  <c r="AK131" i="18"/>
  <c r="AR7" i="19"/>
  <c r="AU7" i="19" s="1"/>
  <c r="AR131" i="19"/>
  <c r="AU131" i="19" s="1"/>
  <c r="AQ159" i="19"/>
  <c r="AT159" i="19" s="1"/>
  <c r="AO7" i="20"/>
  <c r="AQ21" i="20"/>
  <c r="AT21" i="20" s="1"/>
  <c r="AQ23" i="20"/>
  <c r="AT23" i="20" s="1"/>
  <c r="AN24" i="20"/>
  <c r="AK99" i="16"/>
  <c r="AR16" i="17"/>
  <c r="AU16" i="17" s="1"/>
  <c r="AR17" i="17"/>
  <c r="AU17" i="17" s="1"/>
  <c r="AR18" i="17"/>
  <c r="AU18" i="17" s="1"/>
  <c r="AR19" i="17"/>
  <c r="AU19" i="17" s="1"/>
  <c r="AR20" i="17"/>
  <c r="AU20" i="17" s="1"/>
  <c r="AR21" i="17"/>
  <c r="AU21" i="17" s="1"/>
  <c r="AR22" i="17"/>
  <c r="AU22" i="17" s="1"/>
  <c r="AR23" i="17"/>
  <c r="AU23" i="17" s="1"/>
  <c r="AR24" i="17"/>
  <c r="AU24" i="17" s="1"/>
  <c r="AR25" i="17"/>
  <c r="AU25" i="17" s="1"/>
  <c r="AR26" i="17"/>
  <c r="AU26" i="17" s="1"/>
  <c r="AR27" i="17"/>
  <c r="AU27" i="17" s="1"/>
  <c r="AR28" i="17"/>
  <c r="AU28" i="17" s="1"/>
  <c r="AR29" i="17"/>
  <c r="AU29" i="17" s="1"/>
  <c r="AQ55" i="17"/>
  <c r="AT55" i="17" s="1"/>
  <c r="AQ93" i="17"/>
  <c r="AT93" i="17" s="1"/>
  <c r="AN135" i="17"/>
  <c r="AQ137" i="17"/>
  <c r="AT137" i="17" s="1"/>
  <c r="AQ139" i="17"/>
  <c r="AT139" i="17" s="1"/>
  <c r="AO183" i="17"/>
  <c r="AD193" i="17"/>
  <c r="AQ193" i="17" s="1"/>
  <c r="AT193" i="17" s="1"/>
  <c r="AN76" i="18"/>
  <c r="AR103" i="18"/>
  <c r="AU103" i="18" s="1"/>
  <c r="AR105" i="18"/>
  <c r="AU105" i="18" s="1"/>
  <c r="AO106" i="18"/>
  <c r="AR33" i="19"/>
  <c r="AU33" i="19" s="1"/>
  <c r="AR34" i="19"/>
  <c r="AU34" i="19" s="1"/>
  <c r="AQ154" i="19"/>
  <c r="AT154" i="19" s="1"/>
  <c r="AQ168" i="19"/>
  <c r="AT168" i="19" s="1"/>
  <c r="AR11" i="20"/>
  <c r="AU11" i="20" s="1"/>
  <c r="AC48" i="20"/>
  <c r="AJ50" i="20"/>
  <c r="AO11" i="17"/>
  <c r="AR15" i="17"/>
  <c r="AU15" i="17" s="1"/>
  <c r="AR31" i="17"/>
  <c r="AU31" i="17" s="1"/>
  <c r="AW61" i="17"/>
  <c r="AO81" i="17"/>
  <c r="AR83" i="17"/>
  <c r="AU83" i="17" s="1"/>
  <c r="AN89" i="17"/>
  <c r="AQ95" i="17"/>
  <c r="AT95" i="17" s="1"/>
  <c r="AR119" i="17"/>
  <c r="AU119" i="17" s="1"/>
  <c r="AQ143" i="17"/>
  <c r="AT143" i="17" s="1"/>
  <c r="AO181" i="17"/>
  <c r="AI195" i="17"/>
  <c r="AO195" i="17" s="1"/>
  <c r="AD199" i="17"/>
  <c r="AC200" i="17"/>
  <c r="AG202" i="17"/>
  <c r="AK203" i="17"/>
  <c r="AG204" i="17"/>
  <c r="AI207" i="17"/>
  <c r="AR49" i="18"/>
  <c r="AU49" i="18" s="1"/>
  <c r="AW121" i="18"/>
  <c r="AI128" i="18"/>
  <c r="AQ46" i="19"/>
  <c r="AT46" i="19" s="1"/>
  <c r="AQ49" i="19"/>
  <c r="AT49" i="19" s="1"/>
  <c r="AR74" i="19"/>
  <c r="AU74" i="19" s="1"/>
  <c r="AQ100" i="19"/>
  <c r="AT100" i="19" s="1"/>
  <c r="AQ106" i="19"/>
  <c r="AT106" i="19" s="1"/>
  <c r="AW163" i="19"/>
  <c r="AQ27" i="20"/>
  <c r="AT27" i="20" s="1"/>
  <c r="AI46" i="20"/>
  <c r="AO7" i="2"/>
  <c r="AW11" i="18"/>
  <c r="AK52" i="20"/>
  <c r="AO10" i="1"/>
  <c r="AN166" i="12"/>
  <c r="AW166" i="12"/>
  <c r="AQ166" i="12"/>
  <c r="AT166" i="12" s="1"/>
  <c r="AR166" i="12"/>
  <c r="AU166" i="12" s="1"/>
  <c r="AN101" i="16"/>
  <c r="AR193" i="17"/>
  <c r="AU193" i="17" s="1"/>
  <c r="AQ329" i="14"/>
  <c r="AT329" i="14" s="1"/>
  <c r="AQ335" i="14"/>
  <c r="AT335" i="14" s="1"/>
  <c r="AW333" i="14"/>
  <c r="AN161" i="13"/>
  <c r="AN327" i="14"/>
  <c r="AR192" i="17"/>
  <c r="AU192" i="17" s="1"/>
  <c r="AW103" i="1"/>
  <c r="AQ106" i="1"/>
  <c r="AT106" i="1" s="1"/>
  <c r="AN106" i="1"/>
  <c r="AN99" i="1"/>
  <c r="AQ99" i="1"/>
  <c r="AT99" i="1" s="1"/>
  <c r="AQ98" i="1"/>
  <c r="AT98" i="1" s="1"/>
  <c r="AW98" i="1"/>
  <c r="AR93" i="2"/>
  <c r="AU93" i="2" s="1"/>
  <c r="AR72" i="3"/>
  <c r="AU72" i="3" s="1"/>
  <c r="AO72" i="3"/>
  <c r="AN147" i="11"/>
  <c r="AQ171" i="15"/>
  <c r="AT171" i="15" s="1"/>
  <c r="AN170" i="15"/>
  <c r="AQ336" i="14"/>
  <c r="AT336" i="14" s="1"/>
  <c r="AR100" i="1"/>
  <c r="AU100" i="1" s="1"/>
  <c r="AO100" i="1"/>
  <c r="AW68" i="5"/>
  <c r="AQ65" i="5"/>
  <c r="AT65" i="5" s="1"/>
  <c r="AN65" i="5"/>
  <c r="AO193" i="17"/>
  <c r="AN329" i="14"/>
  <c r="AQ192" i="17"/>
  <c r="AT192" i="17" s="1"/>
  <c r="AW101" i="16"/>
  <c r="AW18" i="4"/>
  <c r="AQ18" i="4"/>
  <c r="AT18" i="4" s="1"/>
  <c r="AR101" i="1"/>
  <c r="AU101" i="1" s="1"/>
  <c r="AO90" i="2"/>
  <c r="AR90" i="2"/>
  <c r="AU90" i="2" s="1"/>
  <c r="AN94" i="2"/>
  <c r="AO73" i="3"/>
  <c r="AR73" i="3"/>
  <c r="AU73" i="3" s="1"/>
  <c r="AQ71" i="3"/>
  <c r="AT71" i="3" s="1"/>
  <c r="AN71" i="3"/>
  <c r="AW71" i="3"/>
  <c r="AO64" i="5"/>
  <c r="AN92" i="2"/>
  <c r="AN102" i="1"/>
  <c r="AW21" i="5"/>
  <c r="AQ21" i="5"/>
  <c r="AT21" i="5" s="1"/>
  <c r="AN7" i="7"/>
  <c r="AW7" i="7"/>
  <c r="AO158" i="9"/>
  <c r="AE107" i="1"/>
  <c r="AI92" i="2"/>
  <c r="AF93" i="2"/>
  <c r="AI97" i="2"/>
  <c r="AW97" i="2" s="1"/>
  <c r="AN24" i="3"/>
  <c r="AR37" i="3"/>
  <c r="AU37" i="3" s="1"/>
  <c r="AR45" i="3"/>
  <c r="AU45" i="3" s="1"/>
  <c r="AR55" i="3"/>
  <c r="AU55" i="3" s="1"/>
  <c r="AO57" i="3"/>
  <c r="AB73" i="3"/>
  <c r="AK76" i="3"/>
  <c r="AK15" i="4"/>
  <c r="W16" i="4"/>
  <c r="AK16" i="4" s="1"/>
  <c r="AD15" i="4"/>
  <c r="AK19" i="4"/>
  <c r="AQ16" i="5"/>
  <c r="AT16" i="5" s="1"/>
  <c r="AQ27" i="5"/>
  <c r="AT27" i="5" s="1"/>
  <c r="AW43" i="5"/>
  <c r="AN48" i="5"/>
  <c r="AI65" i="5"/>
  <c r="AH66" i="5"/>
  <c r="AE67" i="5"/>
  <c r="AK69" i="5"/>
  <c r="AC71" i="5"/>
  <c r="AN22" i="6"/>
  <c r="AW22" i="6"/>
  <c r="AQ15" i="7"/>
  <c r="AT15" i="7" s="1"/>
  <c r="AW15" i="7"/>
  <c r="AR31" i="8"/>
  <c r="AU31" i="8" s="1"/>
  <c r="AQ53" i="9"/>
  <c r="AT53" i="9" s="1"/>
  <c r="AO97" i="9"/>
  <c r="AO105" i="9"/>
  <c r="AW113" i="9"/>
  <c r="AO117" i="9"/>
  <c r="AO129" i="9"/>
  <c r="AW158" i="9"/>
  <c r="AN34" i="12"/>
  <c r="AQ34" i="12"/>
  <c r="AT34" i="12" s="1"/>
  <c r="AO137" i="9"/>
  <c r="AO200" i="9"/>
  <c r="AN27" i="2"/>
  <c r="AQ86" i="2"/>
  <c r="AT86" i="2" s="1"/>
  <c r="AB93" i="2"/>
  <c r="AG94" i="2"/>
  <c r="AJ94" i="2"/>
  <c r="AC95" i="2"/>
  <c r="AB99" i="2"/>
  <c r="AR33" i="3"/>
  <c r="AU33" i="3" s="1"/>
  <c r="AF76" i="3"/>
  <c r="AQ76" i="3" s="1"/>
  <c r="AT76" i="3" s="1"/>
  <c r="C16" i="4"/>
  <c r="AB16" i="4" s="1"/>
  <c r="AR29" i="5"/>
  <c r="AU29" i="5" s="1"/>
  <c r="AI64" i="5"/>
  <c r="AJ66" i="5"/>
  <c r="AJ67" i="5"/>
  <c r="AC69" i="5"/>
  <c r="AG71" i="5"/>
  <c r="AW28" i="6"/>
  <c r="AW30" i="7"/>
  <c r="AR15" i="8"/>
  <c r="AU15" i="8" s="1"/>
  <c r="AK36" i="8"/>
  <c r="AC37" i="8"/>
  <c r="AQ45" i="9"/>
  <c r="AT45" i="9" s="1"/>
  <c r="AW99" i="9"/>
  <c r="AW118" i="9"/>
  <c r="AW131" i="9"/>
  <c r="AQ142" i="9"/>
  <c r="AT142" i="9" s="1"/>
  <c r="AR142" i="9"/>
  <c r="AU142" i="9" s="1"/>
  <c r="AO142" i="9"/>
  <c r="AW114" i="12"/>
  <c r="AQ114" i="12"/>
  <c r="AT114" i="12" s="1"/>
  <c r="AK32" i="10"/>
  <c r="AW89" i="11"/>
  <c r="AQ90" i="11"/>
  <c r="AT90" i="11" s="1"/>
  <c r="AW95" i="11"/>
  <c r="AN117" i="11"/>
  <c r="S147" i="11"/>
  <c r="AI147" i="11" s="1"/>
  <c r="AI145" i="11"/>
  <c r="AQ48" i="12"/>
  <c r="AT48" i="12" s="1"/>
  <c r="AN74" i="12"/>
  <c r="AN159" i="9"/>
  <c r="AO161" i="9"/>
  <c r="AO164" i="9"/>
  <c r="AG247" i="9"/>
  <c r="AE249" i="9"/>
  <c r="AB251" i="9"/>
  <c r="AE252" i="9"/>
  <c r="AF258" i="9"/>
  <c r="AB32" i="10"/>
  <c r="AW9" i="11"/>
  <c r="AQ19" i="11"/>
  <c r="AT19" i="11" s="1"/>
  <c r="AQ23" i="11"/>
  <c r="AT23" i="11" s="1"/>
  <c r="AQ25" i="11"/>
  <c r="AT25" i="11" s="1"/>
  <c r="AR25" i="11"/>
  <c r="AU25" i="11" s="1"/>
  <c r="AQ29" i="11"/>
  <c r="AT29" i="11" s="1"/>
  <c r="AQ41" i="11"/>
  <c r="AT41" i="11" s="1"/>
  <c r="AR41" i="11"/>
  <c r="AU41" i="11" s="1"/>
  <c r="AQ57" i="11"/>
  <c r="AT57" i="11" s="1"/>
  <c r="AR57" i="11"/>
  <c r="AU57" i="11" s="1"/>
  <c r="AW97" i="11"/>
  <c r="AR97" i="11"/>
  <c r="AU97" i="11" s="1"/>
  <c r="AQ98" i="11"/>
  <c r="AT98" i="11" s="1"/>
  <c r="AR120" i="11"/>
  <c r="AU120" i="11" s="1"/>
  <c r="AJ137" i="11"/>
  <c r="AK139" i="11"/>
  <c r="AF142" i="11"/>
  <c r="AQ20" i="12"/>
  <c r="AT20" i="12" s="1"/>
  <c r="AW87" i="13"/>
  <c r="AQ87" i="13"/>
  <c r="AT87" i="13" s="1"/>
  <c r="G16" i="4"/>
  <c r="AD16" i="4" s="1"/>
  <c r="AB15" i="4"/>
  <c r="AB250" i="9"/>
  <c r="AJ251" i="9"/>
  <c r="AH255" i="9"/>
  <c r="AC261" i="9"/>
  <c r="AR9" i="11"/>
  <c r="AU9" i="11" s="1"/>
  <c r="AQ13" i="11"/>
  <c r="AT13" i="11" s="1"/>
  <c r="AR16" i="11"/>
  <c r="AU16" i="11" s="1"/>
  <c r="AQ37" i="11"/>
  <c r="AT37" i="11" s="1"/>
  <c r="AQ53" i="11"/>
  <c r="AT53" i="11" s="1"/>
  <c r="AW77" i="11"/>
  <c r="AW83" i="11"/>
  <c r="AW101" i="11"/>
  <c r="AW105" i="11"/>
  <c r="AW109" i="11"/>
  <c r="AK138" i="11"/>
  <c r="AR138" i="11" s="1"/>
  <c r="AU138" i="11" s="1"/>
  <c r="AD145" i="11"/>
  <c r="AJ145" i="11"/>
  <c r="AO21" i="12"/>
  <c r="AQ44" i="12"/>
  <c r="AT44" i="12" s="1"/>
  <c r="AQ50" i="12"/>
  <c r="AT50" i="12" s="1"/>
  <c r="AQ66" i="12"/>
  <c r="AT66" i="12" s="1"/>
  <c r="AR67" i="12"/>
  <c r="AU67" i="12" s="1"/>
  <c r="AQ74" i="12"/>
  <c r="AT74" i="12" s="1"/>
  <c r="AQ90" i="12"/>
  <c r="AT90" i="12" s="1"/>
  <c r="AW90" i="12"/>
  <c r="AQ127" i="12"/>
  <c r="AT127" i="12" s="1"/>
  <c r="AW127" i="12"/>
  <c r="AW25" i="11"/>
  <c r="AW41" i="11"/>
  <c r="AW57" i="11"/>
  <c r="AN20" i="12"/>
  <c r="AN66" i="12"/>
  <c r="AQ103" i="12"/>
  <c r="AT103" i="12" s="1"/>
  <c r="AW115" i="12"/>
  <c r="AE156" i="12"/>
  <c r="AE158" i="12"/>
  <c r="AI161" i="12"/>
  <c r="AW161" i="12" s="1"/>
  <c r="AJ164" i="12"/>
  <c r="AN92" i="13"/>
  <c r="AW92" i="13"/>
  <c r="AO121" i="13"/>
  <c r="AH160" i="13"/>
  <c r="AJ162" i="13"/>
  <c r="AQ15" i="13"/>
  <c r="AT15" i="13" s="1"/>
  <c r="AN46" i="13"/>
  <c r="AW71" i="13"/>
  <c r="AN78" i="13"/>
  <c r="AQ113" i="13"/>
  <c r="AT113" i="13" s="1"/>
  <c r="V164" i="13"/>
  <c r="AJ164" i="13" s="1"/>
  <c r="AI162" i="13"/>
  <c r="S164" i="13"/>
  <c r="AI164" i="13" s="1"/>
  <c r="AN94" i="12"/>
  <c r="AW111" i="12"/>
  <c r="AW132" i="12"/>
  <c r="AQ132" i="12"/>
  <c r="AT132" i="12" s="1"/>
  <c r="AR133" i="12"/>
  <c r="AU133" i="12" s="1"/>
  <c r="AW152" i="12"/>
  <c r="AD158" i="12"/>
  <c r="AQ9" i="13"/>
  <c r="AT9" i="13" s="1"/>
  <c r="AN55" i="13"/>
  <c r="AQ80" i="13"/>
  <c r="AT80" i="13" s="1"/>
  <c r="AW118" i="13"/>
  <c r="AQ137" i="13"/>
  <c r="AT137" i="13" s="1"/>
  <c r="AQ183" i="14"/>
  <c r="AT183" i="14" s="1"/>
  <c r="AW218" i="14"/>
  <c r="AN78" i="14"/>
  <c r="AN91" i="14"/>
  <c r="AN102" i="14"/>
  <c r="AW162" i="14"/>
  <c r="AW204" i="14"/>
  <c r="AQ235" i="14"/>
  <c r="AT235" i="14" s="1"/>
  <c r="AR286" i="14"/>
  <c r="AU286" i="14" s="1"/>
  <c r="N338" i="14"/>
  <c r="AG338" i="14" s="1"/>
  <c r="AG335" i="14"/>
  <c r="AW23" i="13"/>
  <c r="AW55" i="13"/>
  <c r="AW88" i="13"/>
  <c r="C164" i="13"/>
  <c r="AB164" i="13" s="1"/>
  <c r="P164" i="13"/>
  <c r="AH164" i="13" s="1"/>
  <c r="W164" i="13"/>
  <c r="AK164" i="13" s="1"/>
  <c r="AF162" i="13"/>
  <c r="AQ19" i="14"/>
  <c r="AT19" i="14" s="1"/>
  <c r="AQ35" i="14"/>
  <c r="AT35" i="14" s="1"/>
  <c r="AN46" i="14"/>
  <c r="AO54" i="14"/>
  <c r="AR57" i="14"/>
  <c r="AU57" i="14" s="1"/>
  <c r="AW67" i="14"/>
  <c r="AW82" i="14"/>
  <c r="AW89" i="14"/>
  <c r="AQ91" i="14"/>
  <c r="AT91" i="14" s="1"/>
  <c r="AW93" i="14"/>
  <c r="AQ93" i="14"/>
  <c r="AT93" i="14" s="1"/>
  <c r="AQ139" i="14"/>
  <c r="AT139" i="14" s="1"/>
  <c r="AQ172" i="14"/>
  <c r="AT172" i="14" s="1"/>
  <c r="AQ191" i="14"/>
  <c r="AT191" i="14" s="1"/>
  <c r="AQ196" i="14"/>
  <c r="AT196" i="14" s="1"/>
  <c r="AR216" i="14"/>
  <c r="AU216" i="14" s="1"/>
  <c r="AW222" i="14"/>
  <c r="AQ231" i="14"/>
  <c r="AT231" i="14" s="1"/>
  <c r="AW252" i="14"/>
  <c r="AR256" i="14"/>
  <c r="AU256" i="14" s="1"/>
  <c r="AQ257" i="14"/>
  <c r="AT257" i="14" s="1"/>
  <c r="AR263" i="14"/>
  <c r="AU263" i="14" s="1"/>
  <c r="AR297" i="14"/>
  <c r="AU297" i="14" s="1"/>
  <c r="AF323" i="14"/>
  <c r="AQ63" i="15"/>
  <c r="AT63" i="15" s="1"/>
  <c r="AQ79" i="15"/>
  <c r="AT79" i="15" s="1"/>
  <c r="AK154" i="13"/>
  <c r="AI156" i="13"/>
  <c r="AB160" i="13"/>
  <c r="AC162" i="13"/>
  <c r="AO7" i="14"/>
  <c r="AO13" i="14"/>
  <c r="AQ17" i="14"/>
  <c r="AT17" i="14" s="1"/>
  <c r="AO23" i="14"/>
  <c r="AO29" i="14"/>
  <c r="AQ33" i="14"/>
  <c r="AT33" i="14" s="1"/>
  <c r="AO39" i="14"/>
  <c r="AO49" i="14"/>
  <c r="AW74" i="14"/>
  <c r="AW85" i="14"/>
  <c r="AN103" i="14"/>
  <c r="AQ137" i="14"/>
  <c r="AT137" i="14" s="1"/>
  <c r="AW140" i="14"/>
  <c r="AR143" i="14"/>
  <c r="AU143" i="14" s="1"/>
  <c r="AR153" i="14"/>
  <c r="AU153" i="14" s="1"/>
  <c r="AW168" i="14"/>
  <c r="AN175" i="14"/>
  <c r="AO183" i="14"/>
  <c r="AR190" i="14"/>
  <c r="AU190" i="14" s="1"/>
  <c r="AW192" i="14"/>
  <c r="AQ245" i="14"/>
  <c r="AT245" i="14" s="1"/>
  <c r="AO259" i="14"/>
  <c r="AO304" i="14"/>
  <c r="AR317" i="14"/>
  <c r="AU317" i="14" s="1"/>
  <c r="AB325" i="14"/>
  <c r="AK325" i="14"/>
  <c r="AN134" i="15"/>
  <c r="AW145" i="15"/>
  <c r="AK170" i="15"/>
  <c r="T174" i="15"/>
  <c r="AI174" i="15" s="1"/>
  <c r="AQ23" i="16"/>
  <c r="AT23" i="16" s="1"/>
  <c r="AQ82" i="15"/>
  <c r="AT82" i="15" s="1"/>
  <c r="AQ14" i="16"/>
  <c r="AT14" i="16" s="1"/>
  <c r="AQ15" i="16"/>
  <c r="AT15" i="16" s="1"/>
  <c r="AQ102" i="16"/>
  <c r="AT102" i="16" s="1"/>
  <c r="AQ45" i="17"/>
  <c r="AT45" i="17" s="1"/>
  <c r="X104" i="16"/>
  <c r="AK104" i="16" s="1"/>
  <c r="AR104" i="16" s="1"/>
  <c r="AU104" i="16" s="1"/>
  <c r="AQ79" i="17"/>
  <c r="AT79" i="17" s="1"/>
  <c r="AQ105" i="17"/>
  <c r="AT105" i="17" s="1"/>
  <c r="AQ155" i="17"/>
  <c r="AT155" i="17" s="1"/>
  <c r="AK124" i="18"/>
  <c r="AD125" i="18"/>
  <c r="AK125" i="18"/>
  <c r="AB126" i="18"/>
  <c r="AB128" i="18"/>
  <c r="AH128" i="18"/>
  <c r="AI129" i="18"/>
  <c r="AF131" i="18"/>
  <c r="AQ15" i="19"/>
  <c r="AT15" i="19" s="1"/>
  <c r="AR31" i="19"/>
  <c r="AU31" i="19" s="1"/>
  <c r="AQ37" i="19"/>
  <c r="AT37" i="19" s="1"/>
  <c r="AR43" i="19"/>
  <c r="AU43" i="19" s="1"/>
  <c r="AN174" i="19"/>
  <c r="AQ174" i="19"/>
  <c r="AT174" i="19" s="1"/>
  <c r="AQ176" i="19"/>
  <c r="AT176" i="19" s="1"/>
  <c r="AN29" i="20"/>
  <c r="AQ29" i="20"/>
  <c r="AT29" i="20" s="1"/>
  <c r="AR87" i="18"/>
  <c r="AU87" i="18" s="1"/>
  <c r="AR90" i="18"/>
  <c r="AU90" i="18" s="1"/>
  <c r="AR97" i="18"/>
  <c r="AU97" i="18" s="1"/>
  <c r="AN107" i="18"/>
  <c r="AO109" i="18"/>
  <c r="AB124" i="18"/>
  <c r="AE124" i="18"/>
  <c r="AF126" i="18"/>
  <c r="AK126" i="18"/>
  <c r="AG127" i="18"/>
  <c r="AK128" i="18"/>
  <c r="AB129" i="18"/>
  <c r="AG129" i="18"/>
  <c r="AW84" i="19"/>
  <c r="AW94" i="19"/>
  <c r="AW125" i="19"/>
  <c r="AN13" i="20"/>
  <c r="AQ13" i="20"/>
  <c r="AT13" i="20" s="1"/>
  <c r="AN19" i="20"/>
  <c r="AQ19" i="20"/>
  <c r="AT19" i="20" s="1"/>
  <c r="AW90" i="18"/>
  <c r="AQ7" i="19"/>
  <c r="AT7" i="19" s="1"/>
  <c r="AQ59" i="19"/>
  <c r="AT59" i="19" s="1"/>
  <c r="AR64" i="19"/>
  <c r="AU64" i="19" s="1"/>
  <c r="AR83" i="18"/>
  <c r="AU83" i="18" s="1"/>
  <c r="AO85" i="18"/>
  <c r="AR89" i="18"/>
  <c r="AU89" i="18" s="1"/>
  <c r="AQ91" i="18"/>
  <c r="AT91" i="18" s="1"/>
  <c r="AR95" i="18"/>
  <c r="AU95" i="18" s="1"/>
  <c r="AR99" i="18"/>
  <c r="AU99" i="18" s="1"/>
  <c r="AR104" i="18"/>
  <c r="AU104" i="18" s="1"/>
  <c r="AR107" i="18"/>
  <c r="AU107" i="18" s="1"/>
  <c r="AO119" i="18"/>
  <c r="AF124" i="18"/>
  <c r="AC127" i="18"/>
  <c r="AF127" i="18"/>
  <c r="AJ128" i="18"/>
  <c r="AC129" i="18"/>
  <c r="AF129" i="18"/>
  <c r="AO9" i="19"/>
  <c r="AQ62" i="19"/>
  <c r="AT62" i="19" s="1"/>
  <c r="AR133" i="19"/>
  <c r="AU133" i="19" s="1"/>
  <c r="AR143" i="19"/>
  <c r="AU143" i="19" s="1"/>
  <c r="AW143" i="19"/>
  <c r="AQ178" i="19"/>
  <c r="AT178" i="19" s="1"/>
  <c r="AW178" i="19"/>
  <c r="AR72" i="5"/>
  <c r="AU72" i="5" s="1"/>
  <c r="AO72" i="5"/>
  <c r="AN72" i="5"/>
  <c r="AQ72" i="5"/>
  <c r="AT72" i="5" s="1"/>
  <c r="AW72" i="5"/>
  <c r="AQ65" i="19"/>
  <c r="AT65" i="19" s="1"/>
  <c r="AW90" i="19"/>
  <c r="AR94" i="19"/>
  <c r="AU94" i="19" s="1"/>
  <c r="AW105" i="19"/>
  <c r="AR107" i="19"/>
  <c r="AU107" i="19" s="1"/>
  <c r="AW115" i="19"/>
  <c r="AW121" i="19"/>
  <c r="AQ10" i="20"/>
  <c r="AT10" i="20" s="1"/>
  <c r="AQ17" i="20"/>
  <c r="AT17" i="20" s="1"/>
  <c r="AO23" i="20"/>
  <c r="AQ30" i="20"/>
  <c r="AT30" i="20" s="1"/>
  <c r="AN35" i="20"/>
  <c r="AW78" i="19"/>
  <c r="AQ85" i="19"/>
  <c r="AT85" i="19" s="1"/>
  <c r="AW96" i="19"/>
  <c r="AR109" i="19"/>
  <c r="AU109" i="19" s="1"/>
  <c r="AQ116" i="19"/>
  <c r="AT116" i="19" s="1"/>
  <c r="AQ120" i="19"/>
  <c r="AT120" i="19" s="1"/>
  <c r="AR121" i="19"/>
  <c r="AU121" i="19" s="1"/>
  <c r="AR129" i="19"/>
  <c r="AU129" i="19" s="1"/>
  <c r="AO144" i="19"/>
  <c r="AO148" i="19"/>
  <c r="AN161" i="19"/>
  <c r="AQ167" i="19"/>
  <c r="AT167" i="19" s="1"/>
  <c r="AQ11" i="20"/>
  <c r="AT11" i="20" s="1"/>
  <c r="AQ25" i="20"/>
  <c r="AT25" i="20" s="1"/>
  <c r="AQ26" i="20"/>
  <c r="AT26" i="20" s="1"/>
  <c r="AQ200" i="17" l="1"/>
  <c r="AT200" i="17" s="1"/>
  <c r="AW200" i="17"/>
  <c r="AN200" i="17"/>
  <c r="AO166" i="15"/>
  <c r="AR166" i="15"/>
  <c r="AU166" i="15" s="1"/>
  <c r="AR96" i="16"/>
  <c r="AU96" i="16" s="1"/>
  <c r="AO96" i="16"/>
  <c r="AR80" i="3"/>
  <c r="AU80" i="3" s="1"/>
  <c r="AO80" i="3"/>
  <c r="AN89" i="2"/>
  <c r="AW89" i="2"/>
  <c r="AQ89" i="2"/>
  <c r="AT89" i="2" s="1"/>
  <c r="AR205" i="17"/>
  <c r="AU205" i="17" s="1"/>
  <c r="AO205" i="17"/>
  <c r="AR246" i="9"/>
  <c r="AU246" i="9" s="1"/>
  <c r="AO246" i="9"/>
  <c r="AW78" i="3"/>
  <c r="AN78" i="3"/>
  <c r="AQ78" i="3"/>
  <c r="AT78" i="3" s="1"/>
  <c r="AW246" i="9"/>
  <c r="AQ246" i="9"/>
  <c r="AT246" i="9" s="1"/>
  <c r="AN246" i="9"/>
  <c r="AW74" i="3"/>
  <c r="AN74" i="3"/>
  <c r="AQ74" i="3"/>
  <c r="AT74" i="3" s="1"/>
  <c r="AW193" i="17"/>
  <c r="AR95" i="2"/>
  <c r="AU95" i="2" s="1"/>
  <c r="AR69" i="5"/>
  <c r="AU69" i="5" s="1"/>
  <c r="AR89" i="2"/>
  <c r="AU89" i="2" s="1"/>
  <c r="AQ104" i="16"/>
  <c r="AT104" i="16" s="1"/>
  <c r="AN102" i="16"/>
  <c r="AW102" i="16"/>
  <c r="AR159" i="15"/>
  <c r="AU159" i="15" s="1"/>
  <c r="AO159" i="15"/>
  <c r="AR199" i="17"/>
  <c r="AU199" i="17" s="1"/>
  <c r="AO199" i="17"/>
  <c r="AW248" i="9"/>
  <c r="AQ248" i="9"/>
  <c r="AT248" i="9" s="1"/>
  <c r="AN248" i="9"/>
  <c r="AQ159" i="12"/>
  <c r="AT159" i="12" s="1"/>
  <c r="AN159" i="12"/>
  <c r="AW159" i="12"/>
  <c r="AR259" i="9"/>
  <c r="AU259" i="9" s="1"/>
  <c r="AO259" i="9"/>
  <c r="AO248" i="9"/>
  <c r="AR248" i="9"/>
  <c r="AU248" i="9" s="1"/>
  <c r="AN190" i="19"/>
  <c r="AW190" i="19"/>
  <c r="AQ190" i="19"/>
  <c r="AT190" i="19" s="1"/>
  <c r="AN159" i="15"/>
  <c r="AW159" i="15"/>
  <c r="AQ159" i="15"/>
  <c r="AT159" i="15" s="1"/>
  <c r="AW35" i="10"/>
  <c r="AR35" i="10"/>
  <c r="AU35" i="10" s="1"/>
  <c r="AO35" i="10"/>
  <c r="AO107" i="1"/>
  <c r="AR107" i="1"/>
  <c r="AU107" i="1" s="1"/>
  <c r="AR14" i="4"/>
  <c r="AU14" i="4" s="1"/>
  <c r="AW75" i="3"/>
  <c r="AN206" i="17"/>
  <c r="AW206" i="17"/>
  <c r="AQ206" i="17"/>
  <c r="AT206" i="17" s="1"/>
  <c r="AO163" i="15"/>
  <c r="AW163" i="15"/>
  <c r="AR163" i="15"/>
  <c r="AU163" i="15" s="1"/>
  <c r="AN199" i="17"/>
  <c r="AW199" i="17"/>
  <c r="AQ195" i="17"/>
  <c r="AT195" i="17" s="1"/>
  <c r="AW195" i="17"/>
  <c r="AN195" i="17"/>
  <c r="AW155" i="12"/>
  <c r="AO155" i="12"/>
  <c r="AR155" i="12"/>
  <c r="AU155" i="12" s="1"/>
  <c r="AR158" i="13"/>
  <c r="AU158" i="13" s="1"/>
  <c r="AO158" i="13"/>
  <c r="AR91" i="2"/>
  <c r="AU91" i="2" s="1"/>
  <c r="AO91" i="2"/>
  <c r="AW91" i="2"/>
  <c r="AR158" i="12"/>
  <c r="AU158" i="12" s="1"/>
  <c r="AQ164" i="15"/>
  <c r="AT164" i="15" s="1"/>
  <c r="AN164" i="15"/>
  <c r="AW164" i="15"/>
  <c r="AW330" i="14"/>
  <c r="AQ330" i="14"/>
  <c r="AT330" i="14" s="1"/>
  <c r="AR131" i="18"/>
  <c r="AU131" i="18" s="1"/>
  <c r="AO131" i="18"/>
  <c r="AQ207" i="17"/>
  <c r="AT207" i="17" s="1"/>
  <c r="AW207" i="17"/>
  <c r="AN207" i="17"/>
  <c r="AR52" i="20"/>
  <c r="AU52" i="20" s="1"/>
  <c r="AO52" i="20"/>
  <c r="AW52" i="20"/>
  <c r="AO162" i="15"/>
  <c r="AR162" i="15"/>
  <c r="AU162" i="15" s="1"/>
  <c r="AR334" i="14"/>
  <c r="AU334" i="14" s="1"/>
  <c r="AW334" i="14"/>
  <c r="AO334" i="14"/>
  <c r="AO172" i="15"/>
  <c r="AR172" i="15"/>
  <c r="AU172" i="15" s="1"/>
  <c r="AR34" i="10"/>
  <c r="AU34" i="10" s="1"/>
  <c r="AO34" i="10"/>
  <c r="AQ66" i="5"/>
  <c r="AT66" i="5" s="1"/>
  <c r="AN66" i="5"/>
  <c r="AR257" i="9"/>
  <c r="AU257" i="9" s="1"/>
  <c r="AO257" i="9"/>
  <c r="AO164" i="15"/>
  <c r="AW253" i="9"/>
  <c r="AQ247" i="9"/>
  <c r="AT247" i="9" s="1"/>
  <c r="AW14" i="4"/>
  <c r="AQ165" i="15"/>
  <c r="AT165" i="15" s="1"/>
  <c r="AN165" i="15"/>
  <c r="AW165" i="15"/>
  <c r="AN164" i="12"/>
  <c r="AQ164" i="12"/>
  <c r="AT164" i="12" s="1"/>
  <c r="AW81" i="3"/>
  <c r="AQ203" i="17"/>
  <c r="AT203" i="17" s="1"/>
  <c r="AN203" i="17"/>
  <c r="AW203" i="17"/>
  <c r="AQ168" i="15"/>
  <c r="AT168" i="15" s="1"/>
  <c r="AW168" i="15"/>
  <c r="AN168" i="15"/>
  <c r="AW94" i="2"/>
  <c r="AR49" i="20"/>
  <c r="AU49" i="20" s="1"/>
  <c r="AO49" i="20"/>
  <c r="AQ162" i="15"/>
  <c r="AT162" i="15" s="1"/>
  <c r="AN162" i="15"/>
  <c r="AW162" i="15"/>
  <c r="AR50" i="20"/>
  <c r="AU50" i="20" s="1"/>
  <c r="AO50" i="20"/>
  <c r="AQ259" i="9"/>
  <c r="AT259" i="9" s="1"/>
  <c r="AW259" i="9"/>
  <c r="AO37" i="10"/>
  <c r="AR37" i="10"/>
  <c r="AU37" i="10" s="1"/>
  <c r="AO153" i="13"/>
  <c r="AR153" i="13"/>
  <c r="AU153" i="13" s="1"/>
  <c r="AN77" i="3"/>
  <c r="AW77" i="3"/>
  <c r="AQ77" i="3"/>
  <c r="AT77" i="3" s="1"/>
  <c r="AR133" i="11"/>
  <c r="AU133" i="11" s="1"/>
  <c r="AO133" i="11"/>
  <c r="AW37" i="10"/>
  <c r="AN37" i="10"/>
  <c r="AQ37" i="10"/>
  <c r="AT37" i="10" s="1"/>
  <c r="AW38" i="8"/>
  <c r="AW192" i="17"/>
  <c r="AO160" i="12"/>
  <c r="AO250" i="9"/>
  <c r="AN64" i="5"/>
  <c r="AQ64" i="5"/>
  <c r="AT64" i="5" s="1"/>
  <c r="AR144" i="11"/>
  <c r="AU144" i="11" s="1"/>
  <c r="AO144" i="11"/>
  <c r="AR190" i="19"/>
  <c r="AU190" i="19" s="1"/>
  <c r="AO190" i="19"/>
  <c r="AR95" i="16"/>
  <c r="AU95" i="16" s="1"/>
  <c r="AO95" i="16"/>
  <c r="AO201" i="17"/>
  <c r="AR201" i="17"/>
  <c r="AU201" i="17" s="1"/>
  <c r="AW205" i="17"/>
  <c r="AQ205" i="17"/>
  <c r="AT205" i="17" s="1"/>
  <c r="AN205" i="17"/>
  <c r="AO156" i="12"/>
  <c r="AR156" i="12"/>
  <c r="AU156" i="12" s="1"/>
  <c r="AW158" i="13"/>
  <c r="AQ158" i="13"/>
  <c r="AT158" i="13" s="1"/>
  <c r="AN158" i="13"/>
  <c r="AO157" i="12"/>
  <c r="AR157" i="12"/>
  <c r="AU157" i="12" s="1"/>
  <c r="AW91" i="16"/>
  <c r="AQ91" i="16"/>
  <c r="AT91" i="16" s="1"/>
  <c r="AN91" i="16"/>
  <c r="AQ49" i="20"/>
  <c r="AT49" i="20" s="1"/>
  <c r="AN49" i="20"/>
  <c r="AW49" i="20"/>
  <c r="AQ50" i="20"/>
  <c r="AT50" i="20" s="1"/>
  <c r="AN50" i="20"/>
  <c r="AW50" i="20"/>
  <c r="AQ34" i="10"/>
  <c r="AT34" i="10" s="1"/>
  <c r="AN34" i="10"/>
  <c r="AW34" i="10"/>
  <c r="AW201" i="17"/>
  <c r="AQ201" i="17"/>
  <c r="AT201" i="17" s="1"/>
  <c r="AN201" i="17"/>
  <c r="AQ19" i="4"/>
  <c r="AT19" i="4" s="1"/>
  <c r="AN19" i="4"/>
  <c r="AQ154" i="13"/>
  <c r="AT154" i="13" s="1"/>
  <c r="AN154" i="13"/>
  <c r="AO165" i="15"/>
  <c r="AR165" i="15"/>
  <c r="AU165" i="15" s="1"/>
  <c r="AN202" i="17"/>
  <c r="AW202" i="17"/>
  <c r="AQ202" i="17"/>
  <c r="AT202" i="17" s="1"/>
  <c r="AN193" i="17"/>
  <c r="AR204" i="17"/>
  <c r="AU204" i="17" s="1"/>
  <c r="AO204" i="17"/>
  <c r="AQ90" i="16"/>
  <c r="AT90" i="16" s="1"/>
  <c r="AW90" i="16"/>
  <c r="AN90" i="16"/>
  <c r="AO330" i="14"/>
  <c r="AR330" i="14"/>
  <c r="AU330" i="14" s="1"/>
  <c r="AR90" i="16"/>
  <c r="AU90" i="16" s="1"/>
  <c r="AO90" i="16"/>
  <c r="AR46" i="20"/>
  <c r="AU46" i="20" s="1"/>
  <c r="AO46" i="20"/>
  <c r="AR102" i="16"/>
  <c r="AU102" i="16" s="1"/>
  <c r="AO102" i="16"/>
  <c r="AN47" i="20"/>
  <c r="AQ47" i="20"/>
  <c r="AT47" i="20" s="1"/>
  <c r="AW47" i="20"/>
  <c r="AN99" i="16"/>
  <c r="AW99" i="16"/>
  <c r="AQ99" i="16"/>
  <c r="AT99" i="16" s="1"/>
  <c r="AN140" i="11"/>
  <c r="AW140" i="11"/>
  <c r="AQ140" i="11"/>
  <c r="AT140" i="11" s="1"/>
  <c r="AR261" i="9"/>
  <c r="AU261" i="9" s="1"/>
  <c r="AO261" i="9"/>
  <c r="AN98" i="16"/>
  <c r="AW98" i="16"/>
  <c r="AQ98" i="16"/>
  <c r="AT98" i="16" s="1"/>
  <c r="AQ40" i="8"/>
  <c r="AT40" i="8" s="1"/>
  <c r="AN40" i="8"/>
  <c r="AW40" i="8"/>
  <c r="AN160" i="12"/>
  <c r="AW160" i="12"/>
  <c r="AO253" i="9"/>
  <c r="AR336" i="14"/>
  <c r="AU336" i="14" s="1"/>
  <c r="AN257" i="9"/>
  <c r="AR89" i="16"/>
  <c r="AU89" i="16" s="1"/>
  <c r="AO89" i="16"/>
  <c r="AQ46" i="20"/>
  <c r="AT46" i="20" s="1"/>
  <c r="AN46" i="20"/>
  <c r="AW46" i="20"/>
  <c r="AQ96" i="16"/>
  <c r="AT96" i="16" s="1"/>
  <c r="AN96" i="16"/>
  <c r="AN159" i="13"/>
  <c r="AW159" i="13"/>
  <c r="AQ136" i="11"/>
  <c r="AT136" i="11" s="1"/>
  <c r="AN136" i="11"/>
  <c r="AW136" i="11"/>
  <c r="AR159" i="12"/>
  <c r="AU159" i="12" s="1"/>
  <c r="AO159" i="12"/>
  <c r="AN174" i="15"/>
  <c r="AW141" i="11"/>
  <c r="AQ141" i="11"/>
  <c r="AT141" i="11" s="1"/>
  <c r="AQ97" i="2"/>
  <c r="AT97" i="2" s="1"/>
  <c r="AN97" i="2"/>
  <c r="AQ157" i="12"/>
  <c r="AT157" i="12" s="1"/>
  <c r="AW157" i="12"/>
  <c r="AR155" i="13"/>
  <c r="AU155" i="13" s="1"/>
  <c r="AO155" i="13"/>
  <c r="AW155" i="13"/>
  <c r="AN256" i="9"/>
  <c r="AW256" i="9"/>
  <c r="AQ256" i="9"/>
  <c r="AT256" i="9" s="1"/>
  <c r="AQ199" i="17"/>
  <c r="AT199" i="17" s="1"/>
  <c r="AN137" i="11"/>
  <c r="AW257" i="9"/>
  <c r="AQ94" i="16"/>
  <c r="AT94" i="16" s="1"/>
  <c r="AN94" i="16"/>
  <c r="AW94" i="16"/>
  <c r="AR203" i="17"/>
  <c r="AU203" i="17" s="1"/>
  <c r="AO203" i="17"/>
  <c r="AN153" i="13"/>
  <c r="AW153" i="13"/>
  <c r="AQ153" i="13"/>
  <c r="AT153" i="13" s="1"/>
  <c r="AW194" i="17"/>
  <c r="AQ194" i="17"/>
  <c r="AT194" i="17" s="1"/>
  <c r="AN194" i="17"/>
  <c r="AR143" i="11"/>
  <c r="AU143" i="11" s="1"/>
  <c r="AO143" i="11"/>
  <c r="AR77" i="3"/>
  <c r="AU77" i="3" s="1"/>
  <c r="AO77" i="3"/>
  <c r="AN209" i="17"/>
  <c r="AW209" i="17"/>
  <c r="AQ209" i="17"/>
  <c r="AT209" i="17" s="1"/>
  <c r="AN139" i="11"/>
  <c r="AQ139" i="11"/>
  <c r="AT139" i="11" s="1"/>
  <c r="AW160" i="15"/>
  <c r="AQ160" i="15"/>
  <c r="AT160" i="15" s="1"/>
  <c r="AN160" i="15"/>
  <c r="AW48" i="20"/>
  <c r="AQ48" i="20"/>
  <c r="AT48" i="20" s="1"/>
  <c r="AN48" i="20"/>
  <c r="AO99" i="16"/>
  <c r="AR99" i="16"/>
  <c r="AU99" i="16" s="1"/>
  <c r="AQ89" i="16"/>
  <c r="AT89" i="16" s="1"/>
  <c r="AW89" i="16"/>
  <c r="AN89" i="16"/>
  <c r="AO207" i="17"/>
  <c r="AR207" i="17"/>
  <c r="AU207" i="17" s="1"/>
  <c r="AW64" i="5"/>
  <c r="AR202" i="17"/>
  <c r="AU202" i="17" s="1"/>
  <c r="AO202" i="17"/>
  <c r="AO206" i="17"/>
  <c r="AR206" i="17"/>
  <c r="AU206" i="17" s="1"/>
  <c r="AW166" i="15"/>
  <c r="AN166" i="15"/>
  <c r="AQ166" i="15"/>
  <c r="AT166" i="15" s="1"/>
  <c r="AW326" i="14"/>
  <c r="AN326" i="14"/>
  <c r="AQ326" i="14"/>
  <c r="AT326" i="14" s="1"/>
  <c r="AN95" i="16"/>
  <c r="AW95" i="16"/>
  <c r="AQ95" i="16"/>
  <c r="AT95" i="16" s="1"/>
  <c r="AW93" i="16"/>
  <c r="AR93" i="16"/>
  <c r="AU93" i="16" s="1"/>
  <c r="AO93" i="16"/>
  <c r="AQ156" i="13"/>
  <c r="AT156" i="13" s="1"/>
  <c r="AN156" i="13"/>
  <c r="AW133" i="11"/>
  <c r="AQ133" i="11"/>
  <c r="AT133" i="11" s="1"/>
  <c r="AN133" i="11"/>
  <c r="AR98" i="16"/>
  <c r="AU98" i="16" s="1"/>
  <c r="AO98" i="16"/>
  <c r="AW97" i="16"/>
  <c r="AQ97" i="16"/>
  <c r="AT97" i="16" s="1"/>
  <c r="AN97" i="16"/>
  <c r="AQ96" i="2"/>
  <c r="AT96" i="2" s="1"/>
  <c r="AN96" i="2"/>
  <c r="AQ134" i="11"/>
  <c r="AT134" i="11" s="1"/>
  <c r="AN134" i="11"/>
  <c r="AW134" i="11"/>
  <c r="AW80" i="3"/>
  <c r="AN80" i="3"/>
  <c r="AQ80" i="3"/>
  <c r="AT80" i="3" s="1"/>
  <c r="AW143" i="11"/>
  <c r="AJ147" i="11"/>
  <c r="AR164" i="13"/>
  <c r="AU164" i="13" s="1"/>
  <c r="AO164" i="13"/>
  <c r="AR338" i="14"/>
  <c r="AU338" i="14" s="1"/>
  <c r="AO338" i="14"/>
  <c r="AO127" i="18"/>
  <c r="AR127" i="18"/>
  <c r="AU127" i="18" s="1"/>
  <c r="AN124" i="18"/>
  <c r="AW124" i="18"/>
  <c r="AQ124" i="18"/>
  <c r="AT124" i="18" s="1"/>
  <c r="AR125" i="18"/>
  <c r="AU125" i="18" s="1"/>
  <c r="AO125" i="18"/>
  <c r="AN160" i="13"/>
  <c r="AQ160" i="13"/>
  <c r="AT160" i="13" s="1"/>
  <c r="AW160" i="13"/>
  <c r="AQ164" i="13"/>
  <c r="AT164" i="13" s="1"/>
  <c r="AW164" i="13"/>
  <c r="AN164" i="13"/>
  <c r="AQ145" i="11"/>
  <c r="AT145" i="11" s="1"/>
  <c r="AW145" i="11"/>
  <c r="AQ261" i="9"/>
  <c r="AT261" i="9" s="1"/>
  <c r="AW261" i="9"/>
  <c r="AN261" i="9"/>
  <c r="AN15" i="4"/>
  <c r="AW15" i="4"/>
  <c r="AQ15" i="4"/>
  <c r="AT15" i="4" s="1"/>
  <c r="AR137" i="11"/>
  <c r="AU137" i="11" s="1"/>
  <c r="AO137" i="11"/>
  <c r="AW137" i="11"/>
  <c r="AN258" i="9"/>
  <c r="AW258" i="9"/>
  <c r="AO247" i="9"/>
  <c r="AR247" i="9"/>
  <c r="AU247" i="9" s="1"/>
  <c r="AW247" i="9"/>
  <c r="AR32" i="10"/>
  <c r="AU32" i="10" s="1"/>
  <c r="AO32" i="10"/>
  <c r="AQ69" i="5"/>
  <c r="AT69" i="5" s="1"/>
  <c r="AN69" i="5"/>
  <c r="AW69" i="5"/>
  <c r="AN99" i="2"/>
  <c r="AQ99" i="2"/>
  <c r="AT99" i="2" s="1"/>
  <c r="AW99" i="2"/>
  <c r="AN93" i="2"/>
  <c r="AQ93" i="2"/>
  <c r="AT93" i="2" s="1"/>
  <c r="AW93" i="2"/>
  <c r="AN71" i="5"/>
  <c r="AQ71" i="5"/>
  <c r="AT71" i="5" s="1"/>
  <c r="AW71" i="5"/>
  <c r="AW65" i="5"/>
  <c r="AO65" i="5"/>
  <c r="AR65" i="5"/>
  <c r="AU65" i="5" s="1"/>
  <c r="AO15" i="4"/>
  <c r="AR15" i="4"/>
  <c r="AU15" i="4" s="1"/>
  <c r="AO69" i="5"/>
  <c r="AW338" i="14"/>
  <c r="AW104" i="16"/>
  <c r="AO129" i="18"/>
  <c r="AR129" i="18"/>
  <c r="AU129" i="18" s="1"/>
  <c r="AR126" i="18"/>
  <c r="AU126" i="18" s="1"/>
  <c r="AO126" i="18"/>
  <c r="AR128" i="18"/>
  <c r="AU128" i="18" s="1"/>
  <c r="AO128" i="18"/>
  <c r="AN125" i="18"/>
  <c r="AQ125" i="18"/>
  <c r="AT125" i="18" s="1"/>
  <c r="AW125" i="18"/>
  <c r="AR174" i="15"/>
  <c r="AU174" i="15" s="1"/>
  <c r="AO174" i="15"/>
  <c r="AO325" i="14"/>
  <c r="AR325" i="14"/>
  <c r="AU325" i="14" s="1"/>
  <c r="AO156" i="13"/>
  <c r="AW156" i="13"/>
  <c r="AR156" i="13"/>
  <c r="AU156" i="13" s="1"/>
  <c r="AW323" i="14"/>
  <c r="AQ323" i="14"/>
  <c r="AT323" i="14" s="1"/>
  <c r="AN323" i="14"/>
  <c r="AO335" i="14"/>
  <c r="AR335" i="14"/>
  <c r="AU335" i="14" s="1"/>
  <c r="AN158" i="12"/>
  <c r="AW158" i="12"/>
  <c r="AQ158" i="12"/>
  <c r="AT158" i="12" s="1"/>
  <c r="AR162" i="13"/>
  <c r="AU162" i="13" s="1"/>
  <c r="AO162" i="13"/>
  <c r="AQ156" i="12"/>
  <c r="AT156" i="12" s="1"/>
  <c r="AN156" i="12"/>
  <c r="AW156" i="12"/>
  <c r="AO138" i="11"/>
  <c r="AW138" i="11"/>
  <c r="AR255" i="9"/>
  <c r="AU255" i="9" s="1"/>
  <c r="AW255" i="9"/>
  <c r="AO255" i="9"/>
  <c r="AN145" i="11"/>
  <c r="AQ252" i="9"/>
  <c r="AT252" i="9" s="1"/>
  <c r="AW252" i="9"/>
  <c r="AN252" i="9"/>
  <c r="AR67" i="5"/>
  <c r="AU67" i="5" s="1"/>
  <c r="AO67" i="5"/>
  <c r="AW16" i="4"/>
  <c r="AN16" i="4"/>
  <c r="AQ16" i="4"/>
  <c r="AT16" i="4" s="1"/>
  <c r="AN95" i="2"/>
  <c r="AW95" i="2"/>
  <c r="AQ95" i="2"/>
  <c r="AT95" i="2" s="1"/>
  <c r="AR19" i="4"/>
  <c r="AU19" i="4" s="1"/>
  <c r="AW19" i="4"/>
  <c r="AO19" i="4"/>
  <c r="AR76" i="3"/>
  <c r="AU76" i="3" s="1"/>
  <c r="AO76" i="3"/>
  <c r="AW76" i="3"/>
  <c r="AW174" i="15"/>
  <c r="AO104" i="16"/>
  <c r="AN129" i="18"/>
  <c r="AW129" i="18"/>
  <c r="AQ129" i="18"/>
  <c r="AT129" i="18" s="1"/>
  <c r="AN128" i="18"/>
  <c r="AQ128" i="18"/>
  <c r="AT128" i="18" s="1"/>
  <c r="AW128" i="18"/>
  <c r="AR124" i="18"/>
  <c r="AU124" i="18" s="1"/>
  <c r="AO124" i="18"/>
  <c r="AR170" i="15"/>
  <c r="AU170" i="15" s="1"/>
  <c r="AO170" i="15"/>
  <c r="AQ325" i="14"/>
  <c r="AT325" i="14" s="1"/>
  <c r="AN325" i="14"/>
  <c r="AW325" i="14"/>
  <c r="AO154" i="13"/>
  <c r="AR154" i="13"/>
  <c r="AU154" i="13" s="1"/>
  <c r="AW154" i="13"/>
  <c r="AR160" i="13"/>
  <c r="AU160" i="13" s="1"/>
  <c r="AO160" i="13"/>
  <c r="AO164" i="12"/>
  <c r="AW164" i="12"/>
  <c r="AR164" i="12"/>
  <c r="AU164" i="12" s="1"/>
  <c r="AR251" i="9"/>
  <c r="AU251" i="9" s="1"/>
  <c r="AO251" i="9"/>
  <c r="AW142" i="11"/>
  <c r="AQ142" i="11"/>
  <c r="AT142" i="11" s="1"/>
  <c r="AN142" i="11"/>
  <c r="AW251" i="9"/>
  <c r="AQ251" i="9"/>
  <c r="AT251" i="9" s="1"/>
  <c r="AN251" i="9"/>
  <c r="AO145" i="11"/>
  <c r="AR145" i="11"/>
  <c r="AU145" i="11" s="1"/>
  <c r="AW37" i="8"/>
  <c r="AN37" i="8"/>
  <c r="AQ37" i="8"/>
  <c r="AT37" i="8" s="1"/>
  <c r="AW67" i="5"/>
  <c r="AQ67" i="5"/>
  <c r="AT67" i="5" s="1"/>
  <c r="AN67" i="5"/>
  <c r="AQ73" i="3"/>
  <c r="AT73" i="3" s="1"/>
  <c r="AW73" i="3"/>
  <c r="AN73" i="3"/>
  <c r="AO92" i="2"/>
  <c r="AW92" i="2"/>
  <c r="AR97" i="2"/>
  <c r="AU97" i="2" s="1"/>
  <c r="AN76" i="3"/>
  <c r="AW170" i="15"/>
  <c r="AN338" i="14"/>
  <c r="AW127" i="18"/>
  <c r="AN127" i="18"/>
  <c r="AQ127" i="18"/>
  <c r="AT127" i="18" s="1"/>
  <c r="AW131" i="18"/>
  <c r="AQ131" i="18"/>
  <c r="AT131" i="18" s="1"/>
  <c r="AN131" i="18"/>
  <c r="AW126" i="18"/>
  <c r="AN126" i="18"/>
  <c r="AQ126" i="18"/>
  <c r="AT126" i="18" s="1"/>
  <c r="AW162" i="13"/>
  <c r="AN162" i="13"/>
  <c r="AQ162" i="13"/>
  <c r="AT162" i="13" s="1"/>
  <c r="AR161" i="12"/>
  <c r="AU161" i="12" s="1"/>
  <c r="AO161" i="12"/>
  <c r="AQ250" i="9"/>
  <c r="AT250" i="9" s="1"/>
  <c r="AW250" i="9"/>
  <c r="AN250" i="9"/>
  <c r="AO139" i="11"/>
  <c r="AW139" i="11"/>
  <c r="AR139" i="11"/>
  <c r="AU139" i="11" s="1"/>
  <c r="AQ32" i="10"/>
  <c r="AT32" i="10" s="1"/>
  <c r="AN32" i="10"/>
  <c r="AW32" i="10"/>
  <c r="AN249" i="9"/>
  <c r="AQ249" i="9"/>
  <c r="AT249" i="9" s="1"/>
  <c r="AW249" i="9"/>
  <c r="AR147" i="11"/>
  <c r="AU147" i="11" s="1"/>
  <c r="AO147" i="11"/>
  <c r="AW147" i="11"/>
  <c r="AW36" i="8"/>
  <c r="AO36" i="8"/>
  <c r="AR36" i="8"/>
  <c r="AU36" i="8" s="1"/>
  <c r="AO71" i="5"/>
  <c r="AR71" i="5"/>
  <c r="AU71" i="5" s="1"/>
  <c r="AR94" i="2"/>
  <c r="AU94" i="2" s="1"/>
  <c r="AO94" i="2"/>
  <c r="AQ258" i="9"/>
  <c r="AT258" i="9" s="1"/>
  <c r="AR66" i="5"/>
  <c r="AU66" i="5" s="1"/>
  <c r="AW66" i="5"/>
  <c r="AO66" i="5"/>
  <c r="AR16" i="4"/>
  <c r="AU16" i="4" s="1"/>
  <c r="AO16" i="4"/>
  <c r="AQ107" i="1"/>
  <c r="AT107" i="1" s="1"/>
  <c r="AN107" i="1"/>
  <c r="AW107" i="1"/>
  <c r="AR64" i="5"/>
  <c r="AU64" i="5" s="1"/>
  <c r="AO97" i="2"/>
  <c r="AR92" i="2"/>
  <c r="AU92" i="2" s="1"/>
  <c r="AW335" i="14"/>
</calcChain>
</file>

<file path=xl/sharedStrings.xml><?xml version="1.0" encoding="utf-8"?>
<sst xmlns="http://schemas.openxmlformats.org/spreadsheetml/2006/main" count="5875" uniqueCount="2211">
  <si>
    <t>AC</t>
  </si>
  <si>
    <t>IS=</t>
  </si>
  <si>
    <t>-</t>
  </si>
  <si>
    <t>Species</t>
  </si>
  <si>
    <t>RetTime</t>
  </si>
  <si>
    <t>UCEF_001-SL-M1</t>
  </si>
  <si>
    <t>UCEF_001-SL-M2</t>
  </si>
  <si>
    <t>UCEF_002-SL-M1</t>
  </si>
  <si>
    <t>UCEF_002-SL-M2</t>
  </si>
  <si>
    <t>UCEF_003-SL-M1</t>
  </si>
  <si>
    <t>UCEF_003-SL-M2</t>
  </si>
  <si>
    <t>UCEF_004-SL-M1</t>
  </si>
  <si>
    <t>UCEF_004-SL-M2</t>
  </si>
  <si>
    <t>UCEF_005-SL-M1</t>
  </si>
  <si>
    <t>UCEF_005-SL-M2</t>
  </si>
  <si>
    <t>UCEF_006-SL-M1</t>
  </si>
  <si>
    <t>UCEF_006-SL-M2</t>
  </si>
  <si>
    <t>UCEF_007-SL-M1</t>
  </si>
  <si>
    <t>UCEF_007-SL-M2</t>
  </si>
  <si>
    <t>UCEF_008-SL-M1</t>
  </si>
  <si>
    <t>UCEF_008-SL-M2</t>
  </si>
  <si>
    <t>UCEF_009-SL-M1</t>
  </si>
  <si>
    <t>UCEF_009-SL-M2</t>
  </si>
  <si>
    <t>UCEF_010-SL-M1</t>
  </si>
  <si>
    <t>UCEF_010-SL-M2</t>
  </si>
  <si>
    <t>UCEF_011-SL-M1</t>
  </si>
  <si>
    <t>UCEF_011-SL-M2</t>
  </si>
  <si>
    <t>IS_13C4_16:0</t>
  </si>
  <si>
    <t>AC_2:0</t>
  </si>
  <si>
    <t>AC_3:0</t>
  </si>
  <si>
    <t>AC_4:1</t>
  </si>
  <si>
    <t>AC_4:0</t>
  </si>
  <si>
    <t>AC_6:1</t>
  </si>
  <si>
    <t>AC_6:0</t>
  </si>
  <si>
    <t>AC_8:3</t>
  </si>
  <si>
    <t>AC_8:2</t>
  </si>
  <si>
    <t>AC_8:1</t>
  </si>
  <si>
    <t>AC_8:0</t>
  </si>
  <si>
    <t>AC_10:3</t>
  </si>
  <si>
    <t>AC_10:2</t>
  </si>
  <si>
    <t>AC_10:1</t>
  </si>
  <si>
    <t>AC_10:0_</t>
  </si>
  <si>
    <t>AC_14:3</t>
  </si>
  <si>
    <t>AC_14:2</t>
  </si>
  <si>
    <t>AC_14:1</t>
  </si>
  <si>
    <t>AC_14:0</t>
  </si>
  <si>
    <t>AC_14:3-OH</t>
  </si>
  <si>
    <t>AC_14:2-OH</t>
  </si>
  <si>
    <t>AC_14:1-OH</t>
  </si>
  <si>
    <t>AC_14:0-OH</t>
  </si>
  <si>
    <t>AC_16:3</t>
  </si>
  <si>
    <t>AC_16:2</t>
  </si>
  <si>
    <t>AC_16:1</t>
  </si>
  <si>
    <t>AC_16:0</t>
  </si>
  <si>
    <t>AC_16:3-OH</t>
  </si>
  <si>
    <t>AC_16:2-OH</t>
  </si>
  <si>
    <t>AC_16:1-OH</t>
  </si>
  <si>
    <t>AC_16:0-OH</t>
  </si>
  <si>
    <t>AC_18:3</t>
  </si>
  <si>
    <t>AC_18:2</t>
  </si>
  <si>
    <t>AC_18:1</t>
  </si>
  <si>
    <t>AC_18:0</t>
  </si>
  <si>
    <t>AC_18:3-OH</t>
  </si>
  <si>
    <t>AC_18:2-OH</t>
  </si>
  <si>
    <t>AC_18:1-OH</t>
  </si>
  <si>
    <t>AC_18:0-OH</t>
  </si>
  <si>
    <t>AC_20:4</t>
  </si>
  <si>
    <t>AC_20:3</t>
  </si>
  <si>
    <t>AC_20:2</t>
  </si>
  <si>
    <t>AC_20:1</t>
  </si>
  <si>
    <t>AC_20:0</t>
  </si>
  <si>
    <t>AC_20:4-OH</t>
  </si>
  <si>
    <t>AC_20:3-OH</t>
  </si>
  <si>
    <t>AC_20:2-OH</t>
  </si>
  <si>
    <t>AC_20:1-OH</t>
  </si>
  <si>
    <t>AC_20:0-OH/22:6</t>
  </si>
  <si>
    <t>AC_22:5</t>
  </si>
  <si>
    <t>AC_22:4</t>
  </si>
  <si>
    <t>AC_22:3</t>
  </si>
  <si>
    <t>AC_22:2</t>
  </si>
  <si>
    <t>AC_22:1</t>
  </si>
  <si>
    <t>AC_22:0</t>
  </si>
  <si>
    <t>AC_22:6-OH</t>
  </si>
  <si>
    <t>AC_22:5-OH</t>
  </si>
  <si>
    <t>AC_22:4-OH</t>
  </si>
  <si>
    <t>AC_22:3-OH</t>
  </si>
  <si>
    <t>AC_22:2-OH</t>
  </si>
  <si>
    <t>AC_22:1-OH</t>
  </si>
  <si>
    <t>AC_22:0-OH/24:6</t>
  </si>
  <si>
    <t>AC_24:5</t>
  </si>
  <si>
    <t>AC_24:4</t>
  </si>
  <si>
    <t>AC_24:3</t>
  </si>
  <si>
    <t>AC_24:2</t>
  </si>
  <si>
    <t>AC_24:1</t>
  </si>
  <si>
    <t>AC_24:0</t>
  </si>
  <si>
    <t>AC_24:6-OH</t>
  </si>
  <si>
    <t>AC_24:5-OH</t>
  </si>
  <si>
    <t>AC_24:4-OH</t>
  </si>
  <si>
    <t>AC_24:3-OH</t>
  </si>
  <si>
    <t>AC_24:2-OH</t>
  </si>
  <si>
    <t>AC_24:1-OH</t>
  </si>
  <si>
    <t>AC_24:0-OH/26:6</t>
  </si>
  <si>
    <t>AC_26:5</t>
  </si>
  <si>
    <t>AC_26:4</t>
  </si>
  <si>
    <t>AC_26:3</t>
  </si>
  <si>
    <t>AC_26:2</t>
  </si>
  <si>
    <t>AC_26:1</t>
  </si>
  <si>
    <t>AC_26:0</t>
  </si>
  <si>
    <t>AC_26:6-OH</t>
  </si>
  <si>
    <t>AC_26:5-OH</t>
  </si>
  <si>
    <t>AC_26:4-OH</t>
  </si>
  <si>
    <t>AC_26:3-OH</t>
  </si>
  <si>
    <t>AC_26:2-OH</t>
  </si>
  <si>
    <t>AC_26:1-OH</t>
  </si>
  <si>
    <t>AC_26:0-OH</t>
  </si>
  <si>
    <t/>
  </si>
  <si>
    <t>TOTAL</t>
  </si>
  <si>
    <t>Cer</t>
  </si>
  <si>
    <t>IS_Cer_d18:1/17:0</t>
  </si>
  <si>
    <t>Cer_d18:0/12:0</t>
  </si>
  <si>
    <t>Cer_d18:0/14:1</t>
  </si>
  <si>
    <t>Cer_d18:0/14:0</t>
  </si>
  <si>
    <t>Cer_d18:0/16:1</t>
  </si>
  <si>
    <t>Cer_d18:0/16:0</t>
  </si>
  <si>
    <t>Cer_d18:0/18:3</t>
  </si>
  <si>
    <t>Cer_d18:0/18:2</t>
  </si>
  <si>
    <t>Cer_d18:0/18:1</t>
  </si>
  <si>
    <t>Cer_d18:0/18:0</t>
  </si>
  <si>
    <t>Cer_d18:0/20:5</t>
  </si>
  <si>
    <t>Cer_d18:0/20:4</t>
  </si>
  <si>
    <t>Cer_d18:0/20:3</t>
  </si>
  <si>
    <t>Cer_d18:0/20:2</t>
  </si>
  <si>
    <t>Cer_d18:0/20:1</t>
  </si>
  <si>
    <t>Cer_d18:0/20:0</t>
  </si>
  <si>
    <t>Cer_d18:0/22:6</t>
  </si>
  <si>
    <t>Cer_d18:0/22:5</t>
  </si>
  <si>
    <t>Cer_d18:0/22:4</t>
  </si>
  <si>
    <t>Cer_d18:0/22:3</t>
  </si>
  <si>
    <t>Cer_d18:0/22:2</t>
  </si>
  <si>
    <t>Cer_d18:0/22:1</t>
  </si>
  <si>
    <t>Cer_d18:0/22:0</t>
  </si>
  <si>
    <t>Cer_d18:0/24:1</t>
  </si>
  <si>
    <t>Cer_d18:0/24:0</t>
  </si>
  <si>
    <t>Cer_d18:0/26:1</t>
  </si>
  <si>
    <t>Cer_d18:0/26:0</t>
  </si>
  <si>
    <t>Cer_d18:1/12:0</t>
  </si>
  <si>
    <t>Cer_d18:1/14:1</t>
  </si>
  <si>
    <t>Cer_d18:1/14:0</t>
  </si>
  <si>
    <t>Cer_d18:1/16:1</t>
  </si>
  <si>
    <t>Cer_d18:1/16:0</t>
  </si>
  <si>
    <t>Cer_d18:1/18:3</t>
  </si>
  <si>
    <t>Cer_d18:1/18:2</t>
  </si>
  <si>
    <t>Cer_d18:1/18:1</t>
  </si>
  <si>
    <t>Cer_d18:1/18:0</t>
  </si>
  <si>
    <t>Cer_d18:1/20:5</t>
  </si>
  <si>
    <t>Cer_d18:1/20:4</t>
  </si>
  <si>
    <t>Cer_d18:1/20:3</t>
  </si>
  <si>
    <t>Cer_d18:1/20:2</t>
  </si>
  <si>
    <t>Cer_d18:1/20:1</t>
  </si>
  <si>
    <t>Cer_d18:1/20:0</t>
  </si>
  <si>
    <t>Cer_d18:1/22:6</t>
  </si>
  <si>
    <t>Cer_d18:1/22:5</t>
  </si>
  <si>
    <t>Cer_d18:1/22:4</t>
  </si>
  <si>
    <t>Cer_d18:1/22:3</t>
  </si>
  <si>
    <t>Cer_d18:1/22:2</t>
  </si>
  <si>
    <t>Cer_d18:1/22:1</t>
  </si>
  <si>
    <t>Cer_d18:1/22:0</t>
  </si>
  <si>
    <t>Cer_d18:1/24:1</t>
  </si>
  <si>
    <t>Cer_d18:1/24:0</t>
  </si>
  <si>
    <t>Cer_d18:1/26:1</t>
  </si>
  <si>
    <t>Cer_d18:1/26:0</t>
  </si>
  <si>
    <t>Cer_d18:2/12:0</t>
  </si>
  <si>
    <t>Cer_d18:2/14:1</t>
  </si>
  <si>
    <t>Cer_d18:2/14:0</t>
  </si>
  <si>
    <t>Cer_d18:2/16:1</t>
  </si>
  <si>
    <t>Cer_d18:2/16:0</t>
  </si>
  <si>
    <t>Cer_d18:2/18:3</t>
  </si>
  <si>
    <t>Cer_d18:2/18:2</t>
  </si>
  <si>
    <t>Cer_d18:2/18:1</t>
  </si>
  <si>
    <t>Cer_d18:2/18:0</t>
  </si>
  <si>
    <t>Cer_d18:2/20:5</t>
  </si>
  <si>
    <t>Cer_d18:2/20:4</t>
  </si>
  <si>
    <t>Cer_d18:2/20:3</t>
  </si>
  <si>
    <t>Cer_d18:2/20:2</t>
  </si>
  <si>
    <t>Cer_d18:2/20:1</t>
  </si>
  <si>
    <t>Cer_d18:2/20:0</t>
  </si>
  <si>
    <t>Cer_d18:2/22:6</t>
  </si>
  <si>
    <t>Cer_d18:2/22:5</t>
  </si>
  <si>
    <t>Cer_d18:2/22:4</t>
  </si>
  <si>
    <t>Cer_d18:2/22:3</t>
  </si>
  <si>
    <t>Cer_d18:2/22:2</t>
  </si>
  <si>
    <t>Cer_d18:2/22:1</t>
  </si>
  <si>
    <t>Cer_d18:2/22:0</t>
  </si>
  <si>
    <t>Cer_d18:2/24:1</t>
  </si>
  <si>
    <t>Cer_d18:2/24:0</t>
  </si>
  <si>
    <t>Cer_d18:2/26:1</t>
  </si>
  <si>
    <t>Cer_d18:2/26:0</t>
  </si>
  <si>
    <t>CE</t>
  </si>
  <si>
    <t>IS_TAG_17:1/17:1/17:1_</t>
  </si>
  <si>
    <t>CE_10:0+NH4_</t>
  </si>
  <si>
    <t>CE_12:0+NH4_</t>
  </si>
  <si>
    <t>CE_14:0+NH4_</t>
  </si>
  <si>
    <t>CE_16:2+NH4_</t>
  </si>
  <si>
    <t>CE_16:1+NH4_</t>
  </si>
  <si>
    <t>CE_16:0+NH4_</t>
  </si>
  <si>
    <t>CE_18:3+NH4_</t>
  </si>
  <si>
    <t>CE_18:2+NH4_</t>
  </si>
  <si>
    <t>CE_18:1+NH4_</t>
  </si>
  <si>
    <t>CE_18:0+NH4_</t>
  </si>
  <si>
    <t>CE_20:5+NH4_</t>
  </si>
  <si>
    <t>CE_20:4+NH4_</t>
  </si>
  <si>
    <t>CE_20:3+NH4_</t>
  </si>
  <si>
    <t>CE_20:2+NH4_</t>
  </si>
  <si>
    <t>CE_20:1+NH4_</t>
  </si>
  <si>
    <t>CE_20:0+NH4_</t>
  </si>
  <si>
    <t>CE_22:6+NH4_</t>
  </si>
  <si>
    <t>CE_22:5+NH4_</t>
  </si>
  <si>
    <t>CE_22:4+NH4_</t>
  </si>
  <si>
    <t>CE_22:3+NH4_</t>
  </si>
  <si>
    <t>CE_22:2+NH4_</t>
  </si>
  <si>
    <t>CE_22:1+NH4_</t>
  </si>
  <si>
    <t>CE_22:0+NH4_</t>
  </si>
  <si>
    <t>CE_24:6+NH4_</t>
  </si>
  <si>
    <t>CE_24:5+NH4_</t>
  </si>
  <si>
    <t>CE_24:4+NH4_</t>
  </si>
  <si>
    <t>CE_24:3+NH4_</t>
  </si>
  <si>
    <t>CE_24:2+NH4_</t>
  </si>
  <si>
    <t>CE_24:1+NH4_</t>
  </si>
  <si>
    <t>CE_24:0+NH4_</t>
  </si>
  <si>
    <t>Des_10:0+NH4_</t>
  </si>
  <si>
    <t>Des_12:0+NH4_</t>
  </si>
  <si>
    <t>Des_14:0+NH4_</t>
  </si>
  <si>
    <t>Des_16:2+NH4_</t>
  </si>
  <si>
    <t>Des_16:1+NH4_</t>
  </si>
  <si>
    <t>Des_16:0+NH4_</t>
  </si>
  <si>
    <t>Des_18:3+NH4_</t>
  </si>
  <si>
    <t>Des_18:2+NH4_</t>
  </si>
  <si>
    <t>Des_18:1+NH4_</t>
  </si>
  <si>
    <t>Des_18:0+NH4_</t>
  </si>
  <si>
    <t>Des_20:5+NH4_</t>
  </si>
  <si>
    <t>Des_20:4+NH4_</t>
  </si>
  <si>
    <t>Des_20:3+NH4_</t>
  </si>
  <si>
    <t>Des_20:2+NH4_</t>
  </si>
  <si>
    <t>Des_20:1+NH4_</t>
  </si>
  <si>
    <t>Des_20:0+NH4_</t>
  </si>
  <si>
    <t>Des_22:6+NH4_</t>
  </si>
  <si>
    <t>Des_22:5+NH4_</t>
  </si>
  <si>
    <t>Des_22:4+NH4_</t>
  </si>
  <si>
    <t>Des_22:3+NH4_</t>
  </si>
  <si>
    <t>Des_22:2+NH4_</t>
  </si>
  <si>
    <t>Des_22:1+NH4_</t>
  </si>
  <si>
    <t>Des_22:0+NH4_</t>
  </si>
  <si>
    <t>Des_24:6+NH4_</t>
  </si>
  <si>
    <t>Des_24:5+NH4_</t>
  </si>
  <si>
    <t>Des_24:4+NH4_</t>
  </si>
  <si>
    <t>Des_24:3+NH4_</t>
  </si>
  <si>
    <t>Des_24:2+NH4_</t>
  </si>
  <si>
    <t>Des_24:1+NH4_</t>
  </si>
  <si>
    <t>Des_24:0+NH4_</t>
  </si>
  <si>
    <t>COQ10</t>
  </si>
  <si>
    <t>CoQ10_NH4</t>
  </si>
  <si>
    <t>CoQ10H2_NH4</t>
  </si>
  <si>
    <t>CoQ9_NH4</t>
  </si>
  <si>
    <t>CoQ9H2_NH4</t>
  </si>
  <si>
    <t>DAG</t>
  </si>
  <si>
    <t>IS_DAG_17:1/17:1_</t>
  </si>
  <si>
    <t>DAG_28:2+NH4_</t>
  </si>
  <si>
    <t>DAG_28:1+NH4_</t>
  </si>
  <si>
    <t>DAG_28:0+NH4_</t>
  </si>
  <si>
    <t>DAG_30:2+NH4_</t>
  </si>
  <si>
    <t>DAG_30:1+NH4_</t>
  </si>
  <si>
    <t>DAG_30:0+NH4_</t>
  </si>
  <si>
    <t>DAG_32:4+NH4_</t>
  </si>
  <si>
    <t>DAG_32:3+NH4_</t>
  </si>
  <si>
    <t>DAG_32:2+NH4_</t>
  </si>
  <si>
    <t>DAG_32:1+NH4_</t>
  </si>
  <si>
    <t>DAG_32:0+NH4_</t>
  </si>
  <si>
    <t>DAG_34:4+NH4_</t>
  </si>
  <si>
    <t>DAG_34:3+NH4_</t>
  </si>
  <si>
    <t>DAG_34:2+NH4_</t>
  </si>
  <si>
    <t>DAG_34:1+NH4_</t>
  </si>
  <si>
    <t>DAG_34:0+NH4_</t>
  </si>
  <si>
    <t>DAG_36:6+NH4</t>
  </si>
  <si>
    <t>DAG_36:5+NH4_</t>
  </si>
  <si>
    <t>DAG_36:4+NH4_</t>
  </si>
  <si>
    <t>DAG_36:3+NH4_</t>
  </si>
  <si>
    <t>DAG_36:2+NH4_</t>
  </si>
  <si>
    <t>DAG_36:1+NH4_</t>
  </si>
  <si>
    <t>DAG_36:0+NH4_</t>
  </si>
  <si>
    <t>DAG_38:7+NH4</t>
  </si>
  <si>
    <t>DAG_38:6+NH4_</t>
  </si>
  <si>
    <t>DAG_38:5+NH4_</t>
  </si>
  <si>
    <t>DAG_38:4+NH4_</t>
  </si>
  <si>
    <t>DAG_38:3+NH4_</t>
  </si>
  <si>
    <t>DAG_38:2+NH4_</t>
  </si>
  <si>
    <t>DAG_38:1+NH4_</t>
  </si>
  <si>
    <t>DAG_40:10+NH4_</t>
  </si>
  <si>
    <t>DAG_40:9+NH4_</t>
  </si>
  <si>
    <t>DAG_40:8+NH4_</t>
  </si>
  <si>
    <t>DAG_40:7+NH4_</t>
  </si>
  <si>
    <t>DAG_40:6+NH4_</t>
  </si>
  <si>
    <t>DAG_40:5+NH4_</t>
  </si>
  <si>
    <t>DAG_40:4+NH4_</t>
  </si>
  <si>
    <t>DAG_40:3+NH4_</t>
  </si>
  <si>
    <t>DAG_40:2+NH4_</t>
  </si>
  <si>
    <t>DAG_40:1+NH4_</t>
  </si>
  <si>
    <t>DAG_40:0+NH4_</t>
  </si>
  <si>
    <t>DAG_42:11+NH4_</t>
  </si>
  <si>
    <t>DAG_42:10+NH4_</t>
  </si>
  <si>
    <t>DAG_42:9+NH4_</t>
  </si>
  <si>
    <t>DAG_42:8+NH4_</t>
  </si>
  <si>
    <t>DAG_42:7+NH4_</t>
  </si>
  <si>
    <t>DAG_42:6+NH4_</t>
  </si>
  <si>
    <t>DAG_42:5+NH4_</t>
  </si>
  <si>
    <t>DAG_42:4+NH4_</t>
  </si>
  <si>
    <t>DAG_42:3+NH4_</t>
  </si>
  <si>
    <t>DAG_42:2+NH4_</t>
  </si>
  <si>
    <t>DAG_42:1+NH4_</t>
  </si>
  <si>
    <t>DAG_42:0+NH4_</t>
  </si>
  <si>
    <t>FADA</t>
  </si>
  <si>
    <t>IS_FADA_20:4_d8</t>
  </si>
  <si>
    <t>FADA_14:1_</t>
  </si>
  <si>
    <t>FADA_14:0_</t>
  </si>
  <si>
    <t>FADA_16:1_</t>
  </si>
  <si>
    <t>FADA_16:0_</t>
  </si>
  <si>
    <t>FADA_18:3_</t>
  </si>
  <si>
    <t>FADA_18:2_</t>
  </si>
  <si>
    <t>FADA_18:1_</t>
  </si>
  <si>
    <t>FADA_18:0_</t>
  </si>
  <si>
    <t>FADA_20:5_</t>
  </si>
  <si>
    <t>FADA_20:4_</t>
  </si>
  <si>
    <t>FADA_20:3_</t>
  </si>
  <si>
    <t>FADA_20:2_</t>
  </si>
  <si>
    <t>FADA_20:1_</t>
  </si>
  <si>
    <t>FADA_22:6_</t>
  </si>
  <si>
    <t>FADA_22:5_</t>
  </si>
  <si>
    <t>FADA_22:4_</t>
  </si>
  <si>
    <t>FADA_22:3_</t>
  </si>
  <si>
    <t>FADA_22:2_</t>
  </si>
  <si>
    <t>FADA_22:1_</t>
  </si>
  <si>
    <t>FADA_22:0_</t>
  </si>
  <si>
    <t>FAEA</t>
  </si>
  <si>
    <t>FAEA_14:1_</t>
  </si>
  <si>
    <t>FAEA_14:0_</t>
  </si>
  <si>
    <t>FAEA_16:1_</t>
  </si>
  <si>
    <t>FAEA_16:0_</t>
  </si>
  <si>
    <t>FAEA_17:1_</t>
  </si>
  <si>
    <t>FAEA_18:3_</t>
  </si>
  <si>
    <t>FAEA_18:2_</t>
  </si>
  <si>
    <t>FAEA_18:1_</t>
  </si>
  <si>
    <t>FAEA_18:0_</t>
  </si>
  <si>
    <t>FAEA_20:5_</t>
  </si>
  <si>
    <t>FAEA_20:4_</t>
  </si>
  <si>
    <t>FAEA_20:3_</t>
  </si>
  <si>
    <t>FAEA_20:2_</t>
  </si>
  <si>
    <t>FAEA_20:1_</t>
  </si>
  <si>
    <t>FAEA_20:0_</t>
  </si>
  <si>
    <t>FAEA_22:6_</t>
  </si>
  <si>
    <t>FAEA_22:5_</t>
  </si>
  <si>
    <t>FAEA_22:4_</t>
  </si>
  <si>
    <t>FAEA_22:3_</t>
  </si>
  <si>
    <t>FAEA_22:2_</t>
  </si>
  <si>
    <t>FAEA_22:1_</t>
  </si>
  <si>
    <t>FAEA_22:0_</t>
  </si>
  <si>
    <t>FFA</t>
  </si>
  <si>
    <t>IS_FFA_d4-16:0</t>
  </si>
  <si>
    <t>FFA_14:0_</t>
  </si>
  <si>
    <t>FFA_14:1_</t>
  </si>
  <si>
    <t>FFA_16:0_</t>
  </si>
  <si>
    <t>FFA_16:1_</t>
  </si>
  <si>
    <t>FFA_18:0_</t>
  </si>
  <si>
    <t>FFA_18:1_</t>
  </si>
  <si>
    <t>FFA_18:2_</t>
  </si>
  <si>
    <t>FFA_18:3_</t>
  </si>
  <si>
    <t>FFA_20:0_</t>
  </si>
  <si>
    <t>FFA_20:1_</t>
  </si>
  <si>
    <t>FFA_20:2_</t>
  </si>
  <si>
    <t>FFA_20:3_</t>
  </si>
  <si>
    <t>FFA_20:4_</t>
  </si>
  <si>
    <t>FFA_20:5_</t>
  </si>
  <si>
    <t>FFA_22:0_</t>
  </si>
  <si>
    <t>FFA_22:1_</t>
  </si>
  <si>
    <t>FFA_22:2_</t>
  </si>
  <si>
    <t>FFA_22:3_</t>
  </si>
  <si>
    <t>FFA_22:4_</t>
  </si>
  <si>
    <t>FFA_22:5_</t>
  </si>
  <si>
    <t>FFA_22:6_</t>
  </si>
  <si>
    <t>FFA_24:0_</t>
  </si>
  <si>
    <t>FFA_24:1_</t>
  </si>
  <si>
    <t>FFA_26:0_</t>
  </si>
  <si>
    <t>FFA_26:1_</t>
  </si>
  <si>
    <t>GLYCOLIPID</t>
  </si>
  <si>
    <t>IS_d18:1/15:0-MonHex</t>
  </si>
  <si>
    <t>d18:0/12:0-MonoHex</t>
  </si>
  <si>
    <t>d18:0/14:1-MonoHex</t>
  </si>
  <si>
    <t>d18:0/14:0-MonoHex</t>
  </si>
  <si>
    <t>d18:0/16:1-MonoHex</t>
  </si>
  <si>
    <t>d18:0/16:0-MonoHex</t>
  </si>
  <si>
    <t>d18:0/18:3-MonoHex</t>
  </si>
  <si>
    <t>d18:0/18:2-MonoHex</t>
  </si>
  <si>
    <t>d18:0/18:1-MonoHex</t>
  </si>
  <si>
    <t>d18:0/18:0-MonoHex</t>
  </si>
  <si>
    <t>d18:0/20:5-MonoHex</t>
  </si>
  <si>
    <t>d18:0/20:4-MonoHex</t>
  </si>
  <si>
    <t>d18:0/20:3-MonoHex</t>
  </si>
  <si>
    <t>d18:0/20:2-MonoHex</t>
  </si>
  <si>
    <t>d18:0/20:1-MonoHex</t>
  </si>
  <si>
    <t>d18:0/20:0-MonoHex</t>
  </si>
  <si>
    <t>d18:0/22:6-MonoHex</t>
  </si>
  <si>
    <t>d18:0/22:5-MonoHex</t>
  </si>
  <si>
    <t>d18:0/22:4-MonoHex</t>
  </si>
  <si>
    <t>d18:0/22:3-MonoHex</t>
  </si>
  <si>
    <t>d18:0/22:2-MonoHex</t>
  </si>
  <si>
    <t>d18:0/22:1-MonoHex</t>
  </si>
  <si>
    <t>d18:0/22:0-MonoHex</t>
  </si>
  <si>
    <t>d18:0/24:1-MonoHex</t>
  </si>
  <si>
    <t>d18:0/24:0-MonoHex</t>
  </si>
  <si>
    <t>d18:0/26:1-MonoHex</t>
  </si>
  <si>
    <t>d18:0/26:0-MonoHex</t>
  </si>
  <si>
    <t>d18:1/12:0-MonoHex</t>
  </si>
  <si>
    <t>d18:1/14:1-MonoHex</t>
  </si>
  <si>
    <t>d18:1/14:0-MonoHex</t>
  </si>
  <si>
    <t>d18:1/16:1-MonoHex</t>
  </si>
  <si>
    <t>d18:1/16:0-MonoHex</t>
  </si>
  <si>
    <t>d18:1/18:3-MonoHex</t>
  </si>
  <si>
    <t>d18:1/18:2-MonoHex</t>
  </si>
  <si>
    <t>d18:1/18:1-MonoHex</t>
  </si>
  <si>
    <t>d18:1/18:0-MonoHex</t>
  </si>
  <si>
    <t>d18:1/20:5-MonoHex</t>
  </si>
  <si>
    <t>d18:1/20:4-MonoHex</t>
  </si>
  <si>
    <t>d18:1/20:3-MonoHex</t>
  </si>
  <si>
    <t>d18:1/20:2-MonoHex</t>
  </si>
  <si>
    <t>d18:1/20:1-MonoHex</t>
  </si>
  <si>
    <t>d18:1/20:0-MonoHex</t>
  </si>
  <si>
    <t>d18:1/22:6-MonoHex</t>
  </si>
  <si>
    <t>d18:1/22:5-MonoHex</t>
  </si>
  <si>
    <t>d18:1/22:4-MonoHex</t>
  </si>
  <si>
    <t>d18:1/22:3-MonoHex</t>
  </si>
  <si>
    <t>d18:1/22:2-MonoHex</t>
  </si>
  <si>
    <t>d18:1/22:1-MonoHex</t>
  </si>
  <si>
    <t>d18:1/22:0-MonoHex</t>
  </si>
  <si>
    <t>d18:1/24:1-MonoHex</t>
  </si>
  <si>
    <t>d18:1/24:0-MonoHex</t>
  </si>
  <si>
    <t>d18:1/26:1-MonoHex</t>
  </si>
  <si>
    <t>d18:1/26:0-MonoHex</t>
  </si>
  <si>
    <t>d18:2/12:0-MonoHex</t>
  </si>
  <si>
    <t>d18:2/14:1-MonoHex</t>
  </si>
  <si>
    <t>d18:2/14:0-MonoHex</t>
  </si>
  <si>
    <t>d18:2/16:1-MonoHex</t>
  </si>
  <si>
    <t>d18:2/16:0-MonoHex</t>
  </si>
  <si>
    <t>d18:2/18:3-MonoHex</t>
  </si>
  <si>
    <t>d18:2/18:2-MonoHex</t>
  </si>
  <si>
    <t>d18:2/18:1-MonoHex</t>
  </si>
  <si>
    <t>d18:2/18:0-MonoHex</t>
  </si>
  <si>
    <t>d18:2/20:5-MonoHex</t>
  </si>
  <si>
    <t>d18:2/20:4-MonoHex</t>
  </si>
  <si>
    <t>d18:2/20:3-MonoHex</t>
  </si>
  <si>
    <t>d18:2/20:2-MonoHex</t>
  </si>
  <si>
    <t>d18:2/20:1-MonoHex</t>
  </si>
  <si>
    <t>d18:2/20:0-MonoHex</t>
  </si>
  <si>
    <t>d18:2/22:6-MonoHex</t>
  </si>
  <si>
    <t>d18:2/22:5-MonoHex</t>
  </si>
  <si>
    <t>d18:2/22:4-MonoHex</t>
  </si>
  <si>
    <t>d18:2/22:3-MonoHex</t>
  </si>
  <si>
    <t>d18:2/22:2-MonoHex</t>
  </si>
  <si>
    <t>d18:2/22:1-MonoHex</t>
  </si>
  <si>
    <t>d18:2/22:0-MonoHex</t>
  </si>
  <si>
    <t>d18:2/24:1-MonoHex</t>
  </si>
  <si>
    <t>d18:2/24:0-MonoHex</t>
  </si>
  <si>
    <t>d18:2/26:1-MonoHex</t>
  </si>
  <si>
    <t>d18:2/26:0-MonoHex</t>
  </si>
  <si>
    <t>d18:0/12:0-DiHex</t>
  </si>
  <si>
    <t>d18:0/14:1-DiHex</t>
  </si>
  <si>
    <t>d18:0/14:0-DiHex</t>
  </si>
  <si>
    <t>d18:0/16:1-DiHex</t>
  </si>
  <si>
    <t>d18:0/16:0-DiHex</t>
  </si>
  <si>
    <t>d18:0/18:3-DiHex</t>
  </si>
  <si>
    <t>d18:0/18:2-DiHex</t>
  </si>
  <si>
    <t>d18:0/18:1-DiHex</t>
  </si>
  <si>
    <t>d18:0/18:0-DiHex</t>
  </si>
  <si>
    <t>d18:0/20:5-DiHex</t>
  </si>
  <si>
    <t>d18:0/20:4-DiHex</t>
  </si>
  <si>
    <t>d18:0/20:3-DiHex</t>
  </si>
  <si>
    <t>d18:0/20:2-DiHex</t>
  </si>
  <si>
    <t>d18:0/20:1-DiHex</t>
  </si>
  <si>
    <t>d18:0/20:0-DiHex</t>
  </si>
  <si>
    <t>d18:0/22:6-DiHex</t>
  </si>
  <si>
    <t>d18:0/22:5-DiHex</t>
  </si>
  <si>
    <t>d18:0/22:4-DiHex</t>
  </si>
  <si>
    <t>d18:0/22:3-DiHex</t>
  </si>
  <si>
    <t>d18:0/22:2-DiHex</t>
  </si>
  <si>
    <t>d18:0/22:1-DiHex</t>
  </si>
  <si>
    <t>d18:0/22:0-DiHex</t>
  </si>
  <si>
    <t>d18:0/24:1-DiHex</t>
  </si>
  <si>
    <t>d18:0/24:0-DiHex</t>
  </si>
  <si>
    <t>d18:0/26:1-DiHex</t>
  </si>
  <si>
    <t>d18:0/26:0-DiHex</t>
  </si>
  <si>
    <t>d18:1/12:0-DiHex</t>
  </si>
  <si>
    <t>d18:1/14:1-DiHex</t>
  </si>
  <si>
    <t>d18:1/14:0-DiHex</t>
  </si>
  <si>
    <t>d18:1/16:1-DiHex</t>
  </si>
  <si>
    <t>d18:1/16:0-DiHex</t>
  </si>
  <si>
    <t>d18:1/18:3-DiHex</t>
  </si>
  <si>
    <t>d18:1/18:2-DiHex</t>
  </si>
  <si>
    <t>d18:1/18:1-DiHex</t>
  </si>
  <si>
    <t>d18:1/18:0-DiHex</t>
  </si>
  <si>
    <t>d18:1/20:5-DiHex</t>
  </si>
  <si>
    <t>d18:1/20:4-DiHex</t>
  </si>
  <si>
    <t>d18:1/20:3-DiHex</t>
  </si>
  <si>
    <t>d18:1/20:2-DiHex</t>
  </si>
  <si>
    <t>d18:1/20:1-DiHex</t>
  </si>
  <si>
    <t>d18:1/20:0-DiHex</t>
  </si>
  <si>
    <t>d18:1/22:6-DiHex</t>
  </si>
  <si>
    <t>d18:1/22:5-DiHex</t>
  </si>
  <si>
    <t>d18:1/22:4-DiHex</t>
  </si>
  <si>
    <t>d18:1/22:3-DiHex</t>
  </si>
  <si>
    <t>d18:1/22:2-DiHex</t>
  </si>
  <si>
    <t>d18:1/22:1-DiHex</t>
  </si>
  <si>
    <t>d18:1/22:0-DiHex</t>
  </si>
  <si>
    <t>d18:1/24:1-DiHex</t>
  </si>
  <si>
    <t>d18:1/24:0-DiHex</t>
  </si>
  <si>
    <t>d18:1/26:1-DiHex</t>
  </si>
  <si>
    <t>d18:1/26:0-DiHex</t>
  </si>
  <si>
    <t>d18:2/12:0-DiHex</t>
  </si>
  <si>
    <t>d18:2/14:1-DiHex</t>
  </si>
  <si>
    <t>d18:2/14:0-DiHex</t>
  </si>
  <si>
    <t>d18:2/16:1-DiHex</t>
  </si>
  <si>
    <t>d18:2/16:0-DiHex</t>
  </si>
  <si>
    <t>d18:2/18:3-DiHex</t>
  </si>
  <si>
    <t>d18:2/18:2-DiHex</t>
  </si>
  <si>
    <t>d18:2/18:1-DiHex</t>
  </si>
  <si>
    <t>d18:2/18:0-DiHex</t>
  </si>
  <si>
    <t>d18:2/20:5-DiHex</t>
  </si>
  <si>
    <t>d18:2/20:4-DiHex</t>
  </si>
  <si>
    <t>d18:2/20:3-DiHex</t>
  </si>
  <si>
    <t>d18:2/20:2-DiHex</t>
  </si>
  <si>
    <t>d18:2/20:1-DiHex</t>
  </si>
  <si>
    <t>d18:2/20:0-DiHex</t>
  </si>
  <si>
    <t>d18:2/22:6-DiHex</t>
  </si>
  <si>
    <t>d18:2/22:5-DiHex</t>
  </si>
  <si>
    <t>d18:2/22:4-DiHex</t>
  </si>
  <si>
    <t>d18:2/22:3-DiHex</t>
  </si>
  <si>
    <t>d18:2/22:2-DiHex</t>
  </si>
  <si>
    <t>d18:2/22:1-DiHex</t>
  </si>
  <si>
    <t>d18:2/22:0-DiHex</t>
  </si>
  <si>
    <t>d18:2/24:1-DiHex</t>
  </si>
  <si>
    <t>d18:2/24:0-DiHex</t>
  </si>
  <si>
    <t>d18:2/26:1-DiHex</t>
  </si>
  <si>
    <t>d18:2/26:0-DiHex</t>
  </si>
  <si>
    <t>d18:0/12:0-TriHex</t>
  </si>
  <si>
    <t>d18:0/14:1-TriHex</t>
  </si>
  <si>
    <t>d18:0/14:0-TriHex</t>
  </si>
  <si>
    <t>d18:0/16:1-TriHex</t>
  </si>
  <si>
    <t>d18:0/16:0-TriHex</t>
  </si>
  <si>
    <t>d18:0/18:3-TriHex</t>
  </si>
  <si>
    <t>d18:0/18:2-TriHex</t>
  </si>
  <si>
    <t>d18:0/18:1-TriHex</t>
  </si>
  <si>
    <t>d18:0/18:0-TriHex</t>
  </si>
  <si>
    <t>d18:0/20:5-TriHex</t>
  </si>
  <si>
    <t>d18:0/20:4-TriHex</t>
  </si>
  <si>
    <t>d18:0/20:3-TriHex</t>
  </si>
  <si>
    <t>d18:0/20:2-TriHex</t>
  </si>
  <si>
    <t>d18:0/20:1-TriHex</t>
  </si>
  <si>
    <t>d18:0/20:0-TriHex</t>
  </si>
  <si>
    <t>d18:0/22:6-TriHex</t>
  </si>
  <si>
    <t>d18:0/22:5-TriHex</t>
  </si>
  <si>
    <t>d18:0/22:4-TriHex</t>
  </si>
  <si>
    <t>d18:0/22:3-TriHex</t>
  </si>
  <si>
    <t>d18:0/22:2-TriHex</t>
  </si>
  <si>
    <t>d18:0/22:1-TriHex</t>
  </si>
  <si>
    <t>d18:0/22:0-TriHex</t>
  </si>
  <si>
    <t>d18:0/24:1-TriHex</t>
  </si>
  <si>
    <t>d18:0/24:0-TriHex</t>
  </si>
  <si>
    <t>d18:0/26:1-TriHex</t>
  </si>
  <si>
    <t>d18:0/26:0-TriHex</t>
  </si>
  <si>
    <t>d18:1/12:0-TriHex</t>
  </si>
  <si>
    <t>d18:1/14:1-TriHex</t>
  </si>
  <si>
    <t>d18:1/14:0-TriHex</t>
  </si>
  <si>
    <t>d18:1/16:1-TriHex</t>
  </si>
  <si>
    <t>d18:1/16:0-TriHex</t>
  </si>
  <si>
    <t>d18:1/18:3-TriHex</t>
  </si>
  <si>
    <t>d18:1/18:2-TriHex</t>
  </si>
  <si>
    <t>d18:1/18:1-TriHex</t>
  </si>
  <si>
    <t>d18:1/18:0-TriHex</t>
  </si>
  <si>
    <t>d18:1/20:5-TriHex</t>
  </si>
  <si>
    <t>d18:1/20:4-TriHex</t>
  </si>
  <si>
    <t>d18:1/20:3-TriHex</t>
  </si>
  <si>
    <t>d18:1/20:2-TriHex</t>
  </si>
  <si>
    <t>d18:1/20:1-TriHex</t>
  </si>
  <si>
    <t>d18:1/20:0-TriHex</t>
  </si>
  <si>
    <t>d18:1/22:6-TriHex</t>
  </si>
  <si>
    <t>d18:1/22:5-TriHex</t>
  </si>
  <si>
    <t>d18:1/22:4-TriHex</t>
  </si>
  <si>
    <t>d18:1/22:3-TriHex</t>
  </si>
  <si>
    <t>d18:1/22:2-TriHex</t>
  </si>
  <si>
    <t>d18:1/22:1-TriHex</t>
  </si>
  <si>
    <t>d18:1/22:0-TriHex</t>
  </si>
  <si>
    <t>d18:1/24:1-TriHex</t>
  </si>
  <si>
    <t>d18:1/24:0-TriHex</t>
  </si>
  <si>
    <t>d18:1/26:1-TriHex</t>
  </si>
  <si>
    <t>d18:1/26:0-TriHex</t>
  </si>
  <si>
    <t>d18:2/12:0-TriHex</t>
  </si>
  <si>
    <t>d18:2/14:1-TriHex</t>
  </si>
  <si>
    <t>d18:2/14:0-TriHex</t>
  </si>
  <si>
    <t>d18:2/16:1-TriHex</t>
  </si>
  <si>
    <t>d18:2/16:0-TriHex</t>
  </si>
  <si>
    <t>d18:2/18:3-TriHex</t>
  </si>
  <si>
    <t>d18:2/18:2-TriHex</t>
  </si>
  <si>
    <t>d18:2/18:1-TriHex</t>
  </si>
  <si>
    <t>d18:2/18:0-TriHex</t>
  </si>
  <si>
    <t>d18:2/20:5-TriHex</t>
  </si>
  <si>
    <t>d18:2/20:4-TriHex</t>
  </si>
  <si>
    <t>d18:2/20:3-TriHex</t>
  </si>
  <si>
    <t>d18:2/20:2-TriHex</t>
  </si>
  <si>
    <t>d18:2/20:1-TriHex</t>
  </si>
  <si>
    <t>d18:2/20:0-TriHex</t>
  </si>
  <si>
    <t>d18:2/22:6-TriHex</t>
  </si>
  <si>
    <t>d18:2/22:5-TriHex</t>
  </si>
  <si>
    <t>d18:2/22:4-TriHex</t>
  </si>
  <si>
    <t>d18:2/22:3-TriHex</t>
  </si>
  <si>
    <t>d18:2/22:2-TriHex</t>
  </si>
  <si>
    <t>d18:2/22:1-TriHex</t>
  </si>
  <si>
    <t>d18:2/22:0-TriHex</t>
  </si>
  <si>
    <t>d18:2/24:1-TriHex</t>
  </si>
  <si>
    <t>d18:2/24:0-TriHex</t>
  </si>
  <si>
    <t>d18:2/26:1-TriHex</t>
  </si>
  <si>
    <t>d18:2/26:0-TriHex</t>
  </si>
  <si>
    <t>MAG</t>
  </si>
  <si>
    <t>IS_MAG_17:1</t>
  </si>
  <si>
    <t>MAG_14:1</t>
  </si>
  <si>
    <t>MAG_14:0</t>
  </si>
  <si>
    <t>MAG_16:1</t>
  </si>
  <si>
    <t>MAG_16:0</t>
  </si>
  <si>
    <t>MAG_18:3</t>
  </si>
  <si>
    <t>MAG_18:2</t>
  </si>
  <si>
    <t>MAG_18:1</t>
  </si>
  <si>
    <t>MAG_18:0</t>
  </si>
  <si>
    <t>MAG_20:4</t>
  </si>
  <si>
    <t>MAG_20:3</t>
  </si>
  <si>
    <t>MAG_20:2</t>
  </si>
  <si>
    <t>MAG_20:1</t>
  </si>
  <si>
    <t>MAG_20:0</t>
  </si>
  <si>
    <t>MAG_22:6</t>
  </si>
  <si>
    <t>MAG_22:5</t>
  </si>
  <si>
    <t>MAG_22:4</t>
  </si>
  <si>
    <t>MAG_22:3</t>
  </si>
  <si>
    <t>MAG_22:2</t>
  </si>
  <si>
    <t>MAG_22:1</t>
  </si>
  <si>
    <t>MAG_22:0</t>
  </si>
  <si>
    <t>PA</t>
  </si>
  <si>
    <t>IS_PA_12:0/12:0</t>
  </si>
  <si>
    <t>LPA_10:0_</t>
  </si>
  <si>
    <t>LPA_12:0_</t>
  </si>
  <si>
    <t>LPA_14:0_</t>
  </si>
  <si>
    <t>LPA_16:0_</t>
  </si>
  <si>
    <t>LPA_16:1_</t>
  </si>
  <si>
    <t>LPA_18:0_</t>
  </si>
  <si>
    <t>LPA_18:1_</t>
  </si>
  <si>
    <t>LPA_18:2_</t>
  </si>
  <si>
    <t>LPA_18:3_</t>
  </si>
  <si>
    <t>LPA_20:0_</t>
  </si>
  <si>
    <t>LPA_20:1_</t>
  </si>
  <si>
    <t>LPA_20:2_</t>
  </si>
  <si>
    <t>LPA_20:3_</t>
  </si>
  <si>
    <t>LPA_20:4_</t>
  </si>
  <si>
    <t>LPA_20:5_</t>
  </si>
  <si>
    <t>LPA_22:0_</t>
  </si>
  <si>
    <t>LPA_22:1_</t>
  </si>
  <si>
    <t>LPA_22:2_</t>
  </si>
  <si>
    <t>LPA_22:3_</t>
  </si>
  <si>
    <t>LPA_22:4_</t>
  </si>
  <si>
    <t>LPA_22:5_</t>
  </si>
  <si>
    <t>LPA_22:6_</t>
  </si>
  <si>
    <t>LPA_24:0_</t>
  </si>
  <si>
    <t>LPA_24:1_</t>
  </si>
  <si>
    <t>LPA_26:0_</t>
  </si>
  <si>
    <t>LPA_26:1_</t>
  </si>
  <si>
    <t>LPA_p16:0</t>
  </si>
  <si>
    <t>LPA_p18:0</t>
  </si>
  <si>
    <t>LPA_p20:0</t>
  </si>
  <si>
    <t>PA_10:0/14:0</t>
  </si>
  <si>
    <t>PA_12:0/14:0</t>
  </si>
  <si>
    <t>PA_14:0/14:0</t>
  </si>
  <si>
    <t>PA_14:0/16:1</t>
  </si>
  <si>
    <t>PA_14:0/18:0</t>
  </si>
  <si>
    <t>PA_14:0/18:1</t>
  </si>
  <si>
    <t>PA_14:0/18:2</t>
  </si>
  <si>
    <t>PA_14:0/18:3</t>
  </si>
  <si>
    <t>PA_14:0/20:0</t>
  </si>
  <si>
    <t>PA_14:0/20:1</t>
  </si>
  <si>
    <t>PA_14:0/20:2</t>
  </si>
  <si>
    <t>PA_14:0/20:3</t>
  </si>
  <si>
    <t>PA_14:0/20:4</t>
  </si>
  <si>
    <t>PA_14:0/22:0</t>
  </si>
  <si>
    <t>PA_14:0/22:1</t>
  </si>
  <si>
    <t>PA_16:0/16:0</t>
  </si>
  <si>
    <t>PA_16:0/16:1</t>
  </si>
  <si>
    <t>PA_16:0/18:0</t>
  </si>
  <si>
    <t>PA_16:0/18:1</t>
  </si>
  <si>
    <t>PA_16:0/18:2</t>
  </si>
  <si>
    <t>PA_16:0/18:3</t>
  </si>
  <si>
    <t>PA_16:0/20:0</t>
  </si>
  <si>
    <t>PA_16:0/20:1</t>
  </si>
  <si>
    <t>PA_16:0/20:2</t>
  </si>
  <si>
    <t>PA_16:0/20:3</t>
  </si>
  <si>
    <t>PA_16:0/20:4</t>
  </si>
  <si>
    <t>PA_16:0/20:5</t>
  </si>
  <si>
    <t>PA_16:0/22:0</t>
  </si>
  <si>
    <t>PA_16:0/22:1</t>
  </si>
  <si>
    <t>PA_16:0/22:2</t>
  </si>
  <si>
    <t>PA_16:0/22:3</t>
  </si>
  <si>
    <t>PA_16:0/22:4</t>
  </si>
  <si>
    <t>PA_16:0/22:5</t>
  </si>
  <si>
    <t>PA_16:0/22:6</t>
  </si>
  <si>
    <t>PA_18:0/18:0</t>
  </si>
  <si>
    <t>PA_18:0/18:1</t>
  </si>
  <si>
    <t>PA_18:0/18:2</t>
  </si>
  <si>
    <t>PA_18:1/18:1</t>
  </si>
  <si>
    <t>PA_18:0/18:3</t>
  </si>
  <si>
    <t>PA_18:0/20:0</t>
  </si>
  <si>
    <t>PA_18:0/20:1</t>
  </si>
  <si>
    <t>PA_18:0/20:2</t>
  </si>
  <si>
    <t>PA_18:0/20:3</t>
  </si>
  <si>
    <t>PA_18:0/20:4</t>
  </si>
  <si>
    <t>PA_18:0/20:5</t>
  </si>
  <si>
    <t>PA_18:0/22:0</t>
  </si>
  <si>
    <t>PA_18:0/22:1</t>
  </si>
  <si>
    <t>PA_18:0/22:2</t>
  </si>
  <si>
    <t>PA_18:0/22:3</t>
  </si>
  <si>
    <t>PA_18:0/22:4</t>
  </si>
  <si>
    <t>PA_18:0/22:5</t>
  </si>
  <si>
    <t>PA_18:0/22:6</t>
  </si>
  <si>
    <t>PA_18:1/18:3</t>
  </si>
  <si>
    <t>PA_18:1/20:2</t>
  </si>
  <si>
    <t>PA_18:1/20:4</t>
  </si>
  <si>
    <t>PA_18:1/22:0</t>
  </si>
  <si>
    <t>PA_18:2/22:0</t>
  </si>
  <si>
    <t>PA_20:0/20:0</t>
  </si>
  <si>
    <t>PA_20:0/20:1</t>
  </si>
  <si>
    <t>PA_20:0/20:2</t>
  </si>
  <si>
    <t>PA_20:0/20:3</t>
  </si>
  <si>
    <t>PA_20:0/20:4</t>
  </si>
  <si>
    <t>PA_20:0/20:5</t>
  </si>
  <si>
    <t>PA_20:0/22:0</t>
  </si>
  <si>
    <t>PA_20:0/22:1</t>
  </si>
  <si>
    <t>PA_20:0/22:2</t>
  </si>
  <si>
    <t>PA_20:0/22:3</t>
  </si>
  <si>
    <t>PA_20:1/22:0</t>
  </si>
  <si>
    <t>PA_20:2/22:0</t>
  </si>
  <si>
    <t>PA_20:3/22:0</t>
  </si>
  <si>
    <t>PA_20:5/22:0</t>
  </si>
  <si>
    <t>PA_22:0/22:0</t>
  </si>
  <si>
    <t>PA_22:0/22:1</t>
  </si>
  <si>
    <t>PA_22:0/22:2</t>
  </si>
  <si>
    <t>PA_22:0/22:3</t>
  </si>
  <si>
    <t>PA_22:0/22:4</t>
  </si>
  <si>
    <t>PA_p16:0/18:0</t>
  </si>
  <si>
    <t>PA_p16:0/18:1</t>
  </si>
  <si>
    <t>PA_p16:0/18:2</t>
  </si>
  <si>
    <t>PA_p16:0/20:4</t>
  </si>
  <si>
    <t>PA_p18:0/14:0</t>
  </si>
  <si>
    <t>PA_p18:0/16:0</t>
  </si>
  <si>
    <t>PA_p18:0/18:0</t>
  </si>
  <si>
    <t>PA_p18:0/18:1</t>
  </si>
  <si>
    <t>PA_p18:0/18:2</t>
  </si>
  <si>
    <t>PA_p18:0/20:0</t>
  </si>
  <si>
    <t>PA_p18:0/20:1</t>
  </si>
  <si>
    <t>PA_p18:0/20:2</t>
  </si>
  <si>
    <t>PA_p18:0/20:4</t>
  </si>
  <si>
    <t>PA_p18:0/20:5</t>
  </si>
  <si>
    <t>PA_p18:0/22:0</t>
  </si>
  <si>
    <t>PA_p18:0/22:5</t>
  </si>
  <si>
    <t>PA_p18:0/22:6</t>
  </si>
  <si>
    <t>PC</t>
  </si>
  <si>
    <t>IS_LPC_17:0_</t>
  </si>
  <si>
    <t>LPC_10:0_</t>
  </si>
  <si>
    <t>LPC_12:0_</t>
  </si>
  <si>
    <t>LPC_14:0_</t>
  </si>
  <si>
    <t>LPC_14:1_</t>
  </si>
  <si>
    <t>LPC_16:0_</t>
  </si>
  <si>
    <t>LPC_16:1_</t>
  </si>
  <si>
    <t>LPC_18:0_</t>
  </si>
  <si>
    <t>LPC_18:1_</t>
  </si>
  <si>
    <t>LPC_18:2_</t>
  </si>
  <si>
    <t>LPC_18:3_</t>
  </si>
  <si>
    <t>LPC_20:0_</t>
  </si>
  <si>
    <t>LPC_20:1_</t>
  </si>
  <si>
    <t>LPC_20:2_</t>
  </si>
  <si>
    <t>LPC_20:3_</t>
  </si>
  <si>
    <t>LPC_20:4_</t>
  </si>
  <si>
    <t>LPC_20:5_</t>
  </si>
  <si>
    <t>LPC_22:0_</t>
  </si>
  <si>
    <t>LPC_22:1_</t>
  </si>
  <si>
    <t>LPC_22:2_</t>
  </si>
  <si>
    <t>LPC_22:3_</t>
  </si>
  <si>
    <t>LPC_22:4_</t>
  </si>
  <si>
    <t>LPC_22:5_</t>
  </si>
  <si>
    <t>LPC_22:6_</t>
  </si>
  <si>
    <t>LPC_24:0_</t>
  </si>
  <si>
    <t>LPC_24:1_</t>
  </si>
  <si>
    <t>LPC_26:0_</t>
  </si>
  <si>
    <t>LPC_26:1_</t>
  </si>
  <si>
    <t>LPC_O-14:0_</t>
  </si>
  <si>
    <t>LPC_O-14:1_</t>
  </si>
  <si>
    <t>LPC_O-16:0_</t>
  </si>
  <si>
    <t>LPC_O-16:1_</t>
  </si>
  <si>
    <t>LPC_O-18:1_</t>
  </si>
  <si>
    <t>LPC_O-20:0_</t>
  </si>
  <si>
    <t>LPC_O-20:1_</t>
  </si>
  <si>
    <t>LPC_O-22:0_</t>
  </si>
  <si>
    <t>LPC_O-22:1_</t>
  </si>
  <si>
    <t>PC_24:0_</t>
  </si>
  <si>
    <t>PC_24:1_</t>
  </si>
  <si>
    <t>PC_26:0_</t>
  </si>
  <si>
    <t>PC_26:1_</t>
  </si>
  <si>
    <t>PC_28:0_</t>
  </si>
  <si>
    <t>PC_28:1_</t>
  </si>
  <si>
    <t>PC_30:0_</t>
  </si>
  <si>
    <t>PC_30:1_</t>
  </si>
  <si>
    <t>PC_30:2_</t>
  </si>
  <si>
    <t>PC_30:3_</t>
  </si>
  <si>
    <t>PC_32:0_</t>
  </si>
  <si>
    <t>PC_32:1_</t>
  </si>
  <si>
    <t>PC_32:2_</t>
  </si>
  <si>
    <t>PC_32:3_</t>
  </si>
  <si>
    <t>PC_32:4_</t>
  </si>
  <si>
    <t>PC_34:0_</t>
  </si>
  <si>
    <t>PC_34:1_</t>
  </si>
  <si>
    <t>PC_34:2_</t>
  </si>
  <si>
    <t>PC_34:3_</t>
  </si>
  <si>
    <t>PC_34:4_</t>
  </si>
  <si>
    <t>PC_34:5_</t>
  </si>
  <si>
    <t>PC_34:6_</t>
  </si>
  <si>
    <t>PC_36:0_/PC_O-38:7_</t>
  </si>
  <si>
    <t>PC_36:1_</t>
  </si>
  <si>
    <t>PC_36:2_</t>
  </si>
  <si>
    <t>PC_36:3_</t>
  </si>
  <si>
    <t>PC_36:4_</t>
  </si>
  <si>
    <t>PC_36:5_</t>
  </si>
  <si>
    <t>PC_36:6_</t>
  </si>
  <si>
    <t>PC_36:7_</t>
  </si>
  <si>
    <t>PC_38:0_/PC_O-40:7_</t>
  </si>
  <si>
    <t>PC_38:1_</t>
  </si>
  <si>
    <t>PC_38:2_</t>
  </si>
  <si>
    <t>PC_38:3_</t>
  </si>
  <si>
    <t>PC_38:4_</t>
  </si>
  <si>
    <t>PC_38:5_</t>
  </si>
  <si>
    <t>PC_38:6_</t>
  </si>
  <si>
    <t>PC_38:7_/PC_O-38:0_</t>
  </si>
  <si>
    <t>PC_38:8_/PC_O-38:1_</t>
  </si>
  <si>
    <t>PC_40:0_/PC_O-42:7_</t>
  </si>
  <si>
    <t>PC_40:1_</t>
  </si>
  <si>
    <t>PC_40:10_/PC_O-40:3_</t>
  </si>
  <si>
    <t>PC_40:2_</t>
  </si>
  <si>
    <t>PC_40:3_</t>
  </si>
  <si>
    <t>PC_40:4_</t>
  </si>
  <si>
    <t>PC_40:5_</t>
  </si>
  <si>
    <t>PC_40:6_</t>
  </si>
  <si>
    <t>PC_40:7_/PC_O-40:0_</t>
  </si>
  <si>
    <t>PC_40:8_/PC_O-40:1_</t>
  </si>
  <si>
    <t>PC_40:9_/PC_O-40:2_</t>
  </si>
  <si>
    <t>PC_42:0_/PC_O-44:7_</t>
  </si>
  <si>
    <t>PC_42:1_</t>
  </si>
  <si>
    <t>PC_42:10_/PC_O-42:3_</t>
  </si>
  <si>
    <t>PC_42:11_</t>
  </si>
  <si>
    <t>PC_42:2_</t>
  </si>
  <si>
    <t>PC_42:3_</t>
  </si>
  <si>
    <t>PC_42:4_</t>
  </si>
  <si>
    <t>PC_42:5_</t>
  </si>
  <si>
    <t>PC_42:6_</t>
  </si>
  <si>
    <t>PC_42:7_/PC_O-42:0_</t>
  </si>
  <si>
    <t>PC_42:8_/PC_O-42:1_</t>
  </si>
  <si>
    <t>PC_42:9_/PC_O-42:2_</t>
  </si>
  <si>
    <t>PC_44:0_</t>
  </si>
  <si>
    <t>PC_44:1_</t>
  </si>
  <si>
    <t>PC_44:10_/PC_O-44:3_</t>
  </si>
  <si>
    <t>PC_44:11_/PC_O-44:4_</t>
  </si>
  <si>
    <t>PC_44:12_/PC_O-44:5_</t>
  </si>
  <si>
    <t>PC_44:2_</t>
  </si>
  <si>
    <t>PC_44:3_</t>
  </si>
  <si>
    <t>PC_44:4_</t>
  </si>
  <si>
    <t>PC_44:5_</t>
  </si>
  <si>
    <t>PC_44:6_</t>
  </si>
  <si>
    <t>PC_44:7_/PC_O-44:0_</t>
  </si>
  <si>
    <t>PC_44:8_/PC_O-44:1_</t>
  </si>
  <si>
    <t>PC_44:9_/PC_O-44:2_</t>
  </si>
  <si>
    <t>PC_O-28:0_</t>
  </si>
  <si>
    <t>PC_O-28:1_</t>
  </si>
  <si>
    <t>PC_O-28:2_</t>
  </si>
  <si>
    <t>PC_O-30:0_</t>
  </si>
  <si>
    <t>PC_O-30:1_</t>
  </si>
  <si>
    <t>PC_O-30:2_</t>
  </si>
  <si>
    <t>PC_O-32:0_</t>
  </si>
  <si>
    <t>PC_O-32:1_</t>
  </si>
  <si>
    <t>PC_O-32:2_</t>
  </si>
  <si>
    <t>PC_O-34:0_</t>
  </si>
  <si>
    <t>PC_O-34:1_</t>
  </si>
  <si>
    <t>PC_O-34:2_</t>
  </si>
  <si>
    <t>PC_O-34:3_</t>
  </si>
  <si>
    <t>PC_O-34:4_</t>
  </si>
  <si>
    <t>PC_O-36:0_</t>
  </si>
  <si>
    <t>PC_O-36:1_</t>
  </si>
  <si>
    <t>PC_O-36:2_</t>
  </si>
  <si>
    <t>PC_O-36:3_</t>
  </si>
  <si>
    <t>PC_O-36:4_</t>
  </si>
  <si>
    <t>PC_O-36:5_</t>
  </si>
  <si>
    <t>PC_O-36:6_</t>
  </si>
  <si>
    <t>PC_O-38:2_</t>
  </si>
  <si>
    <t>PC_O-38:3_</t>
  </si>
  <si>
    <t>PC_O-38:4_</t>
  </si>
  <si>
    <t>PC_O-38:5_</t>
  </si>
  <si>
    <t>PC_O-38:6_</t>
  </si>
  <si>
    <t>PC_O-40:4_</t>
  </si>
  <si>
    <t>PC_O-40:5_</t>
  </si>
  <si>
    <t>PC_O-40:6_</t>
  </si>
  <si>
    <t>PC_O-42:4_</t>
  </si>
  <si>
    <t>PC_O-42:5_</t>
  </si>
  <si>
    <t>PC_O-42:6_</t>
  </si>
  <si>
    <t>PC_O-44:6_</t>
  </si>
  <si>
    <t>PE</t>
  </si>
  <si>
    <t>IS_LPE_14:0_</t>
  </si>
  <si>
    <t>LPE_10:0_</t>
  </si>
  <si>
    <t>LPE_12:0_</t>
  </si>
  <si>
    <t>LPE_16:0_</t>
  </si>
  <si>
    <t>LPE_16:1_</t>
  </si>
  <si>
    <t>LPE_18:0_</t>
  </si>
  <si>
    <t>LPE_18:1_</t>
  </si>
  <si>
    <t>LPE_18:2_</t>
  </si>
  <si>
    <t>LPE_18:3_</t>
  </si>
  <si>
    <t>LPE_20:0_</t>
  </si>
  <si>
    <t>LPE_20:1_</t>
  </si>
  <si>
    <t>LPE_20:2_</t>
  </si>
  <si>
    <t>LPE_20:3_</t>
  </si>
  <si>
    <t>LPE_20:4_</t>
  </si>
  <si>
    <t>LPE_20:5_</t>
  </si>
  <si>
    <t>LPE_22:0_</t>
  </si>
  <si>
    <t>LPE_22:1_</t>
  </si>
  <si>
    <t>LPE_22:2_</t>
  </si>
  <si>
    <t>LPE_22:3_</t>
  </si>
  <si>
    <t>LPE_22:4_</t>
  </si>
  <si>
    <t>LPE_22:5_</t>
  </si>
  <si>
    <t>LPE_22:6_</t>
  </si>
  <si>
    <t>LPE_24:0_</t>
  </si>
  <si>
    <t>LPE_24:1_</t>
  </si>
  <si>
    <t>LPE_26:0_</t>
  </si>
  <si>
    <t>LPE_26:1_</t>
  </si>
  <si>
    <t>LPE_O-14:0_</t>
  </si>
  <si>
    <t>LPE_O-14:1_</t>
  </si>
  <si>
    <t>LPE_O-16:0_</t>
  </si>
  <si>
    <t>LPE_O-16:1_</t>
  </si>
  <si>
    <t>LPE_O-18:0_</t>
  </si>
  <si>
    <t>LPE_O-18:1_</t>
  </si>
  <si>
    <t>LPE_O-20:0_</t>
  </si>
  <si>
    <t>LPE_O-20:1_</t>
  </si>
  <si>
    <t>LPE_O-22:0_</t>
  </si>
  <si>
    <t>LPE_O-22:1_</t>
  </si>
  <si>
    <t>PE_24:0_</t>
  </si>
  <si>
    <t>PE_24:1_</t>
  </si>
  <si>
    <t>PE_26:0_</t>
  </si>
  <si>
    <t>PE_26:1_</t>
  </si>
  <si>
    <t>PE_28:0_</t>
  </si>
  <si>
    <t>PE_28:1_</t>
  </si>
  <si>
    <t>PE_28:2_</t>
  </si>
  <si>
    <t>PE_30:0_</t>
  </si>
  <si>
    <t>PE_30:1_</t>
  </si>
  <si>
    <t>PE_30:2_</t>
  </si>
  <si>
    <t>PE_30:3_</t>
  </si>
  <si>
    <t>PE_32:0_</t>
  </si>
  <si>
    <t>PE_32:1_</t>
  </si>
  <si>
    <t>PE_32:3_</t>
  </si>
  <si>
    <t>PE_32:4_</t>
  </si>
  <si>
    <t>PE_34:0_</t>
  </si>
  <si>
    <t>PE_34:1_</t>
  </si>
  <si>
    <t>PE_34:2_</t>
  </si>
  <si>
    <t>PE_34:3_</t>
  </si>
  <si>
    <t>PE_34:4_</t>
  </si>
  <si>
    <t>PE_34:5_</t>
  </si>
  <si>
    <t>PE_34:6_</t>
  </si>
  <si>
    <t>PE_36:0</t>
  </si>
  <si>
    <t>PE_36:1_</t>
  </si>
  <si>
    <t>PE_36:2_</t>
  </si>
  <si>
    <t>PE_36:3_</t>
  </si>
  <si>
    <t>PE_36:4_</t>
  </si>
  <si>
    <t>PE_36:5_</t>
  </si>
  <si>
    <t>PE_36:6_</t>
  </si>
  <si>
    <t>PE_36:7_/PE_O-36:0_</t>
  </si>
  <si>
    <t>PE_38:0_/PE_O-40:7_</t>
  </si>
  <si>
    <t>PE_38:1_</t>
  </si>
  <si>
    <t>PE_38:2_</t>
  </si>
  <si>
    <t>PE_38:3_</t>
  </si>
  <si>
    <t>PE_38:4_</t>
  </si>
  <si>
    <t>PE_38:5_</t>
  </si>
  <si>
    <t>PE_38:6_</t>
  </si>
  <si>
    <t>PE_38:7_/PE_O-38:0_</t>
  </si>
  <si>
    <t>PE_38:8_/PE_O-38:1_</t>
  </si>
  <si>
    <t>PE_40:0_/PE_O-42:7_</t>
  </si>
  <si>
    <t>PE_40:1_</t>
  </si>
  <si>
    <t>PE_40:10_/PE_O-40:3_</t>
  </si>
  <si>
    <t>PE_40:2_</t>
  </si>
  <si>
    <t>PE_40:3_</t>
  </si>
  <si>
    <t>PE_40:4_</t>
  </si>
  <si>
    <t>PE_40:5_</t>
  </si>
  <si>
    <t>PE_40:6_</t>
  </si>
  <si>
    <t>PE_40:7_/PE_O-40:0_</t>
  </si>
  <si>
    <t>PE_40:8_/PE_O-40:1_</t>
  </si>
  <si>
    <t>PE_40:9_/PE_O-40:2_</t>
  </si>
  <si>
    <t>PE_42:0_/PE_O-44:7_</t>
  </si>
  <si>
    <t>PE_42:1_</t>
  </si>
  <si>
    <t>PE_42:10_/PE_O-42:3_</t>
  </si>
  <si>
    <t>PE_42:11_/PE_O-42:4_</t>
  </si>
  <si>
    <t>PE_42:2_</t>
  </si>
  <si>
    <t>PE_42:3_</t>
  </si>
  <si>
    <t>PE_42:4_</t>
  </si>
  <si>
    <t>PE_42:5_</t>
  </si>
  <si>
    <t>PE_42:6_</t>
  </si>
  <si>
    <t>PE_42:7_/PE_O-42:0_</t>
  </si>
  <si>
    <t>PE_42:8_/PE_O-42:1_</t>
  </si>
  <si>
    <t>PE_42:9_/PE_O-42:2_</t>
  </si>
  <si>
    <t>PE_44:0_</t>
  </si>
  <si>
    <t>PE_44:1_</t>
  </si>
  <si>
    <t>PE_44:10_/PE_O-44:3_</t>
  </si>
  <si>
    <t>PE_44:11_/PE_O-44:4_</t>
  </si>
  <si>
    <t>PE_44:12_/PE_O-44:5_</t>
  </si>
  <si>
    <t>PE_44:2_</t>
  </si>
  <si>
    <t>PE_44:3_</t>
  </si>
  <si>
    <t>PE_44:4_</t>
  </si>
  <si>
    <t>PE_44:5_</t>
  </si>
  <si>
    <t>PE_44:6_</t>
  </si>
  <si>
    <t>PE_44:7_/PE_O-44:0_</t>
  </si>
  <si>
    <t>PE_44:8_/PE_O-44:1_</t>
  </si>
  <si>
    <t>PE_44:9_/PE_O-44:2_</t>
  </si>
  <si>
    <t>PE_O-28:0_</t>
  </si>
  <si>
    <t>PE_O-28:1_</t>
  </si>
  <si>
    <t>PE_O-28:2_</t>
  </si>
  <si>
    <t>PE_O-30:0_</t>
  </si>
  <si>
    <t>PE_O-30:1_</t>
  </si>
  <si>
    <t>PE_O-30:2_</t>
  </si>
  <si>
    <t>PE_O-32:0_</t>
  </si>
  <si>
    <t>PE_O-32:1_</t>
  </si>
  <si>
    <t>PE_O-32:2_</t>
  </si>
  <si>
    <t>PE_O-34:0_</t>
  </si>
  <si>
    <t>PE_O-34:1_</t>
  </si>
  <si>
    <t>PE_O-34:2_</t>
  </si>
  <si>
    <t>PE_O-34:3_</t>
  </si>
  <si>
    <t>PE_O-34:4_</t>
  </si>
  <si>
    <t>PE_O-36:1_</t>
  </si>
  <si>
    <t>PE_O-36:2_</t>
  </si>
  <si>
    <t>PE_O-36:3_</t>
  </si>
  <si>
    <t>PE_O-36:4_</t>
  </si>
  <si>
    <t>PE_O-36:5_</t>
  </si>
  <si>
    <t>PE_O-36:6_</t>
  </si>
  <si>
    <t>PE_O-38:2_</t>
  </si>
  <si>
    <t>PE_O-38:3_</t>
  </si>
  <si>
    <t>PE_O-38:4_</t>
  </si>
  <si>
    <t>PE_O-38:5_</t>
  </si>
  <si>
    <t>PE_O-38:6_</t>
  </si>
  <si>
    <t>PE_O-38:7_/PE_36:0_</t>
  </si>
  <si>
    <t>PE_O-40:4_</t>
  </si>
  <si>
    <t>PE_O-40:5_</t>
  </si>
  <si>
    <t>PE_O-40:6_</t>
  </si>
  <si>
    <t>PE_O-42:5_</t>
  </si>
  <si>
    <t>PE_O-42:6_</t>
  </si>
  <si>
    <t>PE_O-44:6_</t>
  </si>
  <si>
    <t>PG</t>
  </si>
  <si>
    <t>IS_PG_15:0_15:0</t>
  </si>
  <si>
    <t>LPG_10:0_</t>
  </si>
  <si>
    <t>LPG_12:0_</t>
  </si>
  <si>
    <t>LPG_14:0_</t>
  </si>
  <si>
    <t>LPG_16:0_</t>
  </si>
  <si>
    <t>LPG_16:1_</t>
  </si>
  <si>
    <t>LPG_18:0_</t>
  </si>
  <si>
    <t>LPG_18:1_</t>
  </si>
  <si>
    <t>LPG_18:2_</t>
  </si>
  <si>
    <t>LPG_18:3_</t>
  </si>
  <si>
    <t>LPG_20:0_</t>
  </si>
  <si>
    <t>LPG_20:1_</t>
  </si>
  <si>
    <t>LPG_20:2_</t>
  </si>
  <si>
    <t>LPG_20:3_</t>
  </si>
  <si>
    <t>LPG_20:4_</t>
  </si>
  <si>
    <t>LPG_20:5_</t>
  </si>
  <si>
    <t>LPG_22:0_</t>
  </si>
  <si>
    <t>LPG_22:1_</t>
  </si>
  <si>
    <t>LPG_22:2_</t>
  </si>
  <si>
    <t>LPG_22:3_</t>
  </si>
  <si>
    <t>LPG_22:4_</t>
  </si>
  <si>
    <t>LPG_22:5_</t>
  </si>
  <si>
    <t>LPG_22:6_</t>
  </si>
  <si>
    <t>LPG_24:0_</t>
  </si>
  <si>
    <t>LPG_24:1_</t>
  </si>
  <si>
    <t>LPG_26:0_</t>
  </si>
  <si>
    <t>LPG_26:1_</t>
  </si>
  <si>
    <t>LPG_p16:0</t>
  </si>
  <si>
    <t>LPG_p18:0</t>
  </si>
  <si>
    <t>LPG_p20:0</t>
  </si>
  <si>
    <t>PG__20:3/22:1</t>
  </si>
  <si>
    <t>PG__20:3/22:2</t>
  </si>
  <si>
    <t>PG__20:3/22:3</t>
  </si>
  <si>
    <t>PG__20:3/22:4</t>
  </si>
  <si>
    <t>PG_10:0/14:0</t>
  </si>
  <si>
    <t>PG_12:0/12:0</t>
  </si>
  <si>
    <t>PG_12:0/14:0</t>
  </si>
  <si>
    <t>PG_14:0/14:0</t>
  </si>
  <si>
    <t>PG_14:0/16:0</t>
  </si>
  <si>
    <t>PG_14:0/16:1</t>
  </si>
  <si>
    <t>PG_14:0/18:0</t>
  </si>
  <si>
    <t>PG_14:0/18:1</t>
  </si>
  <si>
    <t>PG_14:0/18:2</t>
  </si>
  <si>
    <t>PG_14:0/18:3</t>
  </si>
  <si>
    <t>PG_14:0/20:0</t>
  </si>
  <si>
    <t>PG_14:0/20:1</t>
  </si>
  <si>
    <t>PG_14:0/20:2</t>
  </si>
  <si>
    <t>PG_14:0/20:3</t>
  </si>
  <si>
    <t>PG_14:0/20:4</t>
  </si>
  <si>
    <t>PG_14:0/20:5</t>
  </si>
  <si>
    <t>PG_14:0/22:0</t>
  </si>
  <si>
    <t>PG_14:0/22:1</t>
  </si>
  <si>
    <t>PG_14:0/22:2</t>
  </si>
  <si>
    <t>PG_14:0/22:3</t>
  </si>
  <si>
    <t>PG_14:0/22:4</t>
  </si>
  <si>
    <t>PG_14:0/22:5</t>
  </si>
  <si>
    <t>PG_14:0/22:6</t>
  </si>
  <si>
    <t>PG_16:0/16:0</t>
  </si>
  <si>
    <t>PG_16:0/16:1</t>
  </si>
  <si>
    <t>PG_16:0/18:0</t>
  </si>
  <si>
    <t>PG_16:0/18:1</t>
  </si>
  <si>
    <t>PG_16:0/18:2</t>
  </si>
  <si>
    <t>PG_16:0/18:3</t>
  </si>
  <si>
    <t>PG_16:0/20:0</t>
  </si>
  <si>
    <t>PG_16:0/20:1</t>
  </si>
  <si>
    <t>PG_16:0/20:2</t>
  </si>
  <si>
    <t>PG_16:0/20:3</t>
  </si>
  <si>
    <t>PG_16:0/20:4</t>
  </si>
  <si>
    <t>PG_16:0/20:5</t>
  </si>
  <si>
    <t>PG_16:0/22:0</t>
  </si>
  <si>
    <t>PG_16:0/22:1</t>
  </si>
  <si>
    <t>PG_16:0/22:2</t>
  </si>
  <si>
    <t>PG_16:0/22:3</t>
  </si>
  <si>
    <t>PG_16:0/22:4</t>
  </si>
  <si>
    <t>PG_16:0/22:5</t>
  </si>
  <si>
    <t>PG_16:0/22:6</t>
  </si>
  <si>
    <t>PG_16:1/16:1</t>
  </si>
  <si>
    <t>PG_16:1/18:0</t>
  </si>
  <si>
    <t>PG_16:1/18:1</t>
  </si>
  <si>
    <t>PG_16:1/18:2</t>
  </si>
  <si>
    <t>PG_16:1/18:3</t>
  </si>
  <si>
    <t>PG_16:1/20:0</t>
  </si>
  <si>
    <t>PG_16:1/20:1</t>
  </si>
  <si>
    <t>PG_16:1/20:2</t>
  </si>
  <si>
    <t>PG_16:1/20:3</t>
  </si>
  <si>
    <t>PG_16:1/20:4</t>
  </si>
  <si>
    <t>PG_16:1/20:5</t>
  </si>
  <si>
    <t>PG_16:1/22:0</t>
  </si>
  <si>
    <t>PG_16:1/22:1</t>
  </si>
  <si>
    <t>PG_16:1/22:2</t>
  </si>
  <si>
    <t>PG_16:1/22:3</t>
  </si>
  <si>
    <t>PG_16:1/22:4</t>
  </si>
  <si>
    <t>PG_16:1/22:5</t>
  </si>
  <si>
    <t>PG_16:1/22:6</t>
  </si>
  <si>
    <t>PG_18:0/18:0</t>
  </si>
  <si>
    <t>PG_18:0/18:1</t>
  </si>
  <si>
    <t>PG_18:0/18:2</t>
  </si>
  <si>
    <t>PG_18:0/18:3</t>
  </si>
  <si>
    <t>PG_18:0/20:0</t>
  </si>
  <si>
    <t>PG_18:0/20:1</t>
  </si>
  <si>
    <t>PG_18:0/20:2</t>
  </si>
  <si>
    <t>PG_18:0/20:3</t>
  </si>
  <si>
    <t>PG_18:0/20:4</t>
  </si>
  <si>
    <t>PG_18:0/20:5</t>
  </si>
  <si>
    <t>PG_18:0/22:0</t>
  </si>
  <si>
    <t>PG_18:0/22:1</t>
  </si>
  <si>
    <t>PG_18:0/22:2</t>
  </si>
  <si>
    <t>PG_18:0/22:3</t>
  </si>
  <si>
    <t>PG_18:0/22:4</t>
  </si>
  <si>
    <t>PG_18:0/22:5</t>
  </si>
  <si>
    <t>PG_18:0/22:6</t>
  </si>
  <si>
    <t>PG_18:1/18:1</t>
  </si>
  <si>
    <t>PG_18:1/18:2</t>
  </si>
  <si>
    <t>PG_18:1/18:3</t>
  </si>
  <si>
    <t>PG_18:1/20:0</t>
  </si>
  <si>
    <t>PG_18:1/20:1</t>
  </si>
  <si>
    <t>PG_18:1/20:2</t>
  </si>
  <si>
    <t>PG_18:1/20:3</t>
  </si>
  <si>
    <t>PG_18:1/20:4</t>
  </si>
  <si>
    <t>PG_18:1/20:5</t>
  </si>
  <si>
    <t>PG_18:1/22:0</t>
  </si>
  <si>
    <t>PG_18:1/22:1</t>
  </si>
  <si>
    <t>PG_18:1/22:2</t>
  </si>
  <si>
    <t>PG_18:1/22:3</t>
  </si>
  <si>
    <t>PG_18:1/22:4</t>
  </si>
  <si>
    <t>PG_18:1/22:5</t>
  </si>
  <si>
    <t>PG_18:2/18:2</t>
  </si>
  <si>
    <t>PG_18:2/18:3</t>
  </si>
  <si>
    <t>PG_18:2/20:0</t>
  </si>
  <si>
    <t>PG_18:2/20:1</t>
  </si>
  <si>
    <t>PG_18:2/20:2</t>
  </si>
  <si>
    <t>PG_18:2/20:3</t>
  </si>
  <si>
    <t>PG_18:2/20:5</t>
  </si>
  <si>
    <t>PG_18:2/22:0</t>
  </si>
  <si>
    <t>PG_18:2/22:1</t>
  </si>
  <si>
    <t>PG_18:2/22:2</t>
  </si>
  <si>
    <t>PG_18:2/22:3</t>
  </si>
  <si>
    <t>PG_18:2/22:4</t>
  </si>
  <si>
    <t>PG_18:2/22:5</t>
  </si>
  <si>
    <t>PG_18:3/18:3</t>
  </si>
  <si>
    <t>PG_18:3/20:0</t>
  </si>
  <si>
    <t>PG_18:3/20:1</t>
  </si>
  <si>
    <t>PG_18:3/20:2</t>
  </si>
  <si>
    <t>PG_18:3/20:3</t>
  </si>
  <si>
    <t>PG_18:3/20:4</t>
  </si>
  <si>
    <t>PG_18:3/20:5</t>
  </si>
  <si>
    <t>PG_18:3/22:0</t>
  </si>
  <si>
    <t>PG_18:3/22:1</t>
  </si>
  <si>
    <t>PG_18:3/22:2</t>
  </si>
  <si>
    <t>PG_18:3/22:3</t>
  </si>
  <si>
    <t>PG_18:3/22:4</t>
  </si>
  <si>
    <t>PG_18:3/22:5</t>
  </si>
  <si>
    <t>PG_18:3/22:6</t>
  </si>
  <si>
    <t>PG_20:0/20:0</t>
  </si>
  <si>
    <t>PG_20:0/20:1</t>
  </si>
  <si>
    <t>PG_20:0/20:2</t>
  </si>
  <si>
    <t>PG_20:0/20:3</t>
  </si>
  <si>
    <t>PG_20:0/20:4</t>
  </si>
  <si>
    <t>PG_20:0/20:5</t>
  </si>
  <si>
    <t>PG_20:0/22:0</t>
  </si>
  <si>
    <t>PG_20:0/22:1</t>
  </si>
  <si>
    <t>PG_20:0/22:2</t>
  </si>
  <si>
    <t>PG_20:0/22:3</t>
  </si>
  <si>
    <t>PG_20:0/22:4</t>
  </si>
  <si>
    <t>PG_20:0/22:5</t>
  </si>
  <si>
    <t>PG_20:0/22:6</t>
  </si>
  <si>
    <t>PG_20:1/20:1</t>
  </si>
  <si>
    <t>PG_20:1/20:2</t>
  </si>
  <si>
    <t>PG_20:1/20:3</t>
  </si>
  <si>
    <t>PG_20:1/20:4</t>
  </si>
  <si>
    <t>PG_20:1/20:5</t>
  </si>
  <si>
    <t>PG_20:1/22:0</t>
  </si>
  <si>
    <t>PG_20:1/22:1</t>
  </si>
  <si>
    <t>PG_20:1/22:2</t>
  </si>
  <si>
    <t>PG_20:1/22:3</t>
  </si>
  <si>
    <t>PG_20:1/22:4</t>
  </si>
  <si>
    <t>PG_20:1/22:5</t>
  </si>
  <si>
    <t>PG_20:1/22:6</t>
  </si>
  <si>
    <t>PG_20:2/20:2</t>
  </si>
  <si>
    <t>PG_20:2/20:3</t>
  </si>
  <si>
    <t>PG_20:2/20:4</t>
  </si>
  <si>
    <t>PG_20:2/20:5</t>
  </si>
  <si>
    <t>PG_20:2/22:0</t>
  </si>
  <si>
    <t>PG_20:2/22:1</t>
  </si>
  <si>
    <t>PG_20:2/22:2</t>
  </si>
  <si>
    <t>PG_20:2/22:3</t>
  </si>
  <si>
    <t>PG_20:2/22:4</t>
  </si>
  <si>
    <t>PG_20:2/22:5</t>
  </si>
  <si>
    <t>PG_20:2/22:6</t>
  </si>
  <si>
    <t>PG_20:3/20:3</t>
  </si>
  <si>
    <t>PG_20:3/20:4</t>
  </si>
  <si>
    <t>PG_20:3/20:5</t>
  </si>
  <si>
    <t>PG_20:3/22:0</t>
  </si>
  <si>
    <t>PG_20:3/22:5</t>
  </si>
  <si>
    <t>PG_20:4/20:5</t>
  </si>
  <si>
    <t>PG_20:4/22:0</t>
  </si>
  <si>
    <t>PG_20:4/22:1</t>
  </si>
  <si>
    <t>PG_20:4/22:2</t>
  </si>
  <si>
    <t>PG_20:4/22:3</t>
  </si>
  <si>
    <t>PG_20:4/22:4</t>
  </si>
  <si>
    <t>PG_20:4/22:5</t>
  </si>
  <si>
    <t>PG_20:5/20:5</t>
  </si>
  <si>
    <t>PG_20:5/22:0</t>
  </si>
  <si>
    <t>PG_20:5/22:1</t>
  </si>
  <si>
    <t>PG_20:5/22:2</t>
  </si>
  <si>
    <t>PG_20:5/22:3</t>
  </si>
  <si>
    <t>PG_20:5/22:4</t>
  </si>
  <si>
    <t>PG_20:5/22:5</t>
  </si>
  <si>
    <t>PG_20:5/22:6</t>
  </si>
  <si>
    <t>PG_22:0/22:0</t>
  </si>
  <si>
    <t>PG_22:0/22:1</t>
  </si>
  <si>
    <t>PG_22:0/22:2</t>
  </si>
  <si>
    <t>PG_22:0/22:3</t>
  </si>
  <si>
    <t>PG_22:0/22:4</t>
  </si>
  <si>
    <t>PG_22:0/22:5</t>
  </si>
  <si>
    <t>PG_22:0/22:6</t>
  </si>
  <si>
    <t>PG_22:1/22:1</t>
  </si>
  <si>
    <t>PG_22:1/22:2</t>
  </si>
  <si>
    <t>PG_22:1/22:3</t>
  </si>
  <si>
    <t>PG_22:1/22:4</t>
  </si>
  <si>
    <t>PG_22:1/22:5</t>
  </si>
  <si>
    <t>PG_22:1/22:6</t>
  </si>
  <si>
    <t>PG_22:2/22:2</t>
  </si>
  <si>
    <t>PG_22:2/22:3</t>
  </si>
  <si>
    <t>PG_22:2/22:4</t>
  </si>
  <si>
    <t>PG_22:2/22:5</t>
  </si>
  <si>
    <t>PG_22:2/22:6</t>
  </si>
  <si>
    <t>PG_22:3/22:3</t>
  </si>
  <si>
    <t>PG_22:4/22:4</t>
  </si>
  <si>
    <t>PG_22:4/22:5</t>
  </si>
  <si>
    <t>PG_22:4/22:6</t>
  </si>
  <si>
    <t>PG_22:5/22:5</t>
  </si>
  <si>
    <t>PG_22:5/22:6</t>
  </si>
  <si>
    <t>PG_22:6/22:6</t>
  </si>
  <si>
    <t>PG_a16:0/14:0</t>
  </si>
  <si>
    <t>PG_a16:0/16:0</t>
  </si>
  <si>
    <t>PG_a16:0/18:0</t>
  </si>
  <si>
    <t>PG_a16:0/20:0</t>
  </si>
  <si>
    <t>PG_a16:0/20:4</t>
  </si>
  <si>
    <t>PG_a16:0/22:0</t>
  </si>
  <si>
    <t>PG_a18:0/14:0</t>
  </si>
  <si>
    <t>PG_a18:0/16:0</t>
  </si>
  <si>
    <t>PG_a18:0/18:0</t>
  </si>
  <si>
    <t>PG_a18:0/20:0</t>
  </si>
  <si>
    <t>PG_a18:0/20:4</t>
  </si>
  <si>
    <t>PG_a18:0/22:0</t>
  </si>
  <si>
    <t>PG_a20:0/14:0</t>
  </si>
  <si>
    <t>PG_a20:0/16:0</t>
  </si>
  <si>
    <t>PG_a20:0/18:0</t>
  </si>
  <si>
    <t>PG_a20:0/20:0</t>
  </si>
  <si>
    <t>PG_a20:0/20:4</t>
  </si>
  <si>
    <t>PG_a20:0/22:0</t>
  </si>
  <si>
    <t>PG_a20:0/22:6</t>
  </si>
  <si>
    <t>PG_p16:0/14:0</t>
  </si>
  <si>
    <t>PG_p16:0/16:0</t>
  </si>
  <si>
    <t>PG_p16:0/16:1</t>
  </si>
  <si>
    <t>PG_p16:0/18:0</t>
  </si>
  <si>
    <t>PG_p16:0/18:1</t>
  </si>
  <si>
    <t>PG_p16:0/18:2</t>
  </si>
  <si>
    <t>PG_p16:0/18:3</t>
  </si>
  <si>
    <t>PG_p16:0/20:0</t>
  </si>
  <si>
    <t>PG_p16:0/20:1</t>
  </si>
  <si>
    <t>PG_p16:0/20:2</t>
  </si>
  <si>
    <t>PG_p16:0/20:3</t>
  </si>
  <si>
    <t>PG_p16:0/20:4</t>
  </si>
  <si>
    <t>PG_p16:0/20:5</t>
  </si>
  <si>
    <t>PG_p16:0/22:0</t>
  </si>
  <si>
    <t>PG_p16:0/22:1</t>
  </si>
  <si>
    <t>PG_p16:0/22:2</t>
  </si>
  <si>
    <t>PG_p16:0/22:3</t>
  </si>
  <si>
    <t>PG_p16:0/22:4</t>
  </si>
  <si>
    <t>PG_p16:0/22:5</t>
  </si>
  <si>
    <t>PG_p16:0/22:6</t>
  </si>
  <si>
    <t>PG_p18:0/14:0</t>
  </si>
  <si>
    <t>PG_p18:0/16:0</t>
  </si>
  <si>
    <t>PG_p18:0/16:1</t>
  </si>
  <si>
    <t>PG_p18:0/18:0</t>
  </si>
  <si>
    <t>PG_p18:0/18:1</t>
  </si>
  <si>
    <t>PG_p18:0/18:2</t>
  </si>
  <si>
    <t>PG_p18:0/18:3</t>
  </si>
  <si>
    <t>PG_p18:0/20:0</t>
  </si>
  <si>
    <t>PG_p18:0/20:1</t>
  </si>
  <si>
    <t>PG_p18:0/20:2</t>
  </si>
  <si>
    <t>PG_p18:0/20:3</t>
  </si>
  <si>
    <t>PG_p18:0/20:4</t>
  </si>
  <si>
    <t>PG_p18:0/20:5</t>
  </si>
  <si>
    <t>PG_p18:0/22:0</t>
  </si>
  <si>
    <t>PG_p18:0/22:1</t>
  </si>
  <si>
    <t>PG_p18:0/22:2</t>
  </si>
  <si>
    <t>PG_p18:0/22:3</t>
  </si>
  <si>
    <t>PG_p18:0/22:4</t>
  </si>
  <si>
    <t>PG_p18:0/22:5</t>
  </si>
  <si>
    <t>PG_p18:0/22:6</t>
  </si>
  <si>
    <t>PG_p20:0/14:0</t>
  </si>
  <si>
    <t>PG_p20:0/16:0</t>
  </si>
  <si>
    <t>PG_p20:0/16:1</t>
  </si>
  <si>
    <t>PG_p20:0/18:0</t>
  </si>
  <si>
    <t>PG_p20:0/18:1</t>
  </si>
  <si>
    <t>PG_p20:0/18:2</t>
  </si>
  <si>
    <t>PG_p20:0/18:3</t>
  </si>
  <si>
    <t>PG_p20:0/20:0</t>
  </si>
  <si>
    <t>PG_p20:0/20:1</t>
  </si>
  <si>
    <t>PG_p20:0/20:2</t>
  </si>
  <si>
    <t>PG_p20:0/20:3</t>
  </si>
  <si>
    <t>PG_p20:0/20:4</t>
  </si>
  <si>
    <t>PG_p20:0/20:5</t>
  </si>
  <si>
    <t>PG_p20:0/22:0</t>
  </si>
  <si>
    <t>PG_p20:0/22:1</t>
  </si>
  <si>
    <t>PG_p20:0/22:2</t>
  </si>
  <si>
    <t>PG_p20:0/22:3</t>
  </si>
  <si>
    <t>PG_p20:0/22:4</t>
  </si>
  <si>
    <t>PG_p20:0/22:5</t>
  </si>
  <si>
    <t>PG_p20:0/22:6</t>
  </si>
  <si>
    <t>PI</t>
  </si>
  <si>
    <t>LPI_10:0_</t>
  </si>
  <si>
    <t>LPI_12:0_</t>
  </si>
  <si>
    <t>LPI_14:0_</t>
  </si>
  <si>
    <t>LPI_p16:0</t>
  </si>
  <si>
    <t>LPI_16:1_</t>
  </si>
  <si>
    <t>LPI_16:0_</t>
  </si>
  <si>
    <t>LPI_p18:0</t>
  </si>
  <si>
    <t>LPI_18:3_</t>
  </si>
  <si>
    <t>LPI_18:2_</t>
  </si>
  <si>
    <t>LPI_18:1_</t>
  </si>
  <si>
    <t>LPI_18:0_</t>
  </si>
  <si>
    <t>LPI_p20:0</t>
  </si>
  <si>
    <t>LPI_20:5_</t>
  </si>
  <si>
    <t>LPI_20:4_</t>
  </si>
  <si>
    <t>LPI_20:3_</t>
  </si>
  <si>
    <t>LPI_20:2_</t>
  </si>
  <si>
    <t>LPI_20:1_</t>
  </si>
  <si>
    <t>LPI_20:0_</t>
  </si>
  <si>
    <t>LPI_22:6_</t>
  </si>
  <si>
    <t>LPI_22:5_</t>
  </si>
  <si>
    <t>LPI_22:4_</t>
  </si>
  <si>
    <t>LPI_22:3_</t>
  </si>
  <si>
    <t>LPI_22:2_</t>
  </si>
  <si>
    <t>LPI_22:1_</t>
  </si>
  <si>
    <t>LPI_22:0_</t>
  </si>
  <si>
    <t>LPI_24:1_</t>
  </si>
  <si>
    <t>LPI_24:0_</t>
  </si>
  <si>
    <t>PI_14:0/14:0</t>
  </si>
  <si>
    <t>PI_14:0/16:1</t>
  </si>
  <si>
    <t>PI_14:0/16:0</t>
  </si>
  <si>
    <t>PI_14:0/18:2</t>
  </si>
  <si>
    <t>PI_16:1/16:1</t>
  </si>
  <si>
    <t>PI_14:0/18:1</t>
  </si>
  <si>
    <t>PI_16:0/16:1</t>
  </si>
  <si>
    <t>PI_14:0/18:0</t>
  </si>
  <si>
    <t>PI_16:0/16:0</t>
  </si>
  <si>
    <t>PI_14:0/20:3</t>
  </si>
  <si>
    <t>PI_16:0/18:3</t>
  </si>
  <si>
    <t>PI_16:1/18:2</t>
  </si>
  <si>
    <t>PI_14:0/20:2</t>
  </si>
  <si>
    <t>PI_16:1/18:1</t>
  </si>
  <si>
    <t>PI_16:0/18:2</t>
  </si>
  <si>
    <t>PI_14:0/20:1</t>
  </si>
  <si>
    <t>PI_16:1/18:0</t>
  </si>
  <si>
    <t>PI_16:0/18:1</t>
  </si>
  <si>
    <t>PI_14:0/20:0</t>
  </si>
  <si>
    <t>PI_16:0/18:0</t>
  </si>
  <si>
    <t>PI_p16:0/20:0</t>
  </si>
  <si>
    <t>PI_p18:0/18:0</t>
  </si>
  <si>
    <t>PI_p20:0/16:0</t>
  </si>
  <si>
    <t>PI_14:0/22:4</t>
  </si>
  <si>
    <t>PI_16:1/20:3</t>
  </si>
  <si>
    <t>PI_16:0/20:4</t>
  </si>
  <si>
    <t>PI_18:1/18:3</t>
  </si>
  <si>
    <t>PI_18:2/18:2</t>
  </si>
  <si>
    <t>PI_14:0/22:3</t>
  </si>
  <si>
    <t>PI_16:1/20:2</t>
  </si>
  <si>
    <t>PI_16:0/20:3</t>
  </si>
  <si>
    <t>PI_18:0/18:3</t>
  </si>
  <si>
    <t>PI_18:1/18:2</t>
  </si>
  <si>
    <t>PI_14:0/22:2</t>
  </si>
  <si>
    <t>PI_16:1/20:1</t>
  </si>
  <si>
    <t>PI_16:0/20:2</t>
  </si>
  <si>
    <t>PI_18:0/18:2</t>
  </si>
  <si>
    <t>PI_18:1/18:1</t>
  </si>
  <si>
    <t>PI_14:0/22:1</t>
  </si>
  <si>
    <t>PI_16:1/20:0</t>
  </si>
  <si>
    <t>PI_16:0/20:1</t>
  </si>
  <si>
    <t>PI_18:0/18:1</t>
  </si>
  <si>
    <t>PI_14:0/22:0</t>
  </si>
  <si>
    <t>PI_16:0/20:0</t>
  </si>
  <si>
    <t>PI_18:0/18:0</t>
  </si>
  <si>
    <t>PI_p16:0/22:6</t>
  </si>
  <si>
    <t>PI_p16:0/22:3</t>
  </si>
  <si>
    <t>PI_p18:0/20:3</t>
  </si>
  <si>
    <t>PI_p20:0/18:3</t>
  </si>
  <si>
    <t>PI_a18:0/20:4</t>
  </si>
  <si>
    <t>PI_p16:0/22:2</t>
  </si>
  <si>
    <t>PI_p18:0/20:2</t>
  </si>
  <si>
    <t>PI_p20:0/18:2</t>
  </si>
  <si>
    <t>PI_16:1/22:4</t>
  </si>
  <si>
    <t>PI_16:0/22:5</t>
  </si>
  <si>
    <t>PI_18:1/20:4</t>
  </si>
  <si>
    <t>PI_18:0/20:5</t>
  </si>
  <si>
    <t>PI_18:2/20:3</t>
  </si>
  <si>
    <t>PI_18:3/20:2</t>
  </si>
  <si>
    <t>PI_16:1/22:3</t>
  </si>
  <si>
    <t>PI_16:0/22:4</t>
  </si>
  <si>
    <t>PI_18:1/20:3</t>
  </si>
  <si>
    <t>PI_18:0/20:4</t>
  </si>
  <si>
    <t>PI_18:2/20:2</t>
  </si>
  <si>
    <t>PI_18:3/20:1</t>
  </si>
  <si>
    <t>PI_16:1/22:2</t>
  </si>
  <si>
    <t>PI_16:0/22:3</t>
  </si>
  <si>
    <t>PI_18:1/20:2</t>
  </si>
  <si>
    <t>PI_18:0/20:3</t>
  </si>
  <si>
    <t>PI_18:2/20:1</t>
  </si>
  <si>
    <t>PI_18:3/20:0</t>
  </si>
  <si>
    <t>PI_16:1/22:1</t>
  </si>
  <si>
    <t>PI_16:0/22:2</t>
  </si>
  <si>
    <t>PI_18:1/20:1</t>
  </si>
  <si>
    <t>PI_18:0/20:2</t>
  </si>
  <si>
    <t>PI_18:2/20:0</t>
  </si>
  <si>
    <t>PI_16:1/22:0</t>
  </si>
  <si>
    <t>PI_16:0/22:1</t>
  </si>
  <si>
    <t>PI_18:1/20:0</t>
  </si>
  <si>
    <t>PI_18:0/20:1</t>
  </si>
  <si>
    <t>PI_16:0/22:0</t>
  </si>
  <si>
    <t>PI_18:0/20:0</t>
  </si>
  <si>
    <t>PI_p18:0/22:6</t>
  </si>
  <si>
    <t>PI_18:3/22:2</t>
  </si>
  <si>
    <t>PI_18:2/22:3</t>
  </si>
  <si>
    <t>PI_18:1/22:4</t>
  </si>
  <si>
    <t>PI_18:0/22:5</t>
  </si>
  <si>
    <t>PI_20:0/20:5</t>
  </si>
  <si>
    <t>PI_20:1/20:4</t>
  </si>
  <si>
    <t>PI_20:2/20:3</t>
  </si>
  <si>
    <t>PI_18:3/22:1</t>
  </si>
  <si>
    <t>PI_18:2/22:2</t>
  </si>
  <si>
    <t>PI_18:1/22:3</t>
  </si>
  <si>
    <t>PI_18:0/22:4</t>
  </si>
  <si>
    <t>PI_20:0/20:4</t>
  </si>
  <si>
    <t>PI_20:1/20:3</t>
  </si>
  <si>
    <t>PI_20:2/20:2</t>
  </si>
  <si>
    <t>PI_18:3/22:0</t>
  </si>
  <si>
    <t>PI_18:2/22:1</t>
  </si>
  <si>
    <t>PI_18:1/22:2</t>
  </si>
  <si>
    <t>PI_18:0/22:3</t>
  </si>
  <si>
    <t>PI_20:0/20:3</t>
  </si>
  <si>
    <t>PI_20:1/20:2</t>
  </si>
  <si>
    <t>PI_18:2/22:0</t>
  </si>
  <si>
    <t>PI_18:1/22:1</t>
  </si>
  <si>
    <t>PI_18:0/22:2</t>
  </si>
  <si>
    <t>PI_20:0/20:2</t>
  </si>
  <si>
    <t>PI_20:1/20:1</t>
  </si>
  <si>
    <t>PI__20:3/22:6</t>
  </si>
  <si>
    <t>PI_20:4/22:5</t>
  </si>
  <si>
    <t>PI_20:5/22:4</t>
  </si>
  <si>
    <t>PI_p20:0/22:1</t>
  </si>
  <si>
    <t>PI_20:0/22:4</t>
  </si>
  <si>
    <t>PI_20:1/22:3</t>
  </si>
  <si>
    <t>PI_20:2/22:2</t>
  </si>
  <si>
    <t>PI__20:3/22:1</t>
  </si>
  <si>
    <t>PI_20:4/22:0</t>
  </si>
  <si>
    <t>PI_20:0/22:3</t>
  </si>
  <si>
    <t>PI_20:1/22:2</t>
  </si>
  <si>
    <t>PI_20:2/22:1</t>
  </si>
  <si>
    <t>PI_20:3/22:0</t>
  </si>
  <si>
    <t>PS</t>
  </si>
  <si>
    <t>IS_PS_14:0/14:0</t>
  </si>
  <si>
    <t>LPS_10:0</t>
  </si>
  <si>
    <t>LPS_12:0</t>
  </si>
  <si>
    <t>LPS_14:0</t>
  </si>
  <si>
    <t>LPS_p16:0</t>
  </si>
  <si>
    <t>LPS_16:1</t>
  </si>
  <si>
    <t>LPS_16:0</t>
  </si>
  <si>
    <t>LPS_p18:0</t>
  </si>
  <si>
    <t>LPS_18:3</t>
  </si>
  <si>
    <t>LPS_18:2</t>
  </si>
  <si>
    <t>LPS_18:1</t>
  </si>
  <si>
    <t>LPS_18:0</t>
  </si>
  <si>
    <t>LPS_p20:0</t>
  </si>
  <si>
    <t>LPS_20:5</t>
  </si>
  <si>
    <t>LPS_20:4</t>
  </si>
  <si>
    <t>LPS_20:3</t>
  </si>
  <si>
    <t>LPS_20:2</t>
  </si>
  <si>
    <t>LPS_20:1</t>
  </si>
  <si>
    <t>LPS_20:0</t>
  </si>
  <si>
    <t>LPS_22:6</t>
  </si>
  <si>
    <t>LPS_22:5</t>
  </si>
  <si>
    <t>LPS_22:4</t>
  </si>
  <si>
    <t>LPS_22:3</t>
  </si>
  <si>
    <t>LPS_22:2</t>
  </si>
  <si>
    <t>LPS_22:1</t>
  </si>
  <si>
    <t>LPS_22:0</t>
  </si>
  <si>
    <t>LPS_24:1</t>
  </si>
  <si>
    <t>LPS_24:0</t>
  </si>
  <si>
    <t>PS_12:0/14:0</t>
  </si>
  <si>
    <t>PS_14:0/18:2</t>
  </si>
  <si>
    <t>PS_16:1/16:1</t>
  </si>
  <si>
    <t>PS_14:0/18:1</t>
  </si>
  <si>
    <t>PS_16:0/16:1</t>
  </si>
  <si>
    <t>PS_16:0/16:0</t>
  </si>
  <si>
    <t>PS_14:0/20:2</t>
  </si>
  <si>
    <t>PS_16:1/18:1</t>
  </si>
  <si>
    <t>PS_16:0/18:2</t>
  </si>
  <si>
    <t>PS_14:0/20:1</t>
  </si>
  <si>
    <t>PS_16:0/18:1</t>
  </si>
  <si>
    <t>PS_16:0/18:0</t>
  </si>
  <si>
    <t>PS_a16:0/20:0</t>
  </si>
  <si>
    <t>PS_a18:0/18:0</t>
  </si>
  <si>
    <t>PS_14:0/22:4</t>
  </si>
  <si>
    <t>PS_16:1/20:3</t>
  </si>
  <si>
    <t>PS_16:0/20:4</t>
  </si>
  <si>
    <t>PS_18:1/18:3</t>
  </si>
  <si>
    <t>PS_18:2/18:2</t>
  </si>
  <si>
    <t>PS_14:0/22:3</t>
  </si>
  <si>
    <t>PS_16:1/20:2</t>
  </si>
  <si>
    <t>PS_16:0/20:3</t>
  </si>
  <si>
    <t>PS_18:1/18:2</t>
  </si>
  <si>
    <t>PS_16:1/20:1</t>
  </si>
  <si>
    <t>PS_16:0/20:2</t>
  </si>
  <si>
    <t>PS_18:0/18:2</t>
  </si>
  <si>
    <t>PS_18:1/18:1</t>
  </si>
  <si>
    <t>PS_16:0/20:1</t>
  </si>
  <si>
    <t>PS_18:0/18:1</t>
  </si>
  <si>
    <t>PS_18:0/18:0</t>
  </si>
  <si>
    <t>PS_p16:0/22:6</t>
  </si>
  <si>
    <t>PS_18:0/20:4</t>
  </si>
  <si>
    <t>PS_16:0/22:3</t>
  </si>
  <si>
    <t>PS_18:1/20:2</t>
  </si>
  <si>
    <t>PS_18:2/20:1</t>
  </si>
  <si>
    <t>PS_18:1/20:1</t>
  </si>
  <si>
    <t>PS_18:2/20:0</t>
  </si>
  <si>
    <t>PS_18:0/20:1</t>
  </si>
  <si>
    <t>PS_p18:0/22:6</t>
  </si>
  <si>
    <t>PS_18:3/22:1</t>
  </si>
  <si>
    <t>PS_18:1/22:3</t>
  </si>
  <si>
    <t>PS_18:0/22:4</t>
  </si>
  <si>
    <t>PS_20:1/20:3</t>
  </si>
  <si>
    <t>PS_20:2/20:2</t>
  </si>
  <si>
    <t>PS_18:0/22:3</t>
  </si>
  <si>
    <t>PS_20:1/20:2</t>
  </si>
  <si>
    <t>PS_20:1/20:1</t>
  </si>
  <si>
    <t>PS_20:2/22:6</t>
  </si>
  <si>
    <t>PS__20:3/22:5</t>
  </si>
  <si>
    <t>PS_20:4/22:4</t>
  </si>
  <si>
    <t>PS_20:5/22:3</t>
  </si>
  <si>
    <t>SM</t>
  </si>
  <si>
    <t>IS_SM_d18:1/12:0</t>
  </si>
  <si>
    <t>SM_d18:0/12:0</t>
  </si>
  <si>
    <t>SM_d18:0/14:1</t>
  </si>
  <si>
    <t>SM_d18:0/14:0</t>
  </si>
  <si>
    <t>SM_d18:0/16:1</t>
  </si>
  <si>
    <t>SM_d18:0/16:0</t>
  </si>
  <si>
    <t>SM_d18:0/18:3</t>
  </si>
  <si>
    <t>SM_d18:0/18:2</t>
  </si>
  <si>
    <t>SM_d18:0/18:1</t>
  </si>
  <si>
    <t>SM_d18:0/18:0</t>
  </si>
  <si>
    <t>SM_d18:0/20:5</t>
  </si>
  <si>
    <t>SM_d18:0/20:4</t>
  </si>
  <si>
    <t>SM_d18:0/20:3</t>
  </si>
  <si>
    <t>SM_d18:0/20:2</t>
  </si>
  <si>
    <t>SM_d18:0/20:1</t>
  </si>
  <si>
    <t>SM_d18:0/20:0</t>
  </si>
  <si>
    <t>SM_d18:0/22:6</t>
  </si>
  <si>
    <t>SM_d18:0/22:5</t>
  </si>
  <si>
    <t>SM_d18:0/22:4</t>
  </si>
  <si>
    <t>SM_d18:0/22:3</t>
  </si>
  <si>
    <t>SM_d18:0/22:2</t>
  </si>
  <si>
    <t>SM_d18:0/22:1</t>
  </si>
  <si>
    <t>SM_d18:0/22:0</t>
  </si>
  <si>
    <t>SM_d18:0/24:1</t>
  </si>
  <si>
    <t>SM_d18:0/24:0</t>
  </si>
  <si>
    <t>SM_d18:0/26:1</t>
  </si>
  <si>
    <t>SM_d18:0/26:0</t>
  </si>
  <si>
    <t>SM_d18:1/14:1</t>
  </si>
  <si>
    <t>SM_d18:1/14:0</t>
  </si>
  <si>
    <t>SM_d18:1/16:1</t>
  </si>
  <si>
    <t>SM_d18:1/16:0</t>
  </si>
  <si>
    <t>SM_d18:1/18:3</t>
  </si>
  <si>
    <t>SM_d18:1/18:2</t>
  </si>
  <si>
    <t>SM_d18:1/18:1</t>
  </si>
  <si>
    <t>SM_d18:1/18:0</t>
  </si>
  <si>
    <t>SM_d18:1/20:5</t>
  </si>
  <si>
    <t>SM_d18:1/20:4</t>
  </si>
  <si>
    <t>SM_d18:1/20:3</t>
  </si>
  <si>
    <t>SM_d18:1/20:2</t>
  </si>
  <si>
    <t>SM_d18:1/20:1</t>
  </si>
  <si>
    <t>SM_d18:1/20:0</t>
  </si>
  <si>
    <t>SM_d18:1/22:6</t>
  </si>
  <si>
    <t>SM_d18:1/22:5</t>
  </si>
  <si>
    <t>SM_d18:1/22:4</t>
  </si>
  <si>
    <t>SM_d18:1/22:3</t>
  </si>
  <si>
    <t>SM_d18:1/22:2</t>
  </si>
  <si>
    <t>SM_d18:1/22:1</t>
  </si>
  <si>
    <t>SM_d18:1/22:0</t>
  </si>
  <si>
    <t>SM_d18:1/24:1</t>
  </si>
  <si>
    <t>SM_d18:1/24:0</t>
  </si>
  <si>
    <t>SM_d18:1/26:1</t>
  </si>
  <si>
    <t>SM_d18:1/26:0</t>
  </si>
  <si>
    <t>SM_d18:2/12:0</t>
  </si>
  <si>
    <t>SM_d18:2/14:1</t>
  </si>
  <si>
    <t>SM_d18:2/14:0</t>
  </si>
  <si>
    <t>SM_d18:2/16:1</t>
  </si>
  <si>
    <t>SM_d18:2/16:0</t>
  </si>
  <si>
    <t>SM_d18:2/18:3</t>
  </si>
  <si>
    <t>SM_d18:2/18:2</t>
  </si>
  <si>
    <t>SM_d18:2/18:1</t>
  </si>
  <si>
    <t>SM_d18:2/18:0</t>
  </si>
  <si>
    <t>SM_d18:2/20:5</t>
  </si>
  <si>
    <t>SM_d18:2/20:4</t>
  </si>
  <si>
    <t>SM_d18:2/20:3</t>
  </si>
  <si>
    <t>SM_d18:2/20:2</t>
  </si>
  <si>
    <t>SM_d18:2/20:1</t>
  </si>
  <si>
    <t>SM_d18:2/20:0</t>
  </si>
  <si>
    <t>SM_d18:2/22:6</t>
  </si>
  <si>
    <t>SM_d18:2/22:5</t>
  </si>
  <si>
    <t>SM_d18:2/22:4</t>
  </si>
  <si>
    <t>SM_d18:2/22:3</t>
  </si>
  <si>
    <t>SM_d18:2/22:2</t>
  </si>
  <si>
    <t>SM_d18:2/22:1</t>
  </si>
  <si>
    <t>SM_d18:2/22:0</t>
  </si>
  <si>
    <t>SM_d18:2/24:1</t>
  </si>
  <si>
    <t>SM_d18:2/24:0</t>
  </si>
  <si>
    <t>SM_d18:2/26:1</t>
  </si>
  <si>
    <t>SM_d18:2/26:0</t>
  </si>
  <si>
    <t>SM_d16:0/12:0</t>
  </si>
  <si>
    <t>SM_d16:0/14:1</t>
  </si>
  <si>
    <t>SM_d16:0/14:0</t>
  </si>
  <si>
    <t>SM_d16:0/16:1</t>
  </si>
  <si>
    <t>SM_d16:0/16:0</t>
  </si>
  <si>
    <t>SM_d16:0/18:3</t>
  </si>
  <si>
    <t>SM_d16:0/18:2</t>
  </si>
  <si>
    <t>SM_d16:0/18:1</t>
  </si>
  <si>
    <t>SM_d16:0/18:0</t>
  </si>
  <si>
    <t>SM_d16:0/20:5</t>
  </si>
  <si>
    <t>SM_d16:0/20:4</t>
  </si>
  <si>
    <t>SM_d16:0/20:3</t>
  </si>
  <si>
    <t>SM_d16:0/20:2</t>
  </si>
  <si>
    <t>SM_d16:0/20:1</t>
  </si>
  <si>
    <t>SM_d16:0/20:0</t>
  </si>
  <si>
    <t>SM_d16:0/22:6</t>
  </si>
  <si>
    <t>SM_d16:0/22:5</t>
  </si>
  <si>
    <t>SM_d16:0/22:4</t>
  </si>
  <si>
    <t>SM_d16:0/22:3</t>
  </si>
  <si>
    <t>SM_d16:0/22:2</t>
  </si>
  <si>
    <t>SM_d16:0/22:1</t>
  </si>
  <si>
    <t>SM_d16:0/22:0</t>
  </si>
  <si>
    <t>SM_d16:0/24:1</t>
  </si>
  <si>
    <t>SM_d16:0/24:0</t>
  </si>
  <si>
    <t>SM_d16:0/26:1</t>
  </si>
  <si>
    <t>SM_d16:0/26:0</t>
  </si>
  <si>
    <t>SM_d16:1/12:0</t>
  </si>
  <si>
    <t>SM_d16:1/14:1</t>
  </si>
  <si>
    <t>SM_d16:1/14:0</t>
  </si>
  <si>
    <t>SM_d16:1/16:1</t>
  </si>
  <si>
    <t>SM_d16:1/16:0</t>
  </si>
  <si>
    <t>SM_d16:1/18:3</t>
  </si>
  <si>
    <t>SM_d16:1/18:2</t>
  </si>
  <si>
    <t>SM_d16:1/18:1</t>
  </si>
  <si>
    <t>SM_d16:1/18:0</t>
  </si>
  <si>
    <t>SM_d16:1/20:5</t>
  </si>
  <si>
    <t>SM_d16:1/20:4</t>
  </si>
  <si>
    <t>SM_d16:1/20:3</t>
  </si>
  <si>
    <t>SM_d16:1/20:2</t>
  </si>
  <si>
    <t>SM_d16:1/20:1</t>
  </si>
  <si>
    <t>SM_d16:1/20:0</t>
  </si>
  <si>
    <t>SM_d16:1/22:6</t>
  </si>
  <si>
    <t>SM_d16:1/22:5</t>
  </si>
  <si>
    <t>SM_d16:1/22:4</t>
  </si>
  <si>
    <t>SM_d16:1/22:3</t>
  </si>
  <si>
    <t>SM_d16:1/22:2</t>
  </si>
  <si>
    <t>SM_d16:1/22:1</t>
  </si>
  <si>
    <t>SM_d16:1/22:0</t>
  </si>
  <si>
    <t>SM_d16:1/24:1</t>
  </si>
  <si>
    <t>SM_d16:1/24:0</t>
  </si>
  <si>
    <t>SM_d16:1/26:1</t>
  </si>
  <si>
    <t>SM_d16:1/26:0</t>
  </si>
  <si>
    <t>SM_d20:0/12:0</t>
  </si>
  <si>
    <t>SM_d20:0/14:1</t>
  </si>
  <si>
    <t>SM_d20:0/14:0</t>
  </si>
  <si>
    <t>SM_d20:0/16:1</t>
  </si>
  <si>
    <t>SM_d20:0/16:0</t>
  </si>
  <si>
    <t>SM_d20:0/18:3</t>
  </si>
  <si>
    <t>SM_d20:0/18:2</t>
  </si>
  <si>
    <t>SM_d20:0/18:1</t>
  </si>
  <si>
    <t>SM_d20:0/18:0</t>
  </si>
  <si>
    <t>SM_d20:0/20:5</t>
  </si>
  <si>
    <t>SM_d20:0/20:4</t>
  </si>
  <si>
    <t>SM_d20:0/20:3</t>
  </si>
  <si>
    <t>SM_d20:0/20:2</t>
  </si>
  <si>
    <t>SM_d20:0/20:1</t>
  </si>
  <si>
    <t>SM_d20:0/20:0</t>
  </si>
  <si>
    <t>SM_d20:0/22:6</t>
  </si>
  <si>
    <t>SM_d20:0/22:5</t>
  </si>
  <si>
    <t>SM_d20:0/22:4</t>
  </si>
  <si>
    <t>SM_d20:0/22:3</t>
  </si>
  <si>
    <t>SM_d20:0/22:2</t>
  </si>
  <si>
    <t>SM_d20:0/22:1</t>
  </si>
  <si>
    <t>SM_d20:0/22:0</t>
  </si>
  <si>
    <t>SM_d20:0/24:1</t>
  </si>
  <si>
    <t>SM_d20:0/24:0</t>
  </si>
  <si>
    <t>SM_d20:0/26:1</t>
  </si>
  <si>
    <t>SM_d20:0/26:0</t>
  </si>
  <si>
    <t>SM_d20:1/12:0</t>
  </si>
  <si>
    <t>SM_d20:1/14:1</t>
  </si>
  <si>
    <t>SM_d20:1/14:0</t>
  </si>
  <si>
    <t>SM_d20:1/16:1</t>
  </si>
  <si>
    <t>SM_d20:1/16:0</t>
  </si>
  <si>
    <t>SM_d20:1/18:3</t>
  </si>
  <si>
    <t>SM_d20:1/18:2</t>
  </si>
  <si>
    <t>SM_d20:1/18:1</t>
  </si>
  <si>
    <t>SM_d20:1/18:0</t>
  </si>
  <si>
    <t>SM_d20:1/20:5</t>
  </si>
  <si>
    <t>SM_d20:1/20:4</t>
  </si>
  <si>
    <t>SM_d20:1/20:3</t>
  </si>
  <si>
    <t>SM_d20:1/20:2</t>
  </si>
  <si>
    <t>SM_d20:1/20:1</t>
  </si>
  <si>
    <t>SM_d20:1/20:0</t>
  </si>
  <si>
    <t>SM_d20:1/22:6</t>
  </si>
  <si>
    <t>SM_d20:1/22:5</t>
  </si>
  <si>
    <t>SM_d20:1/22:4</t>
  </si>
  <si>
    <t>SM_d20:1/22:3</t>
  </si>
  <si>
    <t>SM_d20:1/22:2</t>
  </si>
  <si>
    <t>SM_d20:1/22:1</t>
  </si>
  <si>
    <t>SM_d20:1/22:0</t>
  </si>
  <si>
    <t>SM_d20:1/24:1</t>
  </si>
  <si>
    <t>SM_d20:1/24:0</t>
  </si>
  <si>
    <t>SM_d20:1/26:1</t>
  </si>
  <si>
    <t>SM_d20:1/26:0</t>
  </si>
  <si>
    <t>TAG</t>
  </si>
  <si>
    <t>TAG_38:0+NH4_</t>
  </si>
  <si>
    <t>TAG_40:4+NH4_</t>
  </si>
  <si>
    <t>TAG_40:3+NH4_</t>
  </si>
  <si>
    <t>TAG_40:2+NH4_</t>
  </si>
  <si>
    <t>TAG_40:1+NH4_</t>
  </si>
  <si>
    <t>TAG_40:0+NH4_</t>
  </si>
  <si>
    <t>TAG_42:4+NH4_</t>
  </si>
  <si>
    <t>TAG_42:3+NH4_</t>
  </si>
  <si>
    <t>TAG_42:2+NH4_</t>
  </si>
  <si>
    <t>TAG_42:1+NH4_</t>
  </si>
  <si>
    <t>TAG_42:0+NH4_</t>
  </si>
  <si>
    <t>TAG_44:6+NH4_</t>
  </si>
  <si>
    <t>TAG_44:3+NH4_</t>
  </si>
  <si>
    <t>TAG_44:2+NH4_</t>
  </si>
  <si>
    <t>TAG_44:1+NH4_</t>
  </si>
  <si>
    <t>TAG_44:0+NH4_</t>
  </si>
  <si>
    <t>TAG_46:5+NH4</t>
  </si>
  <si>
    <t>TAG_46:4+NH4_</t>
  </si>
  <si>
    <t>TAG_46:3+NH4_</t>
  </si>
  <si>
    <t>TAG_46:2+NH4_</t>
  </si>
  <si>
    <t>TAG_46:1+NH4_</t>
  </si>
  <si>
    <t>TAG_46:0+NH4_</t>
  </si>
  <si>
    <t>TAG_48:7+NH4_</t>
  </si>
  <si>
    <t>TAG_48:6+NH4_</t>
  </si>
  <si>
    <t>TAG_48:5+NH4_</t>
  </si>
  <si>
    <t>TAG_48:4+NH4_</t>
  </si>
  <si>
    <t>TAG_48:3+NH4_</t>
  </si>
  <si>
    <t>TAG_48:2+NH4_</t>
  </si>
  <si>
    <t>TAG_48:1+NH4_</t>
  </si>
  <si>
    <t>TAG_48:0+NH4_</t>
  </si>
  <si>
    <t>TAG_50:8+NH4_</t>
  </si>
  <si>
    <t>TAG_50:7+NH4_</t>
  </si>
  <si>
    <t>TAG_50:6+NH4_</t>
  </si>
  <si>
    <t>TAG_50:5+NH4_</t>
  </si>
  <si>
    <t>TAG_50:4+NH4_</t>
  </si>
  <si>
    <t>TAG_50:3+NH4_</t>
  </si>
  <si>
    <t>TAG_50:2+NH4_</t>
  </si>
  <si>
    <t>TAG_50:1+NH4_</t>
  </si>
  <si>
    <t>TAG_50:0+NH4_</t>
  </si>
  <si>
    <t>TAG_52:9+NH4_</t>
  </si>
  <si>
    <t>TAG_52:8+NH4_</t>
  </si>
  <si>
    <t>TAG_52:7+NH4_</t>
  </si>
  <si>
    <t>TAG_52:6+NH4_</t>
  </si>
  <si>
    <t>TAG_52:5+NH4_</t>
  </si>
  <si>
    <t>TAG_52:4+NH4_</t>
  </si>
  <si>
    <t>TAG_52:3+NH4_</t>
  </si>
  <si>
    <t>TAG_52:2+NH4_</t>
  </si>
  <si>
    <t>TAG_52:1+NH4_</t>
  </si>
  <si>
    <t>TAG_52:0+NH4_</t>
  </si>
  <si>
    <t>TAG_54:10+NH4_</t>
  </si>
  <si>
    <t>TAG_54:9+NH4_</t>
  </si>
  <si>
    <t>TAG_54:8+NH4_</t>
  </si>
  <si>
    <t>TAG_54:7+NH4_</t>
  </si>
  <si>
    <t>TAG_54:6+NH4_</t>
  </si>
  <si>
    <t>TAG_54:5+NH4_</t>
  </si>
  <si>
    <t>TAG_54:4+NH4_</t>
  </si>
  <si>
    <t>TAG_54:3+NH4_</t>
  </si>
  <si>
    <t>TAG_54:2+NH4_</t>
  </si>
  <si>
    <t>TAG_54:1+NH4_</t>
  </si>
  <si>
    <t>TAG_54:0+NH4_</t>
  </si>
  <si>
    <t>TAG_56:12+NH4_</t>
  </si>
  <si>
    <t>TAG_56:11+NH4_</t>
  </si>
  <si>
    <t>TAG_56:10+NH4_</t>
  </si>
  <si>
    <t>TAG_56:9+NH4_</t>
  </si>
  <si>
    <t>TAG_56:8+NH4_</t>
  </si>
  <si>
    <t>TAG_56:7+NH4_</t>
  </si>
  <si>
    <t>TAG_56:6+NH4_</t>
  </si>
  <si>
    <t>TAG_56:5+NH4_</t>
  </si>
  <si>
    <t>TAG_56:4+NH4_</t>
  </si>
  <si>
    <t>TAG_56:3+NH4_</t>
  </si>
  <si>
    <t>TAG_56:2+NH4_</t>
  </si>
  <si>
    <t>TAG_56:1+NH4_</t>
  </si>
  <si>
    <t>TAG_56:0+NH4_</t>
  </si>
  <si>
    <t>TAG_58:13+NH4</t>
  </si>
  <si>
    <t>TAG_58:12+NH4_</t>
  </si>
  <si>
    <t>TAG_58:11+NH4_</t>
  </si>
  <si>
    <t>TAG_58:10+NH4_</t>
  </si>
  <si>
    <t>TAG_58:9+NH4_</t>
  </si>
  <si>
    <t>TAG_58:8+NH4_</t>
  </si>
  <si>
    <t>TAG_58:7+NH4_</t>
  </si>
  <si>
    <t>TAG_58:6+NH4_</t>
  </si>
  <si>
    <t>TAG_58:5+NH4_</t>
  </si>
  <si>
    <t>TAG_58:4+NH4_</t>
  </si>
  <si>
    <t>TAG_58:3+NH4_</t>
  </si>
  <si>
    <t>TAG_58:2+NH4_</t>
  </si>
  <si>
    <t>TAG_58:1+NH4_</t>
  </si>
  <si>
    <t>TAG_58:0+NH4_</t>
  </si>
  <si>
    <t>TAG_60:14+NH4_</t>
  </si>
  <si>
    <t>TAG_60:13+NH4_</t>
  </si>
  <si>
    <t>TAG_60:12+NH4_</t>
  </si>
  <si>
    <t>TAG_60:11+NH4_</t>
  </si>
  <si>
    <t>TAG_60:10+NH4_</t>
  </si>
  <si>
    <t>TAG_60:9+NH4_</t>
  </si>
  <si>
    <t>TAG_60:8+NH4_</t>
  </si>
  <si>
    <t>TAG_60:7+NH4_</t>
  </si>
  <si>
    <t>TAG_60:6+NH4_</t>
  </si>
  <si>
    <t>TAG_60:5+NH4_</t>
  </si>
  <si>
    <t>TAG_60:4+NH4_</t>
  </si>
  <si>
    <t>TAG_60:3+NH4_</t>
  </si>
  <si>
    <t>TAG_60:2+NH4_</t>
  </si>
  <si>
    <t>TAG_60:1+NH4_</t>
  </si>
  <si>
    <t>TAG 60:0+NH4</t>
  </si>
  <si>
    <t>TAG 62:15+NH4</t>
  </si>
  <si>
    <t>TAG 62:14+NH5</t>
  </si>
  <si>
    <t>TAG 62:13+NH6</t>
  </si>
  <si>
    <t>TAG_62:12+NH4_</t>
  </si>
  <si>
    <t>TAG_62:11+NH4_</t>
  </si>
  <si>
    <t>TAG_62:10+NH4_</t>
  </si>
  <si>
    <t>TAG_62:9+NH4</t>
  </si>
  <si>
    <t>TAG_62:8+NH4_</t>
  </si>
  <si>
    <t>TAG_62:7+NH4_</t>
  </si>
  <si>
    <t>TAG_62:6+NH4_</t>
  </si>
  <si>
    <t>TAG_62:5+NH4_</t>
  </si>
  <si>
    <t>CL</t>
  </si>
  <si>
    <t>IS_CL_14:0-14:0-14:0-14:0</t>
  </si>
  <si>
    <t>CL_62:3</t>
  </si>
  <si>
    <t>CL_62:2</t>
  </si>
  <si>
    <t>CL_64:6</t>
  </si>
  <si>
    <t>CL_64:5</t>
  </si>
  <si>
    <t>CL_64:4</t>
  </si>
  <si>
    <t>CL_64:3</t>
  </si>
  <si>
    <t>CL_64:2</t>
  </si>
  <si>
    <t>CL_64:1</t>
  </si>
  <si>
    <t>CL_66:6</t>
  </si>
  <si>
    <t>CL_66:5</t>
  </si>
  <si>
    <t>CL_66:4</t>
  </si>
  <si>
    <t>CL_66:3</t>
  </si>
  <si>
    <t>CL_66:2</t>
  </si>
  <si>
    <t>CL_66:1</t>
  </si>
  <si>
    <t>CL_68:8</t>
  </si>
  <si>
    <t>CL_68:7</t>
  </si>
  <si>
    <t>CL_68:6</t>
  </si>
  <si>
    <t>CL_68:5</t>
  </si>
  <si>
    <t>CL_18:1-18:1-16:1-16:1</t>
  </si>
  <si>
    <t>CL_18:1-18:1-16:0-16:1_18:2-18:1-16:0-16:0_18:2-18:0-16:1-16:0</t>
  </si>
  <si>
    <t>CL_18:1-18:1-16:0-16:0_18:2-18:0-16:0-16:0_18:1-18:0-16:0-16:1</t>
  </si>
  <si>
    <t>CL_68:1</t>
  </si>
  <si>
    <t>CL_68:0</t>
  </si>
  <si>
    <t>CL_70:13</t>
  </si>
  <si>
    <t>CL_70:12</t>
  </si>
  <si>
    <t>CL_70:11</t>
  </si>
  <si>
    <t>CL_70:10</t>
  </si>
  <si>
    <t>CL_70:9</t>
  </si>
  <si>
    <t>CL_70:8</t>
  </si>
  <si>
    <t>CL_18:2-18:2-18:2-16:1</t>
  </si>
  <si>
    <t>CL__18:2-18:2-18:1-16:1,_18:2-18:2-18:2-16:0_(1:1)</t>
  </si>
  <si>
    <t>CL_18:2-18:1-18:1-16:1,_18:2-18:2-18:1-16:0_(1:1)</t>
  </si>
  <si>
    <t>CL_18:2-18:1-18:1-16:0</t>
  </si>
  <si>
    <t>CL_70:3</t>
  </si>
  <si>
    <t>CL_70:2</t>
  </si>
  <si>
    <t>CL_70:1</t>
  </si>
  <si>
    <t>CL_70:0</t>
  </si>
  <si>
    <t>CL_72:13</t>
  </si>
  <si>
    <t>CL_72:12</t>
  </si>
  <si>
    <t>CL_72:11</t>
  </si>
  <si>
    <t>CL_72:10</t>
  </si>
  <si>
    <t>CL_18:3-18:2-18:2-18:2</t>
  </si>
  <si>
    <t>CL_18:2-18:2-18:2-18:2</t>
  </si>
  <si>
    <t>CL_18:2-18:2-18:2-18:1</t>
  </si>
  <si>
    <t>CL_18:2-18:2-18:1-18:1</t>
  </si>
  <si>
    <t>CL_18:2-18:1-18:1-18:1</t>
  </si>
  <si>
    <t>CL_18:2-18:1-18:1-18:0</t>
  </si>
  <si>
    <t>CL_72:3</t>
  </si>
  <si>
    <t>CL_72:2</t>
  </si>
  <si>
    <t>CL_72:1</t>
  </si>
  <si>
    <t>CL_72:0</t>
  </si>
  <si>
    <t>CL_74:13</t>
  </si>
  <si>
    <t>CL_74:12</t>
  </si>
  <si>
    <t>CL_18:2-18:2-16:1-22:6</t>
  </si>
  <si>
    <t>CL_18:2-18:2-18:2-20:4,_18:2-18:1-16:1-22:6,_18:2-18:2-16:0-22:6_(2:2:1)</t>
  </si>
  <si>
    <t>CL_18:2-18:2-18:2-20:3</t>
  </si>
  <si>
    <t>CL_18:2-18:2-18:1-20:3</t>
  </si>
  <si>
    <t>CL_18:1-18:2-18:2-20:2</t>
  </si>
  <si>
    <t>CL_18:1-18:2-18:2-20:1,_18:1-18:1-18:2-20:2_(1:1)</t>
  </si>
  <si>
    <t>CL_18:1-18:1-18:2-20:1,_18:1-18:1-18:0-20:3_(2:1)</t>
  </si>
  <si>
    <t>CL_74:4</t>
  </si>
  <si>
    <t>CL_74:3</t>
  </si>
  <si>
    <t>CL_74:2</t>
  </si>
  <si>
    <t>CL_74:1</t>
  </si>
  <si>
    <t>CL_76:15</t>
  </si>
  <si>
    <t>CL_76:14</t>
  </si>
  <si>
    <t>CL_76:13</t>
  </si>
  <si>
    <t>CL_18:2-18:2-18:2-22:6</t>
  </si>
  <si>
    <t>CL_18:2-18:2-18:2-22:5,_18:1-18:2-18:2-22:6_(1:1)</t>
  </si>
  <si>
    <t>CL_18:2-18:2-18:1-22:5,_18:2-18:1-18:1-22:6_(2:1)</t>
  </si>
  <si>
    <t>CL_18:2-18:1-20:3-20:4</t>
  </si>
  <si>
    <t>CL_76:8</t>
  </si>
  <si>
    <t>CL_76:7</t>
  </si>
  <si>
    <t>CL_76:6</t>
  </si>
  <si>
    <t>CL_76:5</t>
  </si>
  <si>
    <t>CL_76:4</t>
  </si>
  <si>
    <t>CL_76:3</t>
  </si>
  <si>
    <t>CL_76:2</t>
  </si>
  <si>
    <t>CL_18:2-18:3-20:4-22:6</t>
  </si>
  <si>
    <t>CL_18:2-18:2-20:4-22:6,_18:2-20:4-20:4-20:4_(1:1)</t>
  </si>
  <si>
    <t>CL_18:2-18:2-20:3-22:6</t>
  </si>
  <si>
    <t>CL_18:2-18:2-20:3-22:6,_18:1-18:2-20:2-22:6_(1:1)</t>
  </si>
  <si>
    <t>CL_18:2-18:2-20:2-22:6,_18:1-18:2-20:1-22:6_(1:1)</t>
  </si>
  <si>
    <t>CL_78:10</t>
  </si>
  <si>
    <t>CL_78:9</t>
  </si>
  <si>
    <t>CL_78:8</t>
  </si>
  <si>
    <t>CL_78:7</t>
  </si>
  <si>
    <t>CL_78:6</t>
  </si>
  <si>
    <t>CL_78:5</t>
  </si>
  <si>
    <t>CL_78:4</t>
  </si>
  <si>
    <t>CL_80:17</t>
  </si>
  <si>
    <t>CL_18:2-18:2-22:6-22:6</t>
  </si>
  <si>
    <t>CL_18:2-18:1-22:6-22:6</t>
  </si>
  <si>
    <t>CL_18:2-18:0-22:6-22:6</t>
  </si>
  <si>
    <t>CL_80:13</t>
  </si>
  <si>
    <t>CL_80:12</t>
  </si>
  <si>
    <t>CL_80:11</t>
  </si>
  <si>
    <t>CL_80:10</t>
  </si>
  <si>
    <t>CL_80:9</t>
  </si>
  <si>
    <t>CL_80:8</t>
  </si>
  <si>
    <t>CL_80:7</t>
  </si>
  <si>
    <t>CL_80:6</t>
  </si>
  <si>
    <t>CL_80:5</t>
  </si>
  <si>
    <t>CL_18:2-20:4-22:6-22:6</t>
  </si>
  <si>
    <t>CL_18:2-20:3-22:6-22:6</t>
  </si>
  <si>
    <t>CL_18:2-20:2-22:6-22:6</t>
  </si>
  <si>
    <t>CL_82:15</t>
  </si>
  <si>
    <t>CL_82:14</t>
  </si>
  <si>
    <t>CL_82:13</t>
  </si>
  <si>
    <t>CL_82:12</t>
  </si>
  <si>
    <t>CL_82:11</t>
  </si>
  <si>
    <t>CL_82:10</t>
  </si>
  <si>
    <t>CL_82:9</t>
  </si>
  <si>
    <t>CL_82:8</t>
  </si>
  <si>
    <t>CL_84:21</t>
  </si>
  <si>
    <t>CL_20:4-20:4-22:6-22:6,_18:2-22:6-22:6-22:6_(1:1)</t>
  </si>
  <si>
    <t>CL_20:4-20:4-22:6-22:5,_18:2-22:6-22:6-22:5_(1:1)</t>
  </si>
  <si>
    <t>CL_20:4-20:3-22:6-22:5</t>
  </si>
  <si>
    <t>CL_84:17</t>
  </si>
  <si>
    <t>CL_84:16</t>
  </si>
  <si>
    <t>CL_84:15</t>
  </si>
  <si>
    <t>CL_84:14</t>
  </si>
  <si>
    <t>CL_84:13</t>
  </si>
  <si>
    <t>CL_84:12</t>
  </si>
  <si>
    <t>CL_84:11</t>
  </si>
  <si>
    <t>CL_84:10</t>
  </si>
  <si>
    <t>CL_84:9</t>
  </si>
  <si>
    <t>CL_86:22</t>
  </si>
  <si>
    <t>CL_86:21</t>
  </si>
  <si>
    <t>CL_86:20</t>
  </si>
  <si>
    <t>CL_86:19</t>
  </si>
  <si>
    <t>CL_86:18</t>
  </si>
  <si>
    <t>CL_86:17</t>
  </si>
  <si>
    <t>CL_86:16</t>
  </si>
  <si>
    <t>CL_86:15</t>
  </si>
  <si>
    <t>CL_86:14</t>
  </si>
  <si>
    <t>CL_86:13</t>
  </si>
  <si>
    <t>CL_86:12</t>
  </si>
  <si>
    <t>CL_86:11</t>
  </si>
  <si>
    <t>CL_88:24</t>
  </si>
  <si>
    <t>CL_88:23</t>
  </si>
  <si>
    <t>CL_88:22</t>
  </si>
  <si>
    <t>CL_88:21</t>
  </si>
  <si>
    <t>CL_88:20</t>
  </si>
  <si>
    <t>CL_88:19</t>
  </si>
  <si>
    <t>CL_88:18</t>
  </si>
  <si>
    <t>CL_88:17</t>
  </si>
  <si>
    <t>CL_88:16</t>
  </si>
  <si>
    <t>CL_90:25</t>
  </si>
  <si>
    <t>CL_16:0-18:2</t>
  </si>
  <si>
    <t>CL_16:0-18:1</t>
  </si>
  <si>
    <t>CL_18:2-18:2</t>
  </si>
  <si>
    <t>CL_18:2-18:1</t>
  </si>
  <si>
    <t>CL_18:1-18:1</t>
  </si>
  <si>
    <t>CL_18:0-18:1</t>
  </si>
  <si>
    <t>CL_18:1-20:4,_18:2-20:3</t>
  </si>
  <si>
    <t>CL_18:0-20:4,_18:1-20:3</t>
  </si>
  <si>
    <t>CL_18:0-20:3</t>
  </si>
  <si>
    <t>CL_18:0-20:2</t>
  </si>
  <si>
    <t>CL_18:2-22:6</t>
  </si>
  <si>
    <t>CL_18:2-22:5,_18:1-22:6</t>
  </si>
  <si>
    <t>CL_18:2-18:2-16:1</t>
  </si>
  <si>
    <t>CL_18:2-18:2-16:0,_18:2-18:1-16:1_(3:1)</t>
  </si>
  <si>
    <t>CL_18:2-18:1-16:0</t>
  </si>
  <si>
    <t>CL_18:1-18:1-16:0</t>
  </si>
  <si>
    <t>CL_18:2-18:2-18:3</t>
  </si>
  <si>
    <t>CL_18:2-18:2-18:2</t>
  </si>
  <si>
    <t>CL_18:2-18:2-18:1</t>
  </si>
  <si>
    <t>CL_18:2-18:1-18:1</t>
  </si>
  <si>
    <t>CL_18:2-18:1-18:0,_18:1-18:1-18:1_(1:1)</t>
  </si>
  <si>
    <t>CL_18:1-18:1-18:0</t>
  </si>
  <si>
    <t>CL_18:2-18:2-20:4</t>
  </si>
  <si>
    <t>CL_18:2-18:2-20:3</t>
  </si>
  <si>
    <t>CL_18:2-18:2-20:2</t>
  </si>
  <si>
    <t>CL_18:2-18:1-20:2,_18:2-18:2-20:1_(1:1)</t>
  </si>
  <si>
    <t>CL_18:1-18:1-20:2</t>
  </si>
  <si>
    <t>CL_18:2-18:2-22:6</t>
  </si>
  <si>
    <t>CL_18:2-18:1-22:6</t>
  </si>
  <si>
    <t>CL_18:2-18:1-22:5</t>
  </si>
  <si>
    <t>FAHFA</t>
  </si>
  <si>
    <t>FAHFA_16:0OH_16:0</t>
  </si>
  <si>
    <t>FAHFA_18:2OH_16:0</t>
  </si>
  <si>
    <t>FAHFA_16:0OH_18:1</t>
  </si>
  <si>
    <t>FAHFA_18:1OH_16:0</t>
  </si>
  <si>
    <t>FAHFA_16:0OH_18:0</t>
  </si>
  <si>
    <t>FAHFA_18:0OH_16:0</t>
  </si>
  <si>
    <t>FAHFA_20:5OH_16:0</t>
  </si>
  <si>
    <t>FAHFA_20:4OH_16:0</t>
  </si>
  <si>
    <t>FAHFA_18:2OH_18:1</t>
  </si>
  <si>
    <t>FAHFA_18:1OH_18:1</t>
  </si>
  <si>
    <t>FAHFA_18:2OH_18:0</t>
  </si>
  <si>
    <t>FAHFA_18:0OH_18:1</t>
  </si>
  <si>
    <t>FAHFA_18:1OH_18:0</t>
  </si>
  <si>
    <t>FAHFA_16:0OH_20:1</t>
  </si>
  <si>
    <t>FAHFA_18:0OH_18:0</t>
  </si>
  <si>
    <t>FAHFA_16:0OH_20:0</t>
  </si>
  <si>
    <t>FAHFA_20:0OH_16:0</t>
  </si>
  <si>
    <t>FAHFA_20:5OH_18:1</t>
  </si>
  <si>
    <t>FAHFA_22:6OH_16:0</t>
  </si>
  <si>
    <t>FAHFA_20:4OH_18:1</t>
  </si>
  <si>
    <t>FAHFA_20:5OH_18:0</t>
  </si>
  <si>
    <t>FAHFA_20:4OH_18:0</t>
  </si>
  <si>
    <t>FAHFA_18:2OH_20:0</t>
  </si>
  <si>
    <t>FAHFA_18:1OH_20:1</t>
  </si>
  <si>
    <t>FAHFA_18:0OH_20:1 or 20:0OH_18:1</t>
  </si>
  <si>
    <t>FAHFA_18:1OH_20:0</t>
  </si>
  <si>
    <t>FAHFA_18:0OH_20:0</t>
  </si>
  <si>
    <t>FAHFA_20:0OH_18:0</t>
  </si>
  <si>
    <t>FAHFA_22:6OH_18:1</t>
  </si>
  <si>
    <t>FAHFA_22:6OH_18:0</t>
  </si>
  <si>
    <t>FAHFA_20:5OH_20:0</t>
  </si>
  <si>
    <t>FAHFA_20:4OH_20:0</t>
  </si>
  <si>
    <t>FAHFA_20:0OH_20:1</t>
  </si>
  <si>
    <t>FAHFA_20:0OH_20:0</t>
  </si>
  <si>
    <t>FAHFA_22:6OH_20:0</t>
  </si>
  <si>
    <t>Saturated Sum</t>
  </si>
  <si>
    <t>Mono Sum</t>
  </si>
  <si>
    <t>Poly Sum</t>
  </si>
  <si>
    <t>Short Sum</t>
  </si>
  <si>
    <t>Medium Sum</t>
  </si>
  <si>
    <t>Long Sum</t>
  </si>
  <si>
    <t>Hydroxy Sum</t>
  </si>
  <si>
    <t>Number of Species</t>
  </si>
  <si>
    <t>18:0 Sum</t>
  </si>
  <si>
    <t>18:1 Sum</t>
  </si>
  <si>
    <t>18:2 Sum</t>
  </si>
  <si>
    <t>CE Sum</t>
  </si>
  <si>
    <t>Des Sum</t>
  </si>
  <si>
    <t>Total CoQ10</t>
  </si>
  <si>
    <t>Total CoQ9</t>
  </si>
  <si>
    <t>CoQ9/CoQ10</t>
  </si>
  <si>
    <t>Total</t>
  </si>
  <si>
    <t>Containing 18:2 Sum</t>
  </si>
  <si>
    <t>Containing 20:4 Sum</t>
  </si>
  <si>
    <t>Containing 22:6 Sum</t>
  </si>
  <si>
    <t>monohex Sum</t>
  </si>
  <si>
    <t>dihex Sum</t>
  </si>
  <si>
    <t>trihex Sum</t>
  </si>
  <si>
    <t>Plasmologen Sum</t>
  </si>
  <si>
    <t>Diacyl Sum</t>
  </si>
  <si>
    <t>Total LPA</t>
  </si>
  <si>
    <t>Total PA</t>
  </si>
  <si>
    <t>Number of Species LPA</t>
  </si>
  <si>
    <t>Number of Species PA</t>
  </si>
  <si>
    <t>Total LPC</t>
  </si>
  <si>
    <t>Total PC</t>
  </si>
  <si>
    <t>Number of Species LPC</t>
  </si>
  <si>
    <t>Number of Species PC</t>
  </si>
  <si>
    <t>Total LPE</t>
  </si>
  <si>
    <t>Total PE</t>
  </si>
  <si>
    <t>Number of Species LPE</t>
  </si>
  <si>
    <t>Number of Species PE</t>
  </si>
  <si>
    <t>Akylenyl Sum</t>
  </si>
  <si>
    <t>Total LPG</t>
  </si>
  <si>
    <t>Total PG</t>
  </si>
  <si>
    <t>Number of Species LPG</t>
  </si>
  <si>
    <t>Number of Species PG</t>
  </si>
  <si>
    <t>Total LPI</t>
  </si>
  <si>
    <t>Total PI</t>
  </si>
  <si>
    <t>Number of Species LPI</t>
  </si>
  <si>
    <t>Number of Species PI</t>
  </si>
  <si>
    <t>Total LPS</t>
  </si>
  <si>
    <t>Total PS</t>
  </si>
  <si>
    <t>Number of Species LPS</t>
  </si>
  <si>
    <t>Number of Species PS</t>
  </si>
  <si>
    <t>18:0 Base Sum</t>
  </si>
  <si>
    <t>18:1 Base Sum</t>
  </si>
  <si>
    <t>18:2 Base Sum</t>
  </si>
  <si>
    <t>16:0 Base Sum</t>
  </si>
  <si>
    <t>16:1 Base Sum</t>
  </si>
  <si>
    <t>20:0 Base Sum</t>
  </si>
  <si>
    <t>20:1 Base Sum</t>
  </si>
  <si>
    <t>Saturated Lipids</t>
  </si>
  <si>
    <t>Monounsaturated Lipids</t>
  </si>
  <si>
    <t>Polyunsaturated Lipids</t>
  </si>
  <si>
    <t>Short Chain Lipids</t>
  </si>
  <si>
    <t>Medium Chain Lipids</t>
  </si>
  <si>
    <t>L1</t>
  </si>
  <si>
    <t>L2</t>
  </si>
  <si>
    <t>L3</t>
  </si>
  <si>
    <t>L4</t>
  </si>
  <si>
    <t>L5</t>
  </si>
  <si>
    <t>AC1</t>
  </si>
  <si>
    <t>AC2</t>
  </si>
  <si>
    <t>AC3</t>
  </si>
  <si>
    <t>AC4</t>
  </si>
  <si>
    <t>AC5</t>
  </si>
  <si>
    <t>AC6</t>
  </si>
  <si>
    <t>L</t>
  </si>
  <si>
    <t>Ttest</t>
  </si>
  <si>
    <t>Average</t>
  </si>
  <si>
    <t>Standard Deviation</t>
  </si>
  <si>
    <t>Standard Error</t>
  </si>
  <si>
    <t>CoQ</t>
  </si>
  <si>
    <t>Glycolipid</t>
  </si>
  <si>
    <t>LPA</t>
  </si>
  <si>
    <t>LPC</t>
  </si>
  <si>
    <t>LPE</t>
  </si>
  <si>
    <t>LPG</t>
  </si>
  <si>
    <t>LPI</t>
  </si>
  <si>
    <t>LPS</t>
  </si>
  <si>
    <t>Gly</t>
  </si>
  <si>
    <t>Relative Abundance</t>
  </si>
  <si>
    <t>Number of Species per class</t>
  </si>
  <si>
    <t>LC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</si>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</sst>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>
      <alignment wrapText="1"/>
    </xf>
    <xf numFmtId="0" fontId="1" fillId="0" borderId="0">
      <alignment wrapText="1"/>
    </xf>
  </cellStyleXfs>
  <cellXfs count="38">
    <xf numFmtId="0" fontId="0" fillId="0" borderId="0" xfId="0"/>
    <xf numFmtId="0" fontId="1" fillId="0" borderId="0" xfId="1" applyAlignment="1"/>
    <xf numFmtId="0" fontId="0" fillId="0" borderId="0" xfId="0" applyFill="1" applyBorder="1"/>
    <xf numFmtId="0" fontId="0" fillId="0" borderId="0" xfId="0" applyBorder="1" applyAlignment="1">
      <alignment horizontal="right"/>
    </xf>
    <xf numFmtId="1" fontId="0" fillId="0" borderId="0" xfId="0" applyNumberFormat="1"/>
    <xf numFmtId="0" fontId="0" fillId="0" borderId="0" xfId="0" applyNumberFormat="1" applyFill="1" applyBorder="1" applyAlignment="1">
      <alignment horizontal="right"/>
    </xf>
    <xf numFmtId="0" fontId="0" fillId="0" borderId="0" xfId="0" applyNumberFormat="1" applyBorder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Border="1" applyAlignment="1">
      <alignment horizontal="center"/>
    </xf>
    <xf numFmtId="0" fontId="3" fillId="0" borderId="0" xfId="2" applyFont="1" applyFill="1" applyBorder="1" applyAlignment="1">
      <alignment horizontal="left"/>
    </xf>
    <xf numFmtId="0" fontId="0" fillId="0" borderId="0" xfId="0" applyNumberForma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0" fillId="0" borderId="0" xfId="0" applyNumberFormat="1" applyFill="1"/>
    <xf numFmtId="49" fontId="3" fillId="0" borderId="0" xfId="0" applyNumberFormat="1" applyFont="1" applyBorder="1" applyAlignment="1">
      <alignment horizontal="left"/>
    </xf>
    <xf numFmtId="0" fontId="0" fillId="0" borderId="0" xfId="0" applyNumberFormat="1"/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 vertical="center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0" fillId="0" borderId="0" xfId="0" applyBorder="1"/>
    <xf numFmtId="0" fontId="3" fillId="0" borderId="0" xfId="1" applyFont="1" applyAlignment="1">
      <alignment horizontal="left"/>
    </xf>
    <xf numFmtId="0" fontId="0" fillId="0" borderId="0" xfId="0" applyFill="1"/>
    <xf numFmtId="0" fontId="0" fillId="0" borderId="0" xfId="0" applyBorder="1" applyAlignment="1">
      <alignment horizontal="left"/>
    </xf>
    <xf numFmtId="164" fontId="0" fillId="0" borderId="0" xfId="0" applyNumberFormat="1" applyBorder="1" applyAlignment="1"/>
    <xf numFmtId="0" fontId="1" fillId="0" borderId="0" xfId="1" applyFill="1" applyAlignment="1">
      <alignment horizontal="left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</cellXfs>
  <cellStyles count="3">
    <cellStyle name="Normal" xfId="0" builtinId="0"/>
    <cellStyle name="XLConnect.Numeric" xfId="1" xr:uid="{00000000-0005-0000-0000-000001000000}"/>
    <cellStyle name="XLConnect.String" xfId="2" xr:uid="{00000000-0005-0000-0000-000002000000}"/>
  </cellStyles>
  <dxfs count="2538"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theme="5"/>
      </font>
      <fill>
        <patternFill>
          <fgColor indexed="64"/>
          <bgColor theme="5" tint="0.7999511703848384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255"/>
  <sheetViews>
    <sheetView tabSelected="1" workbookViewId="0">
      <pane ySplit="3" topLeftCell="A4" activePane="bottomLeft" state="frozen"/>
      <selection activeCell="G1" sqref="G1"/>
      <selection pane="bottomLeft"/>
    </sheetView>
  </sheetViews>
  <sheetFormatPr baseColWidth="10" defaultColWidth="8.83203125" defaultRowHeight="15" x14ac:dyDescent="0.2"/>
  <cols>
    <col min="1" max="1" width="18" customWidth="1"/>
    <col min="11" max="11" width="9.1640625" customWidth="1"/>
    <col min="12" max="12" width="0.83203125" style="34" customWidth="1"/>
  </cols>
  <sheetData>
    <row r="1" spans="1:35" x14ac:dyDescent="0.2">
      <c r="M1" s="36" t="s">
        <v>2207</v>
      </c>
      <c r="N1" s="36"/>
      <c r="O1" s="36"/>
      <c r="P1" s="36"/>
      <c r="Q1" s="36"/>
      <c r="R1" s="36"/>
      <c r="S1" s="36"/>
      <c r="T1" s="36"/>
      <c r="U1" s="36"/>
      <c r="V1" s="36"/>
      <c r="W1" s="36"/>
      <c r="Y1" s="36" t="s">
        <v>2208</v>
      </c>
      <c r="Z1" s="36"/>
      <c r="AA1" s="36"/>
      <c r="AB1" s="36"/>
      <c r="AC1" s="36"/>
      <c r="AD1" s="36"/>
      <c r="AE1" s="36"/>
      <c r="AF1" s="36"/>
      <c r="AG1" s="36"/>
      <c r="AH1" s="36"/>
      <c r="AI1" s="36"/>
    </row>
    <row r="2" spans="1:35" x14ac:dyDescent="0.2">
      <c r="B2" s="35" t="s">
        <v>2195</v>
      </c>
      <c r="C2" s="35"/>
      <c r="E2" s="35" t="s">
        <v>2196</v>
      </c>
      <c r="F2" s="35"/>
      <c r="H2" s="35" t="s">
        <v>2197</v>
      </c>
      <c r="I2" s="35"/>
      <c r="K2" s="31" t="s">
        <v>2194</v>
      </c>
      <c r="N2" s="35" t="s">
        <v>2195</v>
      </c>
      <c r="O2" s="35"/>
      <c r="Q2" s="35" t="s">
        <v>2196</v>
      </c>
      <c r="R2" s="35"/>
      <c r="T2" s="35" t="s">
        <v>2197</v>
      </c>
      <c r="U2" s="35"/>
      <c r="W2" s="30" t="s">
        <v>2194</v>
      </c>
      <c r="Z2" s="35" t="s">
        <v>2195</v>
      </c>
      <c r="AA2" s="35"/>
      <c r="AC2" s="35" t="s">
        <v>2196</v>
      </c>
      <c r="AD2" s="35"/>
      <c r="AF2" s="35" t="s">
        <v>2197</v>
      </c>
      <c r="AG2" s="35"/>
      <c r="AI2" s="30" t="s">
        <v>2194</v>
      </c>
    </row>
    <row r="3" spans="1:35" x14ac:dyDescent="0.2">
      <c r="B3" s="32" t="s">
        <v>2209</v>
      </c>
      <c r="C3" s="33" t="s">
        <v>0</v>
      </c>
      <c r="E3" s="32" t="s">
        <v>2209</v>
      </c>
      <c r="F3" s="33" t="s">
        <v>0</v>
      </c>
      <c r="H3" s="32" t="s">
        <v>2209</v>
      </c>
      <c r="I3" s="33" t="s">
        <v>0</v>
      </c>
      <c r="K3" s="31"/>
      <c r="N3" s="32" t="s">
        <v>2209</v>
      </c>
      <c r="O3" s="33" t="s">
        <v>0</v>
      </c>
      <c r="Q3" s="32" t="s">
        <v>2209</v>
      </c>
      <c r="R3" s="33" t="s">
        <v>0</v>
      </c>
      <c r="T3" s="32" t="s">
        <v>2209</v>
      </c>
      <c r="U3" s="33" t="s">
        <v>0</v>
      </c>
      <c r="W3" s="31"/>
      <c r="Z3" s="32" t="s">
        <v>2209</v>
      </c>
      <c r="AA3" s="33" t="s">
        <v>0</v>
      </c>
      <c r="AC3" s="32" t="s">
        <v>2209</v>
      </c>
      <c r="AD3" s="33" t="s">
        <v>0</v>
      </c>
      <c r="AF3" s="32" t="s">
        <v>2209</v>
      </c>
      <c r="AG3" s="33" t="s">
        <v>0</v>
      </c>
      <c r="AI3" s="31"/>
    </row>
    <row r="4" spans="1:35" x14ac:dyDescent="0.2">
      <c r="A4" t="s">
        <v>0</v>
      </c>
      <c r="M4" t="s">
        <v>0</v>
      </c>
      <c r="N4">
        <v>1.4422655809936319E-2</v>
      </c>
      <c r="O4">
        <v>3.9226251595499091E-2</v>
      </c>
      <c r="Q4">
        <v>1.5808470541941483E-3</v>
      </c>
      <c r="R4">
        <v>3.1885742743205339E-2</v>
      </c>
      <c r="T4">
        <v>7.0697629504168195E-4</v>
      </c>
      <c r="U4">
        <v>1.3017299965084108E-2</v>
      </c>
      <c r="W4">
        <v>0.15698679412974403</v>
      </c>
      <c r="Y4" t="s">
        <v>0</v>
      </c>
      <c r="Z4" s="4">
        <v>30.9</v>
      </c>
      <c r="AA4" s="4">
        <v>19.3</v>
      </c>
      <c r="AC4">
        <v>1.2942179105544784</v>
      </c>
      <c r="AD4">
        <v>5.3921238858171634</v>
      </c>
      <c r="AF4">
        <v>0.57879184513951121</v>
      </c>
      <c r="AG4">
        <v>2.2013253583542194</v>
      </c>
      <c r="AI4">
        <v>7.2548079536254124E-3</v>
      </c>
    </row>
    <row r="5" spans="1:35" x14ac:dyDescent="0.2">
      <c r="A5" t="s">
        <v>2120</v>
      </c>
      <c r="B5">
        <v>6.2800476931197374E-3</v>
      </c>
      <c r="C5">
        <v>1.7311552358313435E-2</v>
      </c>
      <c r="E5">
        <v>3.3231573288638739E-4</v>
      </c>
      <c r="F5">
        <v>1.42623972858165E-2</v>
      </c>
      <c r="H5">
        <v>1.4861611374532491E-4</v>
      </c>
      <c r="I5">
        <v>5.8225993098510263E-3</v>
      </c>
      <c r="K5">
        <v>0.15877995274265919</v>
      </c>
      <c r="M5" t="s">
        <v>117</v>
      </c>
      <c r="N5">
        <v>0.18402603106743209</v>
      </c>
      <c r="O5">
        <v>1.1865228016364848</v>
      </c>
      <c r="Q5">
        <v>3.0392601780653238E-2</v>
      </c>
      <c r="R5">
        <v>0.92866480106642191</v>
      </c>
      <c r="T5">
        <v>1.3591984718924357E-2</v>
      </c>
      <c r="U5">
        <v>0.37912581744933022</v>
      </c>
      <c r="W5">
        <v>7.3215223173395572E-2</v>
      </c>
      <c r="Y5" t="s">
        <v>117</v>
      </c>
      <c r="Z5" s="4">
        <v>31.9</v>
      </c>
      <c r="AA5" s="4">
        <v>36.6</v>
      </c>
      <c r="AC5">
        <v>3.5425979167836701</v>
      </c>
      <c r="AD5">
        <v>5.3432200029570138</v>
      </c>
      <c r="AF5">
        <v>1.5842979517754858</v>
      </c>
      <c r="AG5">
        <v>2.1813604317795181</v>
      </c>
      <c r="AI5">
        <v>0.14548217850689241</v>
      </c>
    </row>
    <row r="6" spans="1:35" x14ac:dyDescent="0.2">
      <c r="A6" t="s">
        <v>2121</v>
      </c>
      <c r="B6">
        <v>3.8946275965546979E-3</v>
      </c>
      <c r="C6">
        <v>1.01356181916853E-2</v>
      </c>
      <c r="E6">
        <v>9.3730906981814692E-4</v>
      </c>
      <c r="F6">
        <v>1.0549228657949402E-2</v>
      </c>
      <c r="H6">
        <v>4.1917735920809455E-4</v>
      </c>
      <c r="I6">
        <v>4.3067045653202357E-3</v>
      </c>
      <c r="K6">
        <v>0.2569966076240412</v>
      </c>
      <c r="M6" t="s">
        <v>197</v>
      </c>
      <c r="N6">
        <v>6.2177147700658096E-2</v>
      </c>
      <c r="O6">
        <v>1.0913237160278122</v>
      </c>
      <c r="Q6">
        <v>6.4845332833185611E-3</v>
      </c>
      <c r="R6">
        <v>0.73966608950946511</v>
      </c>
      <c r="T6">
        <v>2.8999714447720411E-3</v>
      </c>
      <c r="U6">
        <v>0.30196741655632986</v>
      </c>
      <c r="W6">
        <v>3.5827289451453574E-2</v>
      </c>
      <c r="Y6" t="s">
        <v>197</v>
      </c>
      <c r="Z6" s="4">
        <v>24.3</v>
      </c>
      <c r="AA6" s="4">
        <v>17.399999999999999</v>
      </c>
      <c r="AC6">
        <v>1.7888543819998317</v>
      </c>
      <c r="AD6">
        <v>3.5601966237835811</v>
      </c>
      <c r="AF6">
        <v>0.79999999999999993</v>
      </c>
      <c r="AG6">
        <v>1.4534441853748641</v>
      </c>
      <c r="AI6">
        <v>8.5201186613346244E-3</v>
      </c>
    </row>
    <row r="7" spans="1:35" x14ac:dyDescent="0.2">
      <c r="A7" t="s">
        <v>2122</v>
      </c>
      <c r="B7">
        <v>4.1319291996596962E-3</v>
      </c>
      <c r="C7">
        <v>1.1435229011672172E-2</v>
      </c>
      <c r="E7">
        <v>6.1921751629864818E-4</v>
      </c>
      <c r="F7">
        <v>7.6555371943669995E-3</v>
      </c>
      <c r="H7">
        <v>2.7692249186047225E-4</v>
      </c>
      <c r="I7">
        <v>3.1253599721828462E-3</v>
      </c>
      <c r="K7">
        <v>9.9741838738126865E-2</v>
      </c>
      <c r="M7" t="s">
        <v>2198</v>
      </c>
      <c r="N7">
        <v>7.3960965885828608E-2</v>
      </c>
      <c r="O7">
        <v>1.6612629259335474</v>
      </c>
      <c r="Q7">
        <v>8.1840210191077949E-3</v>
      </c>
      <c r="R7">
        <v>1.0102810968356251</v>
      </c>
      <c r="T7">
        <v>3.6600054656024269E-3</v>
      </c>
      <c r="U7">
        <v>0.4124455306711004</v>
      </c>
      <c r="W7">
        <v>2.4598034355476139E-2</v>
      </c>
      <c r="Y7" t="s">
        <v>2198</v>
      </c>
      <c r="Z7" s="4">
        <v>3.8</v>
      </c>
      <c r="AA7" s="4">
        <v>3.2</v>
      </c>
      <c r="AC7">
        <v>0.44721359549995715</v>
      </c>
      <c r="AD7">
        <v>0.57008771254956836</v>
      </c>
      <c r="AF7">
        <v>0.19999999999999965</v>
      </c>
      <c r="AG7">
        <v>0.23273733406281544</v>
      </c>
      <c r="AI7">
        <v>0.10332234285271084</v>
      </c>
    </row>
    <row r="8" spans="1:35" x14ac:dyDescent="0.2">
      <c r="A8" t="s">
        <v>2123</v>
      </c>
      <c r="B8">
        <v>1.5427675568530429E-3</v>
      </c>
      <c r="C8">
        <v>2.7730960328222224E-3</v>
      </c>
      <c r="E8">
        <v>4.3241489148183789E-4</v>
      </c>
      <c r="F8">
        <v>1.7496161888226863E-3</v>
      </c>
      <c r="H8">
        <v>1.9338181836731685E-4</v>
      </c>
      <c r="I8">
        <v>7.1427781805476112E-4</v>
      </c>
      <c r="K8">
        <v>0.19395485993943501</v>
      </c>
      <c r="M8" t="s">
        <v>1903</v>
      </c>
      <c r="N8">
        <v>6.4524669674419384</v>
      </c>
      <c r="O8">
        <v>13.644988256577435</v>
      </c>
      <c r="Q8">
        <v>1.5679245666238952</v>
      </c>
      <c r="R8">
        <v>5.9645675248452577</v>
      </c>
      <c r="T8">
        <v>0.70119718291258548</v>
      </c>
      <c r="U8">
        <v>2.4350244953743516</v>
      </c>
      <c r="W8">
        <v>5.239410852359036E-2</v>
      </c>
      <c r="Y8" t="s">
        <v>1903</v>
      </c>
      <c r="Z8" s="4">
        <v>172.3</v>
      </c>
      <c r="AA8" s="4">
        <v>174.3</v>
      </c>
      <c r="AC8">
        <v>2.8635642126552705</v>
      </c>
      <c r="AD8">
        <v>2.7522717889045771</v>
      </c>
      <c r="AF8">
        <v>1.2806248474865696</v>
      </c>
      <c r="AG8">
        <v>1.1236102527122118</v>
      </c>
      <c r="AI8">
        <v>0.29286535425094051</v>
      </c>
    </row>
    <row r="9" spans="1:35" x14ac:dyDescent="0.2">
      <c r="A9" t="s">
        <v>2124</v>
      </c>
      <c r="B9">
        <v>1.0948838164225153E-2</v>
      </c>
      <c r="C9">
        <v>3.2886064577894128E-2</v>
      </c>
      <c r="E9">
        <v>1.4053315980887176E-3</v>
      </c>
      <c r="F9">
        <v>2.8501313717664338E-2</v>
      </c>
      <c r="H9">
        <v>6.2848339685095715E-4</v>
      </c>
      <c r="I9">
        <v>1.1635612601210715E-2</v>
      </c>
      <c r="K9">
        <v>0.16039252918038396</v>
      </c>
      <c r="M9" t="s">
        <v>264</v>
      </c>
      <c r="N9">
        <v>6.2033511509428747</v>
      </c>
      <c r="O9">
        <v>304.29577025329917</v>
      </c>
      <c r="Q9">
        <v>0.86719872550922505</v>
      </c>
      <c r="R9">
        <v>188.23100138813834</v>
      </c>
      <c r="T9">
        <v>0.38782306004796163</v>
      </c>
      <c r="U9">
        <v>76.844984529008514</v>
      </c>
      <c r="W9">
        <v>2.398764021102243E-2</v>
      </c>
      <c r="Y9" t="s">
        <v>264</v>
      </c>
      <c r="Z9" s="4">
        <v>40.799999999999997</v>
      </c>
      <c r="AA9" s="4">
        <v>39.4</v>
      </c>
      <c r="AC9">
        <v>2.3611437906235189</v>
      </c>
      <c r="AD9">
        <v>2.8151376520518494</v>
      </c>
      <c r="AF9">
        <v>1.0559356040971437</v>
      </c>
      <c r="AG9">
        <v>1.1492751338706209</v>
      </c>
      <c r="AI9">
        <v>0.41970754671477561</v>
      </c>
    </row>
    <row r="10" spans="1:35" x14ac:dyDescent="0.2">
      <c r="A10" t="s">
        <v>2125</v>
      </c>
      <c r="B10">
        <v>1.8149987682559356E-3</v>
      </c>
      <c r="C10">
        <v>3.2232389509545571E-3</v>
      </c>
      <c r="E10">
        <v>4.9686073825277695E-4</v>
      </c>
      <c r="F10">
        <v>2.7606910257970173E-3</v>
      </c>
      <c r="H10">
        <v>2.2220287721678785E-4</v>
      </c>
      <c r="I10">
        <v>1.1270473917805608E-3</v>
      </c>
      <c r="K10">
        <v>0.32087962746728443</v>
      </c>
      <c r="M10" t="s">
        <v>364</v>
      </c>
      <c r="N10">
        <v>94.316512803297229</v>
      </c>
      <c r="O10">
        <v>158.81118084695558</v>
      </c>
      <c r="Q10">
        <v>4.9863138566991871</v>
      </c>
      <c r="R10">
        <v>47.169281542061967</v>
      </c>
      <c r="T10">
        <v>2.2299473481457053</v>
      </c>
      <c r="U10">
        <v>19.256778551955449</v>
      </c>
      <c r="W10">
        <v>3.7294815364042395E-2</v>
      </c>
      <c r="Y10" t="s">
        <v>364</v>
      </c>
      <c r="Z10" s="4">
        <v>25</v>
      </c>
      <c r="AA10" s="4">
        <v>25</v>
      </c>
      <c r="AC10">
        <v>0</v>
      </c>
      <c r="AD10">
        <v>0</v>
      </c>
      <c r="AF10">
        <v>0</v>
      </c>
      <c r="AG10">
        <v>0</v>
      </c>
      <c r="AI10" t="e">
        <v>#DIV/0!</v>
      </c>
    </row>
    <row r="11" spans="1:35" x14ac:dyDescent="0.2">
      <c r="A11" t="s">
        <v>2126</v>
      </c>
      <c r="B11">
        <v>2.686936334385289E-3</v>
      </c>
      <c r="C11">
        <v>6.5370441412961177E-3</v>
      </c>
      <c r="E11">
        <v>3.5334017388554111E-4</v>
      </c>
      <c r="F11">
        <v>5.4378238943375281E-3</v>
      </c>
      <c r="H11">
        <v>1.5801852959793317E-4</v>
      </c>
      <c r="I11">
        <v>2.2199823087068423E-3</v>
      </c>
      <c r="K11">
        <v>0.18869802390264442</v>
      </c>
      <c r="M11" t="s">
        <v>2084</v>
      </c>
      <c r="N11">
        <v>387.61522471283496</v>
      </c>
      <c r="O11">
        <v>1721.6695597700823</v>
      </c>
      <c r="Q11">
        <v>87.257258828221239</v>
      </c>
      <c r="R11">
        <v>1111.5999479392765</v>
      </c>
      <c r="T11">
        <v>39.022632454039268</v>
      </c>
      <c r="U11">
        <v>453.80877842592878</v>
      </c>
      <c r="W11">
        <v>5.4788926839609405E-2</v>
      </c>
      <c r="Y11" t="s">
        <v>2084</v>
      </c>
      <c r="Z11" s="4">
        <v>34.700000000000003</v>
      </c>
      <c r="AA11" s="4">
        <v>34.799999999999997</v>
      </c>
      <c r="AC11">
        <v>0.44721359549995793</v>
      </c>
      <c r="AD11">
        <v>0.44721359549995793</v>
      </c>
      <c r="AF11">
        <v>0.19999999999999998</v>
      </c>
      <c r="AG11">
        <v>0.18257418583505539</v>
      </c>
      <c r="AI11">
        <v>0.73280987360235628</v>
      </c>
    </row>
    <row r="12" spans="1:35" x14ac:dyDescent="0.2">
      <c r="M12" t="s">
        <v>2206</v>
      </c>
      <c r="N12">
        <v>0.38884772361974629</v>
      </c>
      <c r="O12">
        <v>0.44572803496496682</v>
      </c>
      <c r="Q12">
        <v>3.3198780448902579E-2</v>
      </c>
      <c r="R12">
        <v>0.33171924733760133</v>
      </c>
      <c r="T12">
        <v>1.4846945970767429E-2</v>
      </c>
      <c r="U12">
        <v>0.13542381563953509</v>
      </c>
      <c r="W12">
        <v>0.7218590435665293</v>
      </c>
      <c r="Y12" t="s">
        <v>2206</v>
      </c>
      <c r="Z12" s="4">
        <v>60.4</v>
      </c>
      <c r="AA12" s="4">
        <v>47.8</v>
      </c>
      <c r="AC12">
        <v>6.1785920726327284</v>
      </c>
      <c r="AD12">
        <v>7.3365523238098573</v>
      </c>
      <c r="AF12">
        <v>2.7631503759296194</v>
      </c>
      <c r="AG12">
        <v>2.995134944094056</v>
      </c>
      <c r="AI12">
        <v>1.9381314513518856E-2</v>
      </c>
    </row>
    <row r="13" spans="1:35" x14ac:dyDescent="0.2">
      <c r="A13" t="s">
        <v>116</v>
      </c>
      <c r="B13">
        <v>1.4422655809936329E-2</v>
      </c>
      <c r="C13">
        <v>3.9226251595499112E-2</v>
      </c>
      <c r="E13">
        <v>1.5808470541941444E-3</v>
      </c>
      <c r="F13">
        <v>3.1885742743205409E-2</v>
      </c>
      <c r="H13">
        <v>7.0697629504168011E-4</v>
      </c>
      <c r="I13">
        <v>1.3017299965084135E-2</v>
      </c>
      <c r="K13">
        <v>0.15698679412974462</v>
      </c>
      <c r="M13" t="s">
        <v>627</v>
      </c>
      <c r="N13">
        <v>0.3098121887405737</v>
      </c>
      <c r="O13">
        <v>0.68815359639003348</v>
      </c>
      <c r="Q13">
        <v>9.990613755258082E-2</v>
      </c>
      <c r="R13">
        <v>0.60391974323400544</v>
      </c>
      <c r="T13">
        <v>4.4679382987403038E-2</v>
      </c>
      <c r="U13">
        <v>0.24654920275265785</v>
      </c>
      <c r="W13">
        <v>0.23562945886783229</v>
      </c>
      <c r="Y13" t="s">
        <v>627</v>
      </c>
      <c r="Z13" s="4">
        <v>6.7</v>
      </c>
      <c r="AA13" s="4">
        <v>3.7</v>
      </c>
      <c r="AC13">
        <v>0.90829510622924903</v>
      </c>
      <c r="AD13">
        <v>1.3509256086106294</v>
      </c>
      <c r="AF13">
        <v>0.40620192023179869</v>
      </c>
      <c r="AG13">
        <v>0.5515130702591432</v>
      </c>
      <c r="AI13">
        <v>4.451146222652253E-3</v>
      </c>
    </row>
    <row r="14" spans="1:35" x14ac:dyDescent="0.2">
      <c r="A14" t="s">
        <v>2127</v>
      </c>
      <c r="B14">
        <v>30.9</v>
      </c>
      <c r="C14">
        <v>19.3</v>
      </c>
      <c r="E14">
        <v>1.2942179105544784</v>
      </c>
      <c r="F14">
        <v>5.3921238858171634</v>
      </c>
      <c r="H14">
        <v>0.57879184513951121</v>
      </c>
      <c r="I14">
        <v>2.2013253583542194</v>
      </c>
      <c r="K14">
        <v>7.2548079536254124E-3</v>
      </c>
      <c r="M14" t="s">
        <v>2200</v>
      </c>
      <c r="N14">
        <v>15.218795662898788</v>
      </c>
      <c r="O14">
        <v>7.8436886132974077</v>
      </c>
      <c r="Q14">
        <v>4.1845125343657221</v>
      </c>
      <c r="R14">
        <v>2.9854314689904524</v>
      </c>
      <c r="T14">
        <v>1.8713708959083357</v>
      </c>
      <c r="U14">
        <v>1.2187972935123716</v>
      </c>
      <c r="W14">
        <v>1.4246989930311257E-2</v>
      </c>
      <c r="Y14" t="s">
        <v>2200</v>
      </c>
      <c r="Z14" s="4">
        <v>21.3</v>
      </c>
      <c r="AA14" s="4">
        <v>18.3</v>
      </c>
      <c r="AC14">
        <v>0.90829510622924747</v>
      </c>
      <c r="AD14">
        <v>1.4404860290887933</v>
      </c>
      <c r="AF14">
        <v>0.40620192023179796</v>
      </c>
      <c r="AG14">
        <v>0.58807595881257835</v>
      </c>
      <c r="AI14">
        <v>6.0376791623378522E-3</v>
      </c>
    </row>
    <row r="15" spans="1:35" x14ac:dyDescent="0.2">
      <c r="M15" t="s">
        <v>649</v>
      </c>
      <c r="N15">
        <v>62.029817279002337</v>
      </c>
      <c r="O15">
        <v>82.69508564210949</v>
      </c>
      <c r="Q15">
        <v>10.705274410134376</v>
      </c>
      <c r="R15">
        <v>20.613672453955427</v>
      </c>
      <c r="T15">
        <v>4.7875442597698852</v>
      </c>
      <c r="U15">
        <v>8.4154965395093271</v>
      </c>
      <c r="W15">
        <v>9.3705520914951157E-2</v>
      </c>
      <c r="Y15" t="s">
        <v>649</v>
      </c>
      <c r="Z15" s="4">
        <v>83.9</v>
      </c>
      <c r="AA15" s="4">
        <v>81.900000000000006</v>
      </c>
      <c r="AC15">
        <v>2.4596747752497685</v>
      </c>
      <c r="AD15">
        <v>3.0290262461721915</v>
      </c>
      <c r="AF15">
        <v>1.0999999999999999</v>
      </c>
      <c r="AG15">
        <v>1.2365947867699696</v>
      </c>
      <c r="AI15">
        <v>0.28620685005741731</v>
      </c>
    </row>
    <row r="16" spans="1:35" x14ac:dyDescent="0.2">
      <c r="A16" t="s">
        <v>117</v>
      </c>
      <c r="M16" t="s">
        <v>2201</v>
      </c>
      <c r="N16">
        <v>1.9841226609486842</v>
      </c>
      <c r="O16">
        <v>5.4470212754366631</v>
      </c>
      <c r="Q16">
        <v>0.29815471591272441</v>
      </c>
      <c r="R16">
        <v>2.9428755843715821</v>
      </c>
      <c r="T16">
        <v>0.13333884251859801</v>
      </c>
      <c r="U16">
        <v>1.2014239263675404</v>
      </c>
      <c r="W16">
        <v>5.7739208597335862E-2</v>
      </c>
      <c r="Y16" t="s">
        <v>2201</v>
      </c>
      <c r="Z16" s="4">
        <v>34.5</v>
      </c>
      <c r="AA16" s="4">
        <v>33.200000000000003</v>
      </c>
      <c r="AC16">
        <v>0</v>
      </c>
      <c r="AD16">
        <v>0.83666002653407556</v>
      </c>
      <c r="AF16">
        <v>0</v>
      </c>
      <c r="AG16">
        <v>0.34156502553198664</v>
      </c>
      <c r="AI16">
        <v>2.5481481481481653E-2</v>
      </c>
    </row>
    <row r="17" spans="1:35" x14ac:dyDescent="0.2">
      <c r="A17" t="s">
        <v>2120</v>
      </c>
      <c r="B17">
        <v>0.12665682150008856</v>
      </c>
      <c r="C17">
        <v>0.92178655630470607</v>
      </c>
      <c r="E17">
        <v>1.8755404118152772E-2</v>
      </c>
      <c r="F17">
        <v>0.80710988140814321</v>
      </c>
      <c r="H17">
        <v>8.3876717107338183E-3</v>
      </c>
      <c r="I17">
        <v>0.32950122930136572</v>
      </c>
      <c r="K17">
        <v>9.2344047750955227E-2</v>
      </c>
      <c r="M17" t="s">
        <v>773</v>
      </c>
      <c r="N17">
        <v>37.531458935121492</v>
      </c>
      <c r="O17">
        <v>47.355663169448604</v>
      </c>
      <c r="Q17">
        <v>4.9391282004847294</v>
      </c>
      <c r="R17">
        <v>32.150826538297707</v>
      </c>
      <c r="T17">
        <v>2.2088452811740127</v>
      </c>
      <c r="U17">
        <v>13.125519971260239</v>
      </c>
      <c r="W17">
        <v>0.53491006785928175</v>
      </c>
      <c r="Y17" t="s">
        <v>773</v>
      </c>
      <c r="Z17" s="4">
        <v>108</v>
      </c>
      <c r="AA17" s="4">
        <v>106.1</v>
      </c>
      <c r="AC17">
        <v>0</v>
      </c>
      <c r="AD17">
        <v>1.08397416943394</v>
      </c>
      <c r="AF17">
        <v>0</v>
      </c>
      <c r="AG17">
        <v>0.44253060157839186</v>
      </c>
      <c r="AI17">
        <v>1.7256402485413155E-2</v>
      </c>
    </row>
    <row r="18" spans="1:35" x14ac:dyDescent="0.2">
      <c r="A18" t="s">
        <v>2121</v>
      </c>
      <c r="B18">
        <v>5.1694832871737595E-2</v>
      </c>
      <c r="C18">
        <v>0.19816124499377166</v>
      </c>
      <c r="E18">
        <v>9.9594015693607475E-3</v>
      </c>
      <c r="F18">
        <v>0.13191938524369012</v>
      </c>
      <c r="H18">
        <v>4.4539797848617436E-3</v>
      </c>
      <c r="I18">
        <v>5.3855863504780256E-2</v>
      </c>
      <c r="K18">
        <v>6.7828160219211106E-2</v>
      </c>
      <c r="M18" t="s">
        <v>2202</v>
      </c>
      <c r="N18">
        <v>4.5529143135887029</v>
      </c>
      <c r="O18">
        <v>2.8327067892581721</v>
      </c>
      <c r="Q18">
        <v>1.5180461411735706</v>
      </c>
      <c r="R18">
        <v>1.4538438171105639</v>
      </c>
      <c r="T18">
        <v>0.67889087292906924</v>
      </c>
      <c r="U18">
        <v>0.59352925293684489</v>
      </c>
      <c r="W18">
        <v>0.10470942425275241</v>
      </c>
      <c r="Y18" t="s">
        <v>2202</v>
      </c>
      <c r="Z18" s="4">
        <v>17.8</v>
      </c>
      <c r="AA18" s="4">
        <v>13.5</v>
      </c>
      <c r="AC18">
        <v>0.758287544405155</v>
      </c>
      <c r="AD18">
        <v>1.1180339887498949</v>
      </c>
      <c r="AF18">
        <v>0.33911649915626335</v>
      </c>
      <c r="AG18">
        <v>0.45643546458763851</v>
      </c>
      <c r="AI18">
        <v>1.8600321325220944E-4</v>
      </c>
    </row>
    <row r="19" spans="1:35" x14ac:dyDescent="0.2">
      <c r="A19" t="s">
        <v>2122</v>
      </c>
      <c r="B19">
        <v>5.6743766956058551E-3</v>
      </c>
      <c r="C19">
        <v>6.6575000338007131E-2</v>
      </c>
      <c r="E19">
        <v>2.9256069561048527E-3</v>
      </c>
      <c r="F19">
        <v>3.7076144163394296E-2</v>
      </c>
      <c r="H19">
        <v>1.3083712058593387E-3</v>
      </c>
      <c r="I19">
        <v>1.5136272471697456E-2</v>
      </c>
      <c r="K19">
        <v>2.1091942143652811E-2</v>
      </c>
      <c r="M19" t="s">
        <v>919</v>
      </c>
      <c r="N19">
        <v>9.8836091348306159</v>
      </c>
      <c r="O19">
        <v>16.551244451122518</v>
      </c>
      <c r="Q19">
        <v>0.8311884324603438</v>
      </c>
      <c r="R19">
        <v>11.105181013626305</v>
      </c>
      <c r="T19">
        <v>0.3717187674185643</v>
      </c>
      <c r="U19">
        <v>4.533671164104689</v>
      </c>
      <c r="W19">
        <v>0.2509256614271525</v>
      </c>
      <c r="Y19" t="s">
        <v>919</v>
      </c>
      <c r="Z19" s="4">
        <v>90.1</v>
      </c>
      <c r="AA19" s="4">
        <v>72.5</v>
      </c>
      <c r="AC19">
        <v>2.329162939770423</v>
      </c>
      <c r="AD19">
        <v>4.677071733467427</v>
      </c>
      <c r="AF19">
        <v>1.0416333327999827</v>
      </c>
      <c r="AG19">
        <v>1.9094065395649336</v>
      </c>
      <c r="AI19">
        <v>3.1499515538531555E-4</v>
      </c>
    </row>
    <row r="20" spans="1:35" x14ac:dyDescent="0.2">
      <c r="A20" t="s">
        <v>2123</v>
      </c>
      <c r="B20">
        <v>5.8043525429836663E-3</v>
      </c>
      <c r="C20">
        <v>2.8941040696005846E-3</v>
      </c>
      <c r="E20">
        <v>1.243812803624173E-3</v>
      </c>
      <c r="F20">
        <v>1.4817481916123115E-3</v>
      </c>
      <c r="H20">
        <v>5.5624999603764947E-4</v>
      </c>
      <c r="I20">
        <v>6.0492116612364676E-4</v>
      </c>
      <c r="K20">
        <v>1.0312009322252427E-2</v>
      </c>
      <c r="M20" t="s">
        <v>2203</v>
      </c>
      <c r="N20">
        <v>1.1633014526372361</v>
      </c>
      <c r="O20">
        <v>3.3195193543220389</v>
      </c>
      <c r="Q20">
        <v>0.29277847763496218</v>
      </c>
      <c r="R20">
        <v>2.886134058820129</v>
      </c>
      <c r="T20">
        <v>0.13093451566813544</v>
      </c>
      <c r="U20">
        <v>1.1782592955628479</v>
      </c>
      <c r="W20">
        <v>0.17040253641900258</v>
      </c>
      <c r="Y20" t="s">
        <v>2203</v>
      </c>
      <c r="Z20" s="4">
        <v>23.7</v>
      </c>
      <c r="AA20" s="4">
        <v>23</v>
      </c>
      <c r="AC20">
        <v>0.90829510622924747</v>
      </c>
      <c r="AD20">
        <v>1</v>
      </c>
      <c r="AF20">
        <v>0.40620192023179796</v>
      </c>
      <c r="AG20">
        <v>0.40824829046386307</v>
      </c>
      <c r="AI20">
        <v>0.28031079407041359</v>
      </c>
    </row>
    <row r="21" spans="1:35" x14ac:dyDescent="0.2">
      <c r="A21" t="s">
        <v>2124</v>
      </c>
      <c r="B21">
        <v>0.12735342938351851</v>
      </c>
      <c r="C21">
        <v>0.94941153828466829</v>
      </c>
      <c r="E21">
        <v>2.1147012119634767E-2</v>
      </c>
      <c r="F21">
        <v>0.81673015198504451</v>
      </c>
      <c r="H21">
        <v>9.4572313241030499E-3</v>
      </c>
      <c r="I21">
        <v>0.33342868831818545</v>
      </c>
      <c r="K21">
        <v>8.7565074890157177E-2</v>
      </c>
      <c r="M21" t="s">
        <v>1063</v>
      </c>
      <c r="N21">
        <v>4.2748907387163699</v>
      </c>
      <c r="O21">
        <v>6.5087569573131336</v>
      </c>
      <c r="Q21">
        <v>0.33161529590252425</v>
      </c>
      <c r="R21">
        <v>3.9586588014605062</v>
      </c>
      <c r="T21">
        <v>0.14830286880335034</v>
      </c>
      <c r="U21">
        <v>1.6161156882259766</v>
      </c>
      <c r="W21">
        <v>0.2761360600589276</v>
      </c>
      <c r="Y21" t="s">
        <v>1063</v>
      </c>
      <c r="Z21" s="4">
        <v>232.4</v>
      </c>
      <c r="AA21" s="4">
        <v>223.2</v>
      </c>
      <c r="AC21">
        <v>4.4356510232433752</v>
      </c>
      <c r="AD21">
        <v>8.2051812898923817</v>
      </c>
      <c r="AF21">
        <v>1.9836834424877372</v>
      </c>
      <c r="AG21">
        <v>3.3497512345446396</v>
      </c>
      <c r="AI21">
        <v>6.845291388675806E-2</v>
      </c>
    </row>
    <row r="22" spans="1:35" x14ac:dyDescent="0.2">
      <c r="A22" t="s">
        <v>2125</v>
      </c>
      <c r="B22">
        <v>5.0868249140929842E-2</v>
      </c>
      <c r="C22">
        <v>0.23421715928221612</v>
      </c>
      <c r="E22">
        <v>9.7218483244618809E-3</v>
      </c>
      <c r="F22">
        <v>0.17983704586251414</v>
      </c>
      <c r="H22">
        <v>4.347742744087839E-3</v>
      </c>
      <c r="I22">
        <v>7.3418166535442739E-2</v>
      </c>
      <c r="K22">
        <v>8.4736459971206782E-2</v>
      </c>
      <c r="M22" t="s">
        <v>2204</v>
      </c>
      <c r="N22">
        <v>0.22370045317389975</v>
      </c>
      <c r="O22">
        <v>0.39892771245894892</v>
      </c>
      <c r="Q22">
        <v>1.0645059463297123E-2</v>
      </c>
      <c r="R22">
        <v>0.2259087488964148</v>
      </c>
      <c r="T22">
        <v>4.760615316891959E-3</v>
      </c>
      <c r="U22">
        <v>9.2226860537791444E-2</v>
      </c>
      <c r="W22">
        <v>0.15790344431123629</v>
      </c>
      <c r="Y22" t="s">
        <v>2204</v>
      </c>
      <c r="Z22" s="4">
        <v>18.8</v>
      </c>
      <c r="AA22" s="4">
        <v>18.899999999999999</v>
      </c>
      <c r="AC22">
        <v>1.3509256086106296</v>
      </c>
      <c r="AD22">
        <v>1.4317821063276353</v>
      </c>
      <c r="AF22">
        <v>0.60415229867972853</v>
      </c>
      <c r="AG22">
        <v>0.5845225972250061</v>
      </c>
      <c r="AI22">
        <v>0.91236910893635426</v>
      </c>
    </row>
    <row r="23" spans="1:35" x14ac:dyDescent="0.2">
      <c r="A23" t="s">
        <v>2128</v>
      </c>
      <c r="B23">
        <v>2.88496735332477E-3</v>
      </c>
      <c r="C23">
        <v>3.157180804095696E-2</v>
      </c>
      <c r="E23">
        <v>1.5519161002062031E-3</v>
      </c>
      <c r="F23">
        <v>1.792309608261505E-2</v>
      </c>
      <c r="H23">
        <v>6.9403797908748903E-4</v>
      </c>
      <c r="I23">
        <v>7.3170733355471546E-3</v>
      </c>
      <c r="K23">
        <v>2.2890799007886445E-2</v>
      </c>
      <c r="M23" t="s">
        <v>1377</v>
      </c>
      <c r="N23">
        <v>2.8567004444532396</v>
      </c>
      <c r="O23">
        <v>9.8075591125347081</v>
      </c>
      <c r="Q23">
        <v>0.2369161341523241</v>
      </c>
      <c r="R23">
        <v>6.5907862440396539</v>
      </c>
      <c r="T23">
        <v>0.10595211618621124</v>
      </c>
      <c r="U23">
        <v>2.6906772169419337</v>
      </c>
      <c r="W23">
        <v>7.7774716527775137E-2</v>
      </c>
      <c r="Y23" t="s">
        <v>1377</v>
      </c>
      <c r="Z23" s="4">
        <v>105.5</v>
      </c>
      <c r="AA23" s="4">
        <v>112</v>
      </c>
      <c r="AC23">
        <v>0.61237243569579447</v>
      </c>
      <c r="AD23">
        <v>3.2210246816812815</v>
      </c>
      <c r="AF23">
        <v>0.27386127875258304</v>
      </c>
      <c r="AG23">
        <v>1.3149778198382918</v>
      </c>
      <c r="AI23">
        <v>9.725450136657935E-3</v>
      </c>
    </row>
    <row r="24" spans="1:35" x14ac:dyDescent="0.2">
      <c r="A24" t="s">
        <v>2129</v>
      </c>
      <c r="B24">
        <v>0.14967467633907475</v>
      </c>
      <c r="C24">
        <v>0.89902831794278892</v>
      </c>
      <c r="E24">
        <v>2.3091282040701384E-2</v>
      </c>
      <c r="F24">
        <v>0.78931284468951146</v>
      </c>
      <c r="H24">
        <v>1.0326735266125672E-2</v>
      </c>
      <c r="I24">
        <v>0.32223561948566171</v>
      </c>
      <c r="K24">
        <v>0.10100088467182863</v>
      </c>
      <c r="M24" t="s">
        <v>2205</v>
      </c>
      <c r="N24">
        <v>13.683310643441246</v>
      </c>
      <c r="O24">
        <v>19.636563841406065</v>
      </c>
      <c r="Q24">
        <v>1.4828515853302286</v>
      </c>
      <c r="R24">
        <v>3.8845642486422567</v>
      </c>
      <c r="T24">
        <v>0.66315138906834425</v>
      </c>
      <c r="U24">
        <v>1.585866713705242</v>
      </c>
      <c r="W24">
        <v>2.3031088047215275E-2</v>
      </c>
      <c r="Y24" t="s">
        <v>2205</v>
      </c>
      <c r="Z24" s="4">
        <v>19.100000000000001</v>
      </c>
      <c r="AA24" s="4">
        <v>17.5</v>
      </c>
      <c r="AC24">
        <v>1.9493588689617929</v>
      </c>
      <c r="AD24">
        <v>1.8027756377319946</v>
      </c>
      <c r="AF24">
        <v>0.87177978870813466</v>
      </c>
      <c r="AG24">
        <v>0.73598007219398731</v>
      </c>
      <c r="AI24">
        <v>0.21497011963199802</v>
      </c>
    </row>
    <row r="25" spans="1:35" x14ac:dyDescent="0.2">
      <c r="A25" t="s">
        <v>2130</v>
      </c>
      <c r="B25">
        <v>3.146638737503251E-2</v>
      </c>
      <c r="C25">
        <v>0.25592267565273924</v>
      </c>
      <c r="E25">
        <v>6.7017192018303832E-3</v>
      </c>
      <c r="F25">
        <v>0.18079710162528836</v>
      </c>
      <c r="H25">
        <v>2.9970999402816737E-3</v>
      </c>
      <c r="I25">
        <v>7.3810107659345287E-2</v>
      </c>
      <c r="K25">
        <v>4.9964870407797936E-2</v>
      </c>
      <c r="M25" t="s">
        <v>1526</v>
      </c>
      <c r="N25">
        <v>50.426837515180253</v>
      </c>
      <c r="O25">
        <v>53.748863014256457</v>
      </c>
      <c r="Q25">
        <v>3.662755016708839</v>
      </c>
      <c r="R25">
        <v>18.309432128655427</v>
      </c>
      <c r="T25">
        <v>1.6380338404578683</v>
      </c>
      <c r="U25">
        <v>7.474794365887707</v>
      </c>
      <c r="W25">
        <v>0.70964384976885797</v>
      </c>
      <c r="Y25" t="s">
        <v>1526</v>
      </c>
      <c r="Z25" s="4">
        <v>46.8</v>
      </c>
      <c r="AA25" s="4">
        <v>47</v>
      </c>
      <c r="AC25">
        <v>1.3964240043768941</v>
      </c>
      <c r="AD25">
        <v>1.2747548783981961</v>
      </c>
      <c r="AF25">
        <v>0.62449979983983972</v>
      </c>
      <c r="AG25">
        <v>0.52041649986653316</v>
      </c>
      <c r="AI25">
        <v>0.81901706510209205</v>
      </c>
    </row>
    <row r="26" spans="1:35" x14ac:dyDescent="0.2">
      <c r="M26" t="s">
        <v>1606</v>
      </c>
      <c r="N26">
        <v>7.722125413105756</v>
      </c>
      <c r="O26">
        <v>5.8281711903359703</v>
      </c>
      <c r="Q26">
        <v>2.0424709335819151</v>
      </c>
      <c r="R26">
        <v>2.2262754509216007</v>
      </c>
      <c r="T26">
        <v>0.91342076991132404</v>
      </c>
      <c r="U26">
        <v>0.90887314694040933</v>
      </c>
      <c r="W26">
        <v>0.19884685932968038</v>
      </c>
      <c r="Y26" t="s">
        <v>1606</v>
      </c>
      <c r="Z26" s="4">
        <v>33.700000000000003</v>
      </c>
      <c r="AA26" s="4">
        <v>21.4</v>
      </c>
      <c r="AC26">
        <v>3.9147158262126824</v>
      </c>
      <c r="AD26">
        <v>2.5347583711273063</v>
      </c>
      <c r="AF26">
        <v>1.7507141400011621</v>
      </c>
      <c r="AG26">
        <v>1.034810771751689</v>
      </c>
      <c r="AI26">
        <v>6.5050829410751585E-4</v>
      </c>
    </row>
    <row r="27" spans="1:35" x14ac:dyDescent="0.2">
      <c r="A27" t="s">
        <v>116</v>
      </c>
      <c r="B27">
        <v>0.18402603106743201</v>
      </c>
      <c r="C27">
        <v>1.186522801636485</v>
      </c>
      <c r="E27">
        <v>3.0392601780653238E-2</v>
      </c>
      <c r="F27">
        <v>0.9286648010664238</v>
      </c>
      <c r="H27">
        <v>1.3591984718924357E-2</v>
      </c>
      <c r="I27">
        <v>0.37912581744933099</v>
      </c>
      <c r="K27">
        <v>7.3215223173395863E-2</v>
      </c>
      <c r="M27" t="s">
        <v>1789</v>
      </c>
      <c r="N27">
        <v>539.8240492376566</v>
      </c>
      <c r="O27">
        <v>15854.657173622851</v>
      </c>
      <c r="Q27">
        <v>21.80355337070614</v>
      </c>
      <c r="R27">
        <v>5546.7463281431974</v>
      </c>
      <c r="T27">
        <v>9.7508454975887204</v>
      </c>
      <c r="U27">
        <v>2264.4497061011698</v>
      </c>
      <c r="W27">
        <v>3.4954361959646314E-3</v>
      </c>
      <c r="Y27" t="s">
        <v>1789</v>
      </c>
      <c r="Z27" s="4">
        <v>111.1</v>
      </c>
      <c r="AA27" s="4">
        <v>108</v>
      </c>
      <c r="AC27">
        <v>0.65192024052026487</v>
      </c>
      <c r="AD27">
        <v>0.93541434669348533</v>
      </c>
      <c r="AF27">
        <v>0.29154759474226499</v>
      </c>
      <c r="AG27">
        <v>0.38188130791298669</v>
      </c>
      <c r="AI27">
        <v>4.6293481932809389E-4</v>
      </c>
    </row>
    <row r="28" spans="1:35" x14ac:dyDescent="0.2">
      <c r="A28" t="s">
        <v>2127</v>
      </c>
      <c r="B28">
        <v>31.9</v>
      </c>
      <c r="C28">
        <v>36.6</v>
      </c>
      <c r="E28">
        <v>3.5425979167836701</v>
      </c>
      <c r="F28">
        <v>5.3432200029570138</v>
      </c>
      <c r="H28">
        <v>1.5842979517754858</v>
      </c>
      <c r="I28">
        <v>2.1813604317795181</v>
      </c>
      <c r="K28">
        <v>0.14548217850689241</v>
      </c>
      <c r="M28" t="s">
        <v>2210</v>
      </c>
      <c r="N28">
        <f>SUM(N4:N27)</f>
        <v>1246.9964362320966</v>
      </c>
      <c r="O28">
        <f>SUM(O4:O27)</f>
        <v>18320.164661199611</v>
      </c>
    </row>
    <row r="30" spans="1:35" x14ac:dyDescent="0.2">
      <c r="A30" t="s">
        <v>197</v>
      </c>
    </row>
    <row r="31" spans="1:35" x14ac:dyDescent="0.2">
      <c r="A31" t="s">
        <v>2120</v>
      </c>
      <c r="B31">
        <v>7.3294196312584823E-3</v>
      </c>
      <c r="C31">
        <v>9.4700609558907148E-2</v>
      </c>
      <c r="E31">
        <v>3.3477528657278361E-3</v>
      </c>
      <c r="F31">
        <v>4.5718983135214462E-2</v>
      </c>
      <c r="H31">
        <v>1.4971605959274335E-3</v>
      </c>
      <c r="I31">
        <v>1.866469670669749E-2</v>
      </c>
      <c r="K31">
        <v>1.273955744792619E-2</v>
      </c>
    </row>
    <row r="32" spans="1:35" x14ac:dyDescent="0.2">
      <c r="A32" t="s">
        <v>2121</v>
      </c>
      <c r="B32">
        <v>2.5700827908149239E-2</v>
      </c>
      <c r="C32">
        <v>0.25664547077572297</v>
      </c>
      <c r="E32">
        <v>4.8662186484007743E-3</v>
      </c>
      <c r="F32">
        <v>0.16646827997661626</v>
      </c>
      <c r="H32">
        <v>2.176239138240256E-3</v>
      </c>
      <c r="I32">
        <v>6.7960390716913316E-2</v>
      </c>
      <c r="K32">
        <v>3.6109318401214376E-2</v>
      </c>
    </row>
    <row r="33" spans="1:11" x14ac:dyDescent="0.2">
      <c r="A33" t="s">
        <v>2122</v>
      </c>
      <c r="B33">
        <v>2.9146900161250378E-2</v>
      </c>
      <c r="C33">
        <v>0.73997763569318242</v>
      </c>
      <c r="E33">
        <v>2.6515345839791117E-3</v>
      </c>
      <c r="F33">
        <v>0.54117961489025579</v>
      </c>
      <c r="H33">
        <v>1.1858023148937837E-3</v>
      </c>
      <c r="I33">
        <v>0.22093565261283868</v>
      </c>
      <c r="K33">
        <v>4.2513327652097158E-2</v>
      </c>
    </row>
    <row r="34" spans="1:11" x14ac:dyDescent="0.2">
      <c r="A34" t="s">
        <v>2123</v>
      </c>
      <c r="B34">
        <v>1.7847558347430033E-3</v>
      </c>
      <c r="C34">
        <v>1.259176512083523E-2</v>
      </c>
      <c r="E34">
        <v>1.6911115753998679E-3</v>
      </c>
      <c r="F34">
        <v>1.2949064157905928E-2</v>
      </c>
      <c r="H34">
        <v>7.5628808802617308E-4</v>
      </c>
      <c r="I34">
        <v>5.2864333055719775E-3</v>
      </c>
      <c r="K34">
        <v>0.13555293678935676</v>
      </c>
    </row>
    <row r="35" spans="1:11" x14ac:dyDescent="0.2">
      <c r="A35" t="s">
        <v>2124</v>
      </c>
      <c r="B35">
        <v>5.2005528081886597E-2</v>
      </c>
      <c r="C35">
        <v>1.031225856712523</v>
      </c>
      <c r="E35">
        <v>6.0159625476469483E-3</v>
      </c>
      <c r="F35">
        <v>0.71319177619636198</v>
      </c>
      <c r="H35">
        <v>2.6904202413262786E-3</v>
      </c>
      <c r="I35">
        <v>0.2911593234050508</v>
      </c>
      <c r="K35">
        <v>3.7284581218170285E-2</v>
      </c>
    </row>
    <row r="36" spans="1:11" x14ac:dyDescent="0.2">
      <c r="A36" t="s">
        <v>2125</v>
      </c>
      <c r="B36">
        <v>8.3868637840284997E-3</v>
      </c>
      <c r="C36">
        <v>4.7506094194454118E-2</v>
      </c>
      <c r="E36">
        <v>2.2278185555946869E-3</v>
      </c>
      <c r="F36">
        <v>3.665397004362362E-2</v>
      </c>
      <c r="H36">
        <v>9.9631074636902283E-4</v>
      </c>
      <c r="I36">
        <v>1.496392060902299E-2</v>
      </c>
      <c r="K36">
        <v>7.5345538564974057E-2</v>
      </c>
    </row>
    <row r="37" spans="1:11" x14ac:dyDescent="0.2">
      <c r="A37" t="s">
        <v>2131</v>
      </c>
      <c r="B37">
        <v>5.6682006552914867E-2</v>
      </c>
      <c r="C37">
        <v>0.45848589302544535</v>
      </c>
      <c r="E37">
        <v>7.0732086336249564E-3</v>
      </c>
      <c r="F37">
        <v>0.29926817496755503</v>
      </c>
      <c r="H37">
        <v>3.1632350647647612E-3</v>
      </c>
      <c r="I37">
        <v>0.1221757208207446</v>
      </c>
      <c r="K37">
        <v>3.9831792326659572E-2</v>
      </c>
    </row>
    <row r="38" spans="1:11" x14ac:dyDescent="0.2">
      <c r="A38" t="s">
        <v>2132</v>
      </c>
      <c r="B38">
        <v>5.495141147743238E-3</v>
      </c>
      <c r="C38">
        <v>0.63283782300236724</v>
      </c>
      <c r="E38">
        <v>1.7716780738423565E-3</v>
      </c>
      <c r="F38">
        <v>0.46402731753771315</v>
      </c>
      <c r="H38">
        <v>7.9231852147148023E-4</v>
      </c>
      <c r="I38">
        <v>0.18943835911330353</v>
      </c>
      <c r="K38">
        <v>3.9045170112543943E-2</v>
      </c>
    </row>
    <row r="40" spans="1:11" x14ac:dyDescent="0.2">
      <c r="A40" t="s">
        <v>116</v>
      </c>
      <c r="B40">
        <v>6.217714770065811E-2</v>
      </c>
      <c r="C40">
        <v>1.0913237160278126</v>
      </c>
      <c r="E40">
        <v>6.4845332833185715E-3</v>
      </c>
      <c r="F40">
        <v>0.73966608950946555</v>
      </c>
      <c r="H40">
        <v>2.8999714447720455E-3</v>
      </c>
      <c r="I40">
        <v>0.30196741655633003</v>
      </c>
      <c r="K40">
        <v>3.5827289451453637E-2</v>
      </c>
    </row>
    <row r="41" spans="1:11" x14ac:dyDescent="0.2">
      <c r="A41" t="s">
        <v>2127</v>
      </c>
      <c r="B41">
        <v>24.3</v>
      </c>
      <c r="C41">
        <v>17.399999999999999</v>
      </c>
      <c r="E41">
        <v>1.7888543819998317</v>
      </c>
      <c r="F41">
        <v>3.5601966237835811</v>
      </c>
      <c r="H41">
        <v>0.79999999999999993</v>
      </c>
      <c r="I41">
        <v>1.4534441853748641</v>
      </c>
      <c r="K41">
        <v>8.5201186613346244E-3</v>
      </c>
    </row>
    <row r="43" spans="1:11" x14ac:dyDescent="0.2">
      <c r="A43" t="s">
        <v>2198</v>
      </c>
    </row>
    <row r="44" spans="1:11" x14ac:dyDescent="0.2">
      <c r="A44" t="s">
        <v>2133</v>
      </c>
      <c r="B44">
        <v>4.6897432278992009E-3</v>
      </c>
      <c r="C44">
        <v>5.2251870580426872E-2</v>
      </c>
      <c r="E44">
        <v>1.4043941884778379E-3</v>
      </c>
      <c r="F44">
        <v>3.5407114922138279E-2</v>
      </c>
      <c r="H44">
        <v>6.280641745284195E-4</v>
      </c>
      <c r="I44">
        <v>1.4454894137220488E-2</v>
      </c>
      <c r="K44">
        <v>3.972969701498958E-2</v>
      </c>
    </row>
    <row r="45" spans="1:11" x14ac:dyDescent="0.2">
      <c r="A45" t="s">
        <v>2134</v>
      </c>
      <c r="B45">
        <v>6.9271222657929427E-2</v>
      </c>
      <c r="C45">
        <v>1.6090110553531205</v>
      </c>
      <c r="E45">
        <v>7.0918228719140499E-3</v>
      </c>
      <c r="F45">
        <v>0.98038007310674591</v>
      </c>
      <c r="H45">
        <v>3.1715596051975197E-3</v>
      </c>
      <c r="I45">
        <v>0.4002384888506661</v>
      </c>
      <c r="K45">
        <v>2.4628171932454309E-2</v>
      </c>
    </row>
    <row r="46" spans="1:11" x14ac:dyDescent="0.2">
      <c r="A46" t="s">
        <v>2135</v>
      </c>
      <c r="B46">
        <v>16.926419380618093</v>
      </c>
      <c r="C46">
        <v>37.4025755898437</v>
      </c>
      <c r="E46">
        <v>2.8682380303493589</v>
      </c>
      <c r="F46">
        <v>24.157458966035662</v>
      </c>
      <c r="H46">
        <v>1.2827150423022542</v>
      </c>
      <c r="I46">
        <v>9.8622413248349794</v>
      </c>
      <c r="K46">
        <v>0.13099844648185885</v>
      </c>
    </row>
    <row r="48" spans="1:11" x14ac:dyDescent="0.2">
      <c r="A48" t="s">
        <v>2136</v>
      </c>
      <c r="B48">
        <v>7.3960965885828608E-2</v>
      </c>
      <c r="C48">
        <v>1.6612629259335474</v>
      </c>
      <c r="E48">
        <v>8.1840210191077949E-3</v>
      </c>
      <c r="F48">
        <v>1.0102810968356251</v>
      </c>
      <c r="H48">
        <v>3.6600054656024269E-3</v>
      </c>
      <c r="I48">
        <v>0.4124455306711004</v>
      </c>
      <c r="K48">
        <v>2.4598034355476139E-2</v>
      </c>
    </row>
    <row r="49" spans="1:11" x14ac:dyDescent="0.2">
      <c r="A49" t="s">
        <v>2127</v>
      </c>
      <c r="B49">
        <v>3.8</v>
      </c>
      <c r="C49">
        <v>3.2</v>
      </c>
      <c r="E49">
        <v>0.44721359549995715</v>
      </c>
      <c r="F49">
        <v>0.57008771254956836</v>
      </c>
      <c r="H49">
        <v>0.19999999999999965</v>
      </c>
      <c r="I49">
        <v>0.23273733406281544</v>
      </c>
      <c r="K49">
        <v>0.10332234285271084</v>
      </c>
    </row>
    <row r="51" spans="1:11" x14ac:dyDescent="0.2">
      <c r="A51" t="s">
        <v>264</v>
      </c>
    </row>
    <row r="52" spans="1:11" x14ac:dyDescent="0.2">
      <c r="A52" t="s">
        <v>2120</v>
      </c>
      <c r="B52">
        <v>0.68397193476759754</v>
      </c>
      <c r="C52">
        <v>7.6908008879034044</v>
      </c>
      <c r="E52">
        <v>8.3047057463931567E-2</v>
      </c>
      <c r="F52">
        <v>2.7482392836673863</v>
      </c>
      <c r="H52">
        <v>3.7139773164136455E-2</v>
      </c>
      <c r="I52">
        <v>1.1219639893428421</v>
      </c>
      <c r="K52">
        <v>4.66063299211961E-3</v>
      </c>
    </row>
    <row r="53" spans="1:11" x14ac:dyDescent="0.2">
      <c r="A53" t="s">
        <v>2121</v>
      </c>
      <c r="B53">
        <v>2.0279708147155846</v>
      </c>
      <c r="C53">
        <v>45.43735938748047</v>
      </c>
      <c r="E53">
        <v>0.22850729285873086</v>
      </c>
      <c r="F53">
        <v>20.745131076696826</v>
      </c>
      <c r="H53">
        <v>0.10219156803731488</v>
      </c>
      <c r="I53">
        <v>8.4691642975102379</v>
      </c>
      <c r="K53">
        <v>9.4512443818785558E-3</v>
      </c>
    </row>
    <row r="54" spans="1:11" x14ac:dyDescent="0.2">
      <c r="A54" t="s">
        <v>2122</v>
      </c>
      <c r="B54">
        <v>3.4914084014596924</v>
      </c>
      <c r="C54">
        <v>251.16760997791533</v>
      </c>
      <c r="E54">
        <v>0.58484489222378744</v>
      </c>
      <c r="F54">
        <v>165.2841798047117</v>
      </c>
      <c r="H54">
        <v>0.26155058706118534</v>
      </c>
      <c r="I54">
        <v>67.476983845995306</v>
      </c>
      <c r="K54">
        <v>2.8549240106957231E-2</v>
      </c>
    </row>
    <row r="55" spans="1:11" x14ac:dyDescent="0.2">
      <c r="A55" t="s">
        <v>2123</v>
      </c>
      <c r="B55">
        <v>4.8374276926335567</v>
      </c>
      <c r="C55">
        <v>150.08901732296061</v>
      </c>
      <c r="E55">
        <v>0.62645947864480878</v>
      </c>
      <c r="F55">
        <v>86.562814993416737</v>
      </c>
      <c r="H55">
        <v>0.28016119587977406</v>
      </c>
      <c r="I55">
        <v>35.339121238802036</v>
      </c>
      <c r="K55">
        <v>1.9908693595684916E-2</v>
      </c>
    </row>
    <row r="56" spans="1:11" x14ac:dyDescent="0.2">
      <c r="A56" t="s">
        <v>2124</v>
      </c>
      <c r="B56">
        <v>1.3485514411469428</v>
      </c>
      <c r="C56">
        <v>154.10925388049492</v>
      </c>
      <c r="E56">
        <v>0.23776806763690414</v>
      </c>
      <c r="F56">
        <v>109.30644765506105</v>
      </c>
      <c r="H56">
        <v>0.10633311242297708</v>
      </c>
      <c r="I56">
        <v>44.624170391856403</v>
      </c>
      <c r="K56">
        <v>3.5355043940213993E-2</v>
      </c>
    </row>
    <row r="57" spans="1:11" x14ac:dyDescent="0.2">
      <c r="A57" t="s">
        <v>2125</v>
      </c>
      <c r="B57">
        <v>1.7372017162374943E-2</v>
      </c>
      <c r="C57">
        <v>9.749904984364996E-2</v>
      </c>
      <c r="E57">
        <v>1.151601997223845E-2</v>
      </c>
      <c r="F57">
        <v>3.6993361397682077E-2</v>
      </c>
      <c r="H57">
        <v>5.1501206976340827E-3</v>
      </c>
      <c r="I57">
        <v>1.5102476549115571E-2</v>
      </c>
      <c r="K57">
        <v>6.4285068200490326E-3</v>
      </c>
    </row>
    <row r="59" spans="1:11" x14ac:dyDescent="0.2">
      <c r="A59" t="s">
        <v>116</v>
      </c>
      <c r="B59">
        <v>6.2033511509428747</v>
      </c>
      <c r="C59">
        <v>304.29577025329922</v>
      </c>
      <c r="E59">
        <v>0.86719872550922095</v>
      </c>
      <c r="F59">
        <v>188.23100138813825</v>
      </c>
      <c r="H59">
        <v>0.3878230600479598</v>
      </c>
      <c r="I59">
        <v>76.844984529008471</v>
      </c>
      <c r="K59">
        <v>2.398764021102243E-2</v>
      </c>
    </row>
    <row r="60" spans="1:11" x14ac:dyDescent="0.2">
      <c r="A60" t="s">
        <v>2127</v>
      </c>
      <c r="B60">
        <v>40.799999999999997</v>
      </c>
      <c r="C60">
        <v>39.4</v>
      </c>
      <c r="E60">
        <v>2.3611437906235189</v>
      </c>
      <c r="F60">
        <v>2.8151376520518494</v>
      </c>
      <c r="H60">
        <v>1.0559356040971437</v>
      </c>
      <c r="I60">
        <v>1.1492751338706209</v>
      </c>
      <c r="K60">
        <v>0.41970754671477561</v>
      </c>
    </row>
    <row r="62" spans="1:11" x14ac:dyDescent="0.2">
      <c r="A62" t="s">
        <v>364</v>
      </c>
    </row>
    <row r="63" spans="1:11" x14ac:dyDescent="0.2">
      <c r="A63" t="s">
        <v>2120</v>
      </c>
      <c r="B63">
        <v>45.81535888852342</v>
      </c>
      <c r="C63">
        <v>59.621757066824593</v>
      </c>
      <c r="E63">
        <v>1.784982036838159</v>
      </c>
      <c r="F63">
        <v>13.04157881132538</v>
      </c>
      <c r="H63">
        <v>0.7982682345972314</v>
      </c>
      <c r="I63">
        <v>5.3242022546733256</v>
      </c>
      <c r="K63">
        <v>7.6562563704534306E-2</v>
      </c>
    </row>
    <row r="64" spans="1:11" x14ac:dyDescent="0.2">
      <c r="A64" t="s">
        <v>2121</v>
      </c>
      <c r="B64">
        <v>19.065530026078701</v>
      </c>
      <c r="C64">
        <v>44.535597710841401</v>
      </c>
      <c r="E64">
        <v>1.837841630983061</v>
      </c>
      <c r="F64">
        <v>19.946950630706301</v>
      </c>
      <c r="H64">
        <v>0.82190776375144159</v>
      </c>
      <c r="I64">
        <v>8.1433084949529224</v>
      </c>
      <c r="K64">
        <v>4.5809241098199061E-2</v>
      </c>
    </row>
    <row r="65" spans="1:11" x14ac:dyDescent="0.2">
      <c r="A65" t="s">
        <v>2122</v>
      </c>
      <c r="B65">
        <v>29.435623888695108</v>
      </c>
      <c r="C65">
        <v>54.6538260692897</v>
      </c>
      <c r="E65">
        <v>2.3447485142830842</v>
      </c>
      <c r="F65">
        <v>14.409317029668815</v>
      </c>
      <c r="H65">
        <v>1.0486034136157225</v>
      </c>
      <c r="I65">
        <v>5.8825790441141228</v>
      </c>
      <c r="K65">
        <v>1.6431480428837259E-2</v>
      </c>
    </row>
    <row r="67" spans="1:11" x14ac:dyDescent="0.2">
      <c r="A67" t="s">
        <v>116</v>
      </c>
      <c r="B67">
        <v>94.316512803297229</v>
      </c>
      <c r="C67">
        <v>158.81118084695566</v>
      </c>
      <c r="E67">
        <v>4.986313856699204</v>
      </c>
      <c r="F67">
        <v>47.169281542061889</v>
      </c>
      <c r="H67">
        <v>2.2299473481457128</v>
      </c>
      <c r="I67">
        <v>19.256778551955417</v>
      </c>
      <c r="K67">
        <v>3.7294815364042111E-2</v>
      </c>
    </row>
    <row r="68" spans="1:11" x14ac:dyDescent="0.2">
      <c r="A68" t="s">
        <v>2127</v>
      </c>
      <c r="B68">
        <v>25</v>
      </c>
      <c r="C68">
        <v>25</v>
      </c>
      <c r="E68">
        <v>0</v>
      </c>
      <c r="F68">
        <v>0</v>
      </c>
      <c r="H68">
        <v>0</v>
      </c>
      <c r="I68">
        <v>0</v>
      </c>
      <c r="K68" t="e">
        <v>#DIV/0!</v>
      </c>
    </row>
    <row r="70" spans="1:11" x14ac:dyDescent="0.2">
      <c r="A70" t="s">
        <v>2199</v>
      </c>
    </row>
    <row r="71" spans="1:11" x14ac:dyDescent="0.2">
      <c r="A71" t="s">
        <v>2120</v>
      </c>
      <c r="B71">
        <v>0.18564533563049823</v>
      </c>
      <c r="C71">
        <v>0.10484049956766335</v>
      </c>
      <c r="E71">
        <v>1.5310931444470774E-2</v>
      </c>
      <c r="F71">
        <v>9.6088824310220713E-2</v>
      </c>
      <c r="H71">
        <v>6.8472567017351391E-3</v>
      </c>
      <c r="I71">
        <v>3.9228098257330091E-2</v>
      </c>
      <c r="K71">
        <v>0.13341792189780016</v>
      </c>
    </row>
    <row r="72" spans="1:11" x14ac:dyDescent="0.2">
      <c r="A72" t="s">
        <v>2121</v>
      </c>
      <c r="B72">
        <v>9.1475487796683547E-2</v>
      </c>
      <c r="C72">
        <v>7.9803262410147874E-2</v>
      </c>
      <c r="E72">
        <v>1.3216689195931837E-2</v>
      </c>
      <c r="F72">
        <v>3.5261939558038288E-2</v>
      </c>
      <c r="H72">
        <v>5.9106830959181249E-3</v>
      </c>
      <c r="I72">
        <v>1.4395626543009198E-2</v>
      </c>
      <c r="K72">
        <v>0.51853426352341947</v>
      </c>
    </row>
    <row r="73" spans="1:11" x14ac:dyDescent="0.2">
      <c r="A73" t="s">
        <v>2122</v>
      </c>
      <c r="B73">
        <v>0.11172690019256448</v>
      </c>
      <c r="C73">
        <v>0.26108427298715553</v>
      </c>
      <c r="E73">
        <v>1.6186148215406884E-2</v>
      </c>
      <c r="F73">
        <v>0.2112804530330972</v>
      </c>
      <c r="H73">
        <v>7.23866554070734E-3</v>
      </c>
      <c r="I73">
        <v>8.6254883759192436E-2</v>
      </c>
      <c r="K73">
        <v>0.18931246753939204</v>
      </c>
    </row>
    <row r="74" spans="1:11" x14ac:dyDescent="0.2">
      <c r="A74" t="s">
        <v>2123</v>
      </c>
      <c r="B74">
        <v>2.8592048469936221E-3</v>
      </c>
      <c r="C74">
        <v>5.4605030144249745E-3</v>
      </c>
      <c r="E74">
        <v>1.001309283276754E-3</v>
      </c>
      <c r="F74">
        <v>7.371636737490671E-3</v>
      </c>
      <c r="H74">
        <v>4.4779912478168301E-4</v>
      </c>
      <c r="I74">
        <v>3.0094580960011753E-3</v>
      </c>
      <c r="K74">
        <v>0.47651567252907184</v>
      </c>
    </row>
    <row r="75" spans="1:11" x14ac:dyDescent="0.2">
      <c r="A75" t="s">
        <v>2124</v>
      </c>
      <c r="B75">
        <v>0.26096450824513906</v>
      </c>
      <c r="C75">
        <v>0.40007374709512522</v>
      </c>
      <c r="E75">
        <v>2.2762206891178905E-2</v>
      </c>
      <c r="F75">
        <v>0.2904656539317943</v>
      </c>
      <c r="H75">
        <v>1.0179568385318038E-2</v>
      </c>
      <c r="I75">
        <v>0.11858210665612308</v>
      </c>
      <c r="K75">
        <v>0.34516409179971691</v>
      </c>
    </row>
    <row r="76" spans="1:11" x14ac:dyDescent="0.2">
      <c r="A76" t="s">
        <v>2125</v>
      </c>
      <c r="B76">
        <v>0.12502401052761355</v>
      </c>
      <c r="C76">
        <v>4.0193784855416671E-2</v>
      </c>
      <c r="E76">
        <v>1.8568041271239587E-2</v>
      </c>
      <c r="F76">
        <v>4.0378964372175224E-2</v>
      </c>
      <c r="H76">
        <v>8.3038804983026644E-3</v>
      </c>
      <c r="I76">
        <v>1.6484643175641769E-2</v>
      </c>
      <c r="K76">
        <v>6.1194673017949041E-3</v>
      </c>
    </row>
    <row r="77" spans="1:11" x14ac:dyDescent="0.2">
      <c r="A77" t="s">
        <v>2128</v>
      </c>
      <c r="B77">
        <v>0.1415863731846454</v>
      </c>
      <c r="C77">
        <v>0.21586724568202204</v>
      </c>
      <c r="E77">
        <v>1.7346974144992072E-2</v>
      </c>
      <c r="F77">
        <v>0.17260568221485276</v>
      </c>
      <c r="H77">
        <v>7.7578026784267127E-3</v>
      </c>
      <c r="I77">
        <v>7.0465974688562444E-2</v>
      </c>
      <c r="K77">
        <v>0.39154999946646774</v>
      </c>
    </row>
    <row r="78" spans="1:11" x14ac:dyDescent="0.2">
      <c r="A78" t="s">
        <v>2129</v>
      </c>
      <c r="B78">
        <v>0.22940304901064032</v>
      </c>
      <c r="C78">
        <v>0.15147424398884063</v>
      </c>
      <c r="E78">
        <v>2.9091676942795998E-2</v>
      </c>
      <c r="F78">
        <v>9.9664142340840547E-2</v>
      </c>
      <c r="H78">
        <v>1.3010193444711021E-2</v>
      </c>
      <c r="I78">
        <v>4.0687715731195263E-2</v>
      </c>
      <c r="K78">
        <v>0.15814843220527749</v>
      </c>
    </row>
    <row r="79" spans="1:11" x14ac:dyDescent="0.2">
      <c r="A79" t="s">
        <v>2130</v>
      </c>
      <c r="B79">
        <v>1.7858301424460508E-2</v>
      </c>
      <c r="C79">
        <v>7.8386545294104104E-2</v>
      </c>
      <c r="E79">
        <v>4.77398720499709E-3</v>
      </c>
      <c r="F79">
        <v>6.4742153898905114E-2</v>
      </c>
      <c r="H79">
        <v>2.1349919828175432E-3</v>
      </c>
      <c r="I79">
        <v>2.643087365017634E-2</v>
      </c>
      <c r="K79">
        <v>0.10469277189818985</v>
      </c>
    </row>
    <row r="80" spans="1:11" x14ac:dyDescent="0.2">
      <c r="A80" t="s">
        <v>2137</v>
      </c>
      <c r="B80">
        <v>2.2497446391383603E-2</v>
      </c>
      <c r="C80">
        <v>9.4061590043416479E-2</v>
      </c>
      <c r="E80">
        <v>5.4217810733090304E-3</v>
      </c>
      <c r="F80">
        <v>6.8606601635023065E-2</v>
      </c>
      <c r="H80">
        <v>2.4246942078081524E-3</v>
      </c>
      <c r="I80">
        <v>2.8008527832033437E-2</v>
      </c>
      <c r="K80">
        <v>7.9864676302826385E-2</v>
      </c>
    </row>
    <row r="81" spans="1:11" x14ac:dyDescent="0.2">
      <c r="A81" t="s">
        <v>2138</v>
      </c>
      <c r="B81">
        <v>1.0670194321473123E-2</v>
      </c>
      <c r="C81">
        <v>2.3837436453070696E-2</v>
      </c>
      <c r="E81">
        <v>1.7363826896464674E-3</v>
      </c>
      <c r="F81">
        <v>2.1218907680016132E-2</v>
      </c>
      <c r="H81">
        <v>7.7653394580068423E-4</v>
      </c>
      <c r="I81">
        <v>8.6625827858771206E-3</v>
      </c>
      <c r="K81">
        <v>0.23797911668293553</v>
      </c>
    </row>
    <row r="82" spans="1:11" x14ac:dyDescent="0.2">
      <c r="A82" t="s">
        <v>2139</v>
      </c>
      <c r="B82">
        <v>7.3204992458860167E-3</v>
      </c>
      <c r="C82">
        <v>6.7822754845263799E-3</v>
      </c>
      <c r="E82">
        <v>1.3955014669652789E-3</v>
      </c>
      <c r="F82">
        <v>8.1062696911404809E-3</v>
      </c>
      <c r="H82">
        <v>6.2408722856700815E-4</v>
      </c>
      <c r="I82">
        <v>3.3093707434471284E-3</v>
      </c>
      <c r="K82">
        <v>0.8903738150905135</v>
      </c>
    </row>
    <row r="83" spans="1:11" x14ac:dyDescent="0.2">
      <c r="A83" t="s">
        <v>2140</v>
      </c>
      <c r="B83">
        <v>0.33111854325381612</v>
      </c>
      <c r="C83">
        <v>0.2686995229771848</v>
      </c>
      <c r="E83">
        <v>3.6517691743811254E-2</v>
      </c>
      <c r="F83">
        <v>0.21122947758459173</v>
      </c>
      <c r="H83">
        <v>1.633120822410896E-2</v>
      </c>
      <c r="I83">
        <v>8.6234073119484458E-2</v>
      </c>
      <c r="K83">
        <v>0.54859664356759397</v>
      </c>
    </row>
    <row r="84" spans="1:11" x14ac:dyDescent="0.2">
      <c r="A84" t="s">
        <v>2141</v>
      </c>
      <c r="B84">
        <v>4.609339871759769E-2</v>
      </c>
      <c r="C84">
        <v>0.16028439848010995</v>
      </c>
      <c r="E84">
        <v>5.6303568516238084E-3</v>
      </c>
      <c r="F84">
        <v>0.11718714789067639</v>
      </c>
      <c r="H84">
        <v>2.5179721315625064E-3</v>
      </c>
      <c r="I84">
        <v>4.7841452790704529E-2</v>
      </c>
      <c r="K84">
        <v>9.4814455213865667E-2</v>
      </c>
    </row>
    <row r="85" spans="1:11" x14ac:dyDescent="0.2">
      <c r="A85" t="s">
        <v>2142</v>
      </c>
      <c r="B85">
        <v>1.1635781648332417E-2</v>
      </c>
      <c r="C85">
        <v>1.6744113507672E-2</v>
      </c>
      <c r="E85">
        <v>4.581793661478155E-3</v>
      </c>
      <c r="F85">
        <v>9.9537805786074594E-3</v>
      </c>
      <c r="H85">
        <v>2.0490404171885626E-3</v>
      </c>
      <c r="I85">
        <v>4.0636139048688966E-3</v>
      </c>
      <c r="K85">
        <v>0.33994865517059641</v>
      </c>
    </row>
    <row r="87" spans="1:11" x14ac:dyDescent="0.2">
      <c r="A87" t="s">
        <v>2136</v>
      </c>
      <c r="B87">
        <v>0.38884772361974629</v>
      </c>
      <c r="C87">
        <v>0.44572803496496682</v>
      </c>
      <c r="E87">
        <v>3.3198780448902579E-2</v>
      </c>
      <c r="F87">
        <v>0.33171924733760133</v>
      </c>
      <c r="H87">
        <v>1.4846945970767429E-2</v>
      </c>
      <c r="I87">
        <v>0.13542381563953509</v>
      </c>
      <c r="K87">
        <v>0.7218590435665293</v>
      </c>
    </row>
    <row r="88" spans="1:11" x14ac:dyDescent="0.2">
      <c r="A88" t="s">
        <v>2127</v>
      </c>
      <c r="B88">
        <v>60.4</v>
      </c>
      <c r="C88">
        <v>47.8</v>
      </c>
      <c r="E88">
        <v>6.1785920726327284</v>
      </c>
      <c r="F88">
        <v>7.3365523238098573</v>
      </c>
      <c r="H88">
        <v>2.7631503759296194</v>
      </c>
      <c r="I88">
        <v>2.995134944094056</v>
      </c>
      <c r="K88">
        <v>1.9381314513518856E-2</v>
      </c>
    </row>
    <row r="90" spans="1:11" x14ac:dyDescent="0.2">
      <c r="A90" t="s">
        <v>627</v>
      </c>
    </row>
    <row r="91" spans="1:11" x14ac:dyDescent="0.2">
      <c r="A91" t="s">
        <v>2177</v>
      </c>
      <c r="B91">
        <v>5.5074206306207053E-2</v>
      </c>
      <c r="C91">
        <v>0.10851196162988005</v>
      </c>
      <c r="E91">
        <v>1.5914018681684957E-2</v>
      </c>
      <c r="F91">
        <v>0.1230280235652894</v>
      </c>
      <c r="H91">
        <v>7.1169655134898299E-3</v>
      </c>
      <c r="I91">
        <v>5.0225980299677252E-2</v>
      </c>
      <c r="K91">
        <v>0.3883350611232293</v>
      </c>
    </row>
    <row r="92" spans="1:11" x14ac:dyDescent="0.2">
      <c r="A92" t="s">
        <v>2178</v>
      </c>
      <c r="B92">
        <v>0.18583114762813965</v>
      </c>
      <c r="C92">
        <v>0.26627877988461118</v>
      </c>
      <c r="E92">
        <v>8.4045967920814396E-2</v>
      </c>
      <c r="F92">
        <v>0.19840365171906188</v>
      </c>
      <c r="H92">
        <v>3.7586499501141526E-2</v>
      </c>
      <c r="I92">
        <v>8.0997951636094703E-2</v>
      </c>
      <c r="K92">
        <v>0.43922207953137776</v>
      </c>
    </row>
    <row r="93" spans="1:11" x14ac:dyDescent="0.2">
      <c r="A93" t="s">
        <v>2179</v>
      </c>
      <c r="B93">
        <v>6.8906834806227002E-2</v>
      </c>
      <c r="C93">
        <v>0.31336285487554177</v>
      </c>
      <c r="E93">
        <v>2.3892581771353061E-2</v>
      </c>
      <c r="F93">
        <v>0.36609478728258088</v>
      </c>
      <c r="H93">
        <v>1.0685087399743555E-2</v>
      </c>
      <c r="I93">
        <v>0.14945757105584523</v>
      </c>
      <c r="K93">
        <v>0.20990130230966855</v>
      </c>
    </row>
    <row r="94" spans="1:11" x14ac:dyDescent="0.2">
      <c r="A94" t="s">
        <v>2180</v>
      </c>
      <c r="B94">
        <v>1.9788068239765626E-2</v>
      </c>
      <c r="C94">
        <v>3.7257902526618106E-2</v>
      </c>
      <c r="E94">
        <v>1.0139502364151072E-2</v>
      </c>
      <c r="F94">
        <v>5.6742089800606528E-2</v>
      </c>
      <c r="H94">
        <v>4.5345233088523243E-3</v>
      </c>
      <c r="I94">
        <v>2.3164861158444613E-2</v>
      </c>
      <c r="K94">
        <v>0.53302543129185564</v>
      </c>
    </row>
    <row r="95" spans="1:11" x14ac:dyDescent="0.2">
      <c r="A95" t="s">
        <v>2181</v>
      </c>
      <c r="B95">
        <v>0.29002412050080811</v>
      </c>
      <c r="C95">
        <v>0.65089569386341484</v>
      </c>
      <c r="E95">
        <v>0.10007081407220864</v>
      </c>
      <c r="F95">
        <v>0.63482000762655766</v>
      </c>
      <c r="H95">
        <v>4.4753028565840208E-2</v>
      </c>
      <c r="I95">
        <v>0.25916418286579868</v>
      </c>
      <c r="K95">
        <v>0.27459154165513666</v>
      </c>
    </row>
    <row r="97" spans="1:11" x14ac:dyDescent="0.2">
      <c r="A97" t="s">
        <v>116</v>
      </c>
      <c r="B97">
        <v>0.3098121887405737</v>
      </c>
      <c r="C97">
        <v>0.68815359639003304</v>
      </c>
      <c r="E97">
        <v>9.9906137552580959E-2</v>
      </c>
      <c r="F97">
        <v>0.60391974323400421</v>
      </c>
      <c r="H97">
        <v>4.4679382987403093E-2</v>
      </c>
      <c r="I97">
        <v>0.24654920275265735</v>
      </c>
      <c r="K97">
        <v>0.23562945886783193</v>
      </c>
    </row>
    <row r="98" spans="1:11" x14ac:dyDescent="0.2">
      <c r="A98" t="s">
        <v>2127</v>
      </c>
      <c r="B98">
        <v>6.7</v>
      </c>
      <c r="C98">
        <v>3.7</v>
      </c>
      <c r="E98">
        <v>0.90829510622924903</v>
      </c>
      <c r="F98">
        <v>1.3509256086106294</v>
      </c>
      <c r="H98">
        <v>0.40620192023179869</v>
      </c>
      <c r="I98">
        <v>0.5515130702591432</v>
      </c>
      <c r="K98">
        <v>4.451146222652253E-3</v>
      </c>
    </row>
    <row r="100" spans="1:11" x14ac:dyDescent="0.2">
      <c r="A100" t="s">
        <v>649</v>
      </c>
    </row>
    <row r="101" spans="1:11" x14ac:dyDescent="0.2">
      <c r="A101" t="s">
        <v>2120</v>
      </c>
      <c r="B101">
        <v>27.384660955069478</v>
      </c>
      <c r="C101">
        <v>19.065003813548184</v>
      </c>
      <c r="E101">
        <v>4.4657862075182164</v>
      </c>
      <c r="F101">
        <v>4.2321744056995554</v>
      </c>
      <c r="H101">
        <v>1.9971603065983428</v>
      </c>
      <c r="I101">
        <v>1.7277779660717592</v>
      </c>
      <c r="K101">
        <v>1.6522967185579732E-2</v>
      </c>
    </row>
    <row r="102" spans="1:11" x14ac:dyDescent="0.2">
      <c r="A102" t="s">
        <v>2121</v>
      </c>
      <c r="B102">
        <v>13.46609157913478</v>
      </c>
      <c r="C102">
        <v>17.728484828333706</v>
      </c>
      <c r="E102">
        <v>2.5843252639505736</v>
      </c>
      <c r="F102">
        <v>3.5538607126609403</v>
      </c>
      <c r="H102">
        <v>1.1557453932327137</v>
      </c>
      <c r="I102">
        <v>1.450857560490515</v>
      </c>
      <c r="K102">
        <v>6.5101879049288811E-2</v>
      </c>
    </row>
    <row r="103" spans="1:11" x14ac:dyDescent="0.2">
      <c r="A103" t="s">
        <v>2122</v>
      </c>
      <c r="B103">
        <v>36.397860407696875</v>
      </c>
      <c r="C103">
        <v>53.745285613525013</v>
      </c>
      <c r="E103">
        <v>7.8369533034148677</v>
      </c>
      <c r="F103">
        <v>18.742773527831712</v>
      </c>
      <c r="H103">
        <v>3.5047920645854358</v>
      </c>
      <c r="I103">
        <v>7.6517052512886439</v>
      </c>
      <c r="K103">
        <v>0.11061015701987059</v>
      </c>
    </row>
    <row r="104" spans="1:11" x14ac:dyDescent="0.2">
      <c r="A104" t="s">
        <v>2123</v>
      </c>
      <c r="B104">
        <v>13.686102027678364</v>
      </c>
      <c r="C104">
        <v>20.251167064489461</v>
      </c>
      <c r="E104">
        <v>2.4217852158460262</v>
      </c>
      <c r="F104">
        <v>10.65403198336956</v>
      </c>
      <c r="H104">
        <v>1.0830552739071431</v>
      </c>
      <c r="I104">
        <v>4.3494903437579433</v>
      </c>
      <c r="K104">
        <v>0.24402357320637302</v>
      </c>
    </row>
    <row r="105" spans="1:11" x14ac:dyDescent="0.2">
      <c r="A105" t="s">
        <v>2124</v>
      </c>
      <c r="B105">
        <v>62.780618381503565</v>
      </c>
      <c r="C105">
        <v>69.516873067259382</v>
      </c>
      <c r="E105">
        <v>12.346483119461524</v>
      </c>
      <c r="F105">
        <v>10.879762911333831</v>
      </c>
      <c r="H105">
        <v>5.5215151076339248</v>
      </c>
      <c r="I105">
        <v>4.4416446092041779</v>
      </c>
      <c r="K105">
        <v>0.38718890980934095</v>
      </c>
    </row>
    <row r="106" spans="1:11" x14ac:dyDescent="0.2">
      <c r="A106" t="s">
        <v>2125</v>
      </c>
      <c r="B106">
        <v>0.78189253271922143</v>
      </c>
      <c r="C106">
        <v>0.7707341236580636</v>
      </c>
      <c r="E106">
        <v>0.10788010871795535</v>
      </c>
      <c r="F106">
        <v>0.52843571727145511</v>
      </c>
      <c r="H106">
        <v>4.8245451302683165E-2</v>
      </c>
      <c r="I106">
        <v>0.21573297819611681</v>
      </c>
      <c r="K106">
        <v>0.96515586060025238</v>
      </c>
    </row>
    <row r="107" spans="1:11" x14ac:dyDescent="0.2">
      <c r="A107" t="s">
        <v>2143</v>
      </c>
      <c r="B107">
        <v>4.0842835778365449</v>
      </c>
      <c r="C107">
        <v>7.1174809941566721</v>
      </c>
      <c r="E107">
        <v>0.49105829825729763</v>
      </c>
      <c r="F107">
        <v>2.6612788209389855</v>
      </c>
      <c r="H107">
        <v>0.2196079471637368</v>
      </c>
      <c r="I107">
        <v>1.0864625290960259</v>
      </c>
      <c r="K107">
        <v>6.2387452124525296E-2</v>
      </c>
    </row>
    <row r="108" spans="1:11" x14ac:dyDescent="0.2">
      <c r="A108" t="s">
        <v>2144</v>
      </c>
      <c r="B108">
        <v>73.164329364064585</v>
      </c>
      <c r="C108">
        <v>83.421293261250227</v>
      </c>
      <c r="E108">
        <v>14.258116089930576</v>
      </c>
      <c r="F108">
        <v>17.724813213442935</v>
      </c>
      <c r="H108">
        <v>6.3764233616336545</v>
      </c>
      <c r="I108">
        <v>7.2361246931793692</v>
      </c>
      <c r="K108">
        <v>0.34416525339874832</v>
      </c>
    </row>
    <row r="109" spans="1:11" x14ac:dyDescent="0.2">
      <c r="A109" t="s">
        <v>2137</v>
      </c>
      <c r="B109">
        <v>2.5039642827391213</v>
      </c>
      <c r="C109">
        <v>17.445552139629878</v>
      </c>
      <c r="E109">
        <v>0.67804383109446675</v>
      </c>
      <c r="F109">
        <v>15.248647011653523</v>
      </c>
      <c r="H109">
        <v>0.30323041961032265</v>
      </c>
      <c r="I109">
        <v>6.2252340743944448</v>
      </c>
      <c r="K109">
        <v>9.3541620331767841E-2</v>
      </c>
    </row>
    <row r="110" spans="1:11" x14ac:dyDescent="0.2">
      <c r="A110" t="s">
        <v>2138</v>
      </c>
      <c r="B110">
        <v>12.23403906976378</v>
      </c>
      <c r="C110">
        <v>14.535614234241844</v>
      </c>
      <c r="E110">
        <v>3.0109873848323732</v>
      </c>
      <c r="F110">
        <v>3.1536823790454718</v>
      </c>
      <c r="H110">
        <v>1.3465544943759011</v>
      </c>
      <c r="I110">
        <v>1.2874854399113225</v>
      </c>
      <c r="K110">
        <v>0.27184653402794839</v>
      </c>
    </row>
    <row r="111" spans="1:11" x14ac:dyDescent="0.2">
      <c r="A111" t="s">
        <v>2139</v>
      </c>
      <c r="B111">
        <v>1.9557683679105242</v>
      </c>
      <c r="C111">
        <v>2.7869357067778702</v>
      </c>
      <c r="E111">
        <v>0.43833922619310428</v>
      </c>
      <c r="F111">
        <v>0.78834521861053564</v>
      </c>
      <c r="H111">
        <v>0.19603126139448748</v>
      </c>
      <c r="I111">
        <v>0.32184058779311159</v>
      </c>
      <c r="K111">
        <v>8.3075826899101382E-2</v>
      </c>
    </row>
    <row r="112" spans="1:11" x14ac:dyDescent="0.2">
      <c r="A112" t="s">
        <v>2145</v>
      </c>
      <c r="B112">
        <v>15.218795662898788</v>
      </c>
      <c r="C112">
        <v>7.8436886132974077</v>
      </c>
      <c r="E112">
        <v>4.1845125343657221</v>
      </c>
      <c r="F112">
        <v>2.9854314689904524</v>
      </c>
      <c r="H112">
        <v>1.8713708959083357</v>
      </c>
      <c r="I112">
        <v>1.2187972935123716</v>
      </c>
      <c r="K112">
        <v>1.4246989930311257E-2</v>
      </c>
    </row>
    <row r="113" spans="1:11" x14ac:dyDescent="0.2">
      <c r="A113" t="s">
        <v>2146</v>
      </c>
      <c r="B113">
        <v>62.029817279002337</v>
      </c>
      <c r="C113">
        <v>82.69508564210949</v>
      </c>
      <c r="E113">
        <v>10.705274410134376</v>
      </c>
      <c r="F113">
        <v>20.613672453955427</v>
      </c>
      <c r="H113">
        <v>4.7875442597698852</v>
      </c>
      <c r="I113">
        <v>8.4154965395093271</v>
      </c>
      <c r="K113">
        <v>9.3705520914951157E-2</v>
      </c>
    </row>
    <row r="115" spans="1:11" x14ac:dyDescent="0.2">
      <c r="A115" t="s">
        <v>116</v>
      </c>
      <c r="B115">
        <v>77.248612941901129</v>
      </c>
      <c r="C115">
        <v>90.538774255406878</v>
      </c>
      <c r="E115">
        <v>14.659150868083948</v>
      </c>
      <c r="F115">
        <v>19.192367908695765</v>
      </c>
      <c r="H115">
        <v>6.5557715666921519</v>
      </c>
      <c r="I115">
        <v>7.8352513886785529</v>
      </c>
      <c r="K115">
        <v>0.25577780963060714</v>
      </c>
    </row>
    <row r="116" spans="1:11" x14ac:dyDescent="0.2">
      <c r="A116" t="s">
        <v>2147</v>
      </c>
      <c r="B116">
        <v>21.3</v>
      </c>
      <c r="C116">
        <v>18.3</v>
      </c>
      <c r="E116">
        <v>0.90829510622924747</v>
      </c>
      <c r="F116">
        <v>1.4404860290887933</v>
      </c>
      <c r="H116">
        <v>0.40620192023179796</v>
      </c>
      <c r="I116">
        <v>0.58807595881257835</v>
      </c>
      <c r="K116">
        <v>6.0376791623378522E-3</v>
      </c>
    </row>
    <row r="117" spans="1:11" x14ac:dyDescent="0.2">
      <c r="A117" t="s">
        <v>2148</v>
      </c>
      <c r="B117">
        <v>83.9</v>
      </c>
      <c r="C117">
        <v>81.900000000000006</v>
      </c>
      <c r="E117">
        <v>2.4596747752497685</v>
      </c>
      <c r="F117">
        <v>3.0290262461721915</v>
      </c>
      <c r="H117">
        <v>1.0999999999999999</v>
      </c>
      <c r="I117">
        <v>1.2365947867699696</v>
      </c>
      <c r="K117">
        <v>0.28620685005741731</v>
      </c>
    </row>
    <row r="119" spans="1:11" x14ac:dyDescent="0.2">
      <c r="A119" t="s">
        <v>773</v>
      </c>
    </row>
    <row r="120" spans="1:11" x14ac:dyDescent="0.2">
      <c r="A120" t="s">
        <v>2120</v>
      </c>
      <c r="B120">
        <v>4.7256791860038589</v>
      </c>
      <c r="C120">
        <v>6.4220794387052837</v>
      </c>
      <c r="E120">
        <v>0.84548503260225039</v>
      </c>
      <c r="F120">
        <v>4.1293925015384403</v>
      </c>
      <c r="H120">
        <v>0.37811240137145152</v>
      </c>
      <c r="I120">
        <v>1.6858174294073631</v>
      </c>
      <c r="K120">
        <v>0.41535034690018852</v>
      </c>
    </row>
    <row r="121" spans="1:11" x14ac:dyDescent="0.2">
      <c r="A121" t="s">
        <v>2121</v>
      </c>
      <c r="B121">
        <v>14.093646011888211</v>
      </c>
      <c r="C121">
        <v>14.371083110286486</v>
      </c>
      <c r="E121">
        <v>2.0558459770434578</v>
      </c>
      <c r="F121">
        <v>8.0731969480887535</v>
      </c>
      <c r="H121">
        <v>0.91940227118772877</v>
      </c>
      <c r="I121">
        <v>3.2958688526353104</v>
      </c>
      <c r="K121">
        <v>0.94382306476169564</v>
      </c>
    </row>
    <row r="122" spans="1:11" x14ac:dyDescent="0.2">
      <c r="A122" t="s">
        <v>2122</v>
      </c>
      <c r="B122">
        <v>20.696256398178104</v>
      </c>
      <c r="C122">
        <v>32.009521895893513</v>
      </c>
      <c r="E122">
        <v>2.3404396597109529</v>
      </c>
      <c r="F122">
        <v>22.883615670494059</v>
      </c>
      <c r="H122">
        <v>1.0466764352700333</v>
      </c>
      <c r="I122">
        <v>9.3421969771112661</v>
      </c>
      <c r="K122">
        <v>0.3320105793373766</v>
      </c>
    </row>
    <row r="123" spans="1:11" x14ac:dyDescent="0.2">
      <c r="A123" t="s">
        <v>2123</v>
      </c>
      <c r="B123">
        <v>21.752910786386394</v>
      </c>
      <c r="C123">
        <v>20.409437793136227</v>
      </c>
      <c r="E123">
        <v>3.2929071311278193</v>
      </c>
      <c r="F123">
        <v>12.588671259373912</v>
      </c>
      <c r="H123">
        <v>1.4726328377591236</v>
      </c>
      <c r="I123">
        <v>5.1393035208509659</v>
      </c>
      <c r="K123">
        <v>0.82744569847417504</v>
      </c>
    </row>
    <row r="124" spans="1:11" x14ac:dyDescent="0.2">
      <c r="A124" t="s">
        <v>2124</v>
      </c>
      <c r="B124">
        <v>17.069816600236841</v>
      </c>
      <c r="C124">
        <v>31.408926735112054</v>
      </c>
      <c r="E124">
        <v>1.8404378003528801</v>
      </c>
      <c r="F124">
        <v>21.810627533360442</v>
      </c>
      <c r="H124">
        <v>0.82306880598984522</v>
      </c>
      <c r="I124">
        <v>8.904151404438462</v>
      </c>
      <c r="K124">
        <v>0.21585093915217432</v>
      </c>
    </row>
    <row r="125" spans="1:11" x14ac:dyDescent="0.2">
      <c r="A125" t="s">
        <v>2125</v>
      </c>
      <c r="B125">
        <v>0.69285420944694265</v>
      </c>
      <c r="C125">
        <v>0.98431991663699259</v>
      </c>
      <c r="E125">
        <v>9.6360709626778229E-2</v>
      </c>
      <c r="F125">
        <v>0.68480701578265801</v>
      </c>
      <c r="H125">
        <v>4.30938194171189E-2</v>
      </c>
      <c r="I125">
        <v>0.2795712934909298</v>
      </c>
      <c r="K125">
        <v>0.39743778936929869</v>
      </c>
    </row>
    <row r="126" spans="1:11" x14ac:dyDescent="0.2">
      <c r="A126" t="s">
        <v>2143</v>
      </c>
      <c r="B126">
        <v>2.5043346336964873</v>
      </c>
      <c r="C126">
        <v>3.7866950460591098</v>
      </c>
      <c r="E126">
        <v>0.33984732715241689</v>
      </c>
      <c r="F126">
        <v>2.5938867192443578</v>
      </c>
      <c r="H126">
        <v>0.15198434509688283</v>
      </c>
      <c r="I126">
        <v>1.0589498187884274</v>
      </c>
      <c r="K126">
        <v>0.33269980107300251</v>
      </c>
    </row>
    <row r="127" spans="1:11" x14ac:dyDescent="0.2">
      <c r="A127" t="s">
        <v>2144</v>
      </c>
      <c r="B127">
        <v>37.01124696237369</v>
      </c>
      <c r="C127">
        <v>49.015989398826164</v>
      </c>
      <c r="E127">
        <v>4.8905955575078064</v>
      </c>
      <c r="F127">
        <v>32.476903901261167</v>
      </c>
      <c r="H127">
        <v>2.1871408234091874</v>
      </c>
      <c r="I127">
        <v>13.258640497249036</v>
      </c>
      <c r="K127">
        <v>0.45776054526474053</v>
      </c>
    </row>
    <row r="128" spans="1:11" x14ac:dyDescent="0.2">
      <c r="A128" t="s">
        <v>2149</v>
      </c>
      <c r="B128">
        <v>1.9841226609486842</v>
      </c>
      <c r="C128">
        <v>5.4470212754366631</v>
      </c>
      <c r="E128">
        <v>0.29815471591272441</v>
      </c>
      <c r="F128">
        <v>2.9428755843715821</v>
      </c>
      <c r="H128">
        <v>0.13333884251859801</v>
      </c>
      <c r="I128">
        <v>1.2014239263675404</v>
      </c>
      <c r="K128">
        <v>5.7739208597335862E-2</v>
      </c>
    </row>
    <row r="129" spans="1:11" x14ac:dyDescent="0.2">
      <c r="A129" t="s">
        <v>2150</v>
      </c>
      <c r="B129">
        <v>37.531458935121492</v>
      </c>
      <c r="C129">
        <v>47.355663169448604</v>
      </c>
      <c r="E129">
        <v>4.9391282004847294</v>
      </c>
      <c r="F129">
        <v>32.150826538297707</v>
      </c>
      <c r="H129">
        <v>2.2088452811740127</v>
      </c>
      <c r="I129">
        <v>13.125519971260239</v>
      </c>
      <c r="K129">
        <v>0.53491006785928175</v>
      </c>
    </row>
    <row r="131" spans="1:11" x14ac:dyDescent="0.2">
      <c r="A131" t="s">
        <v>116</v>
      </c>
      <c r="B131">
        <v>39.515581596070177</v>
      </c>
      <c r="C131">
        <v>52.802684444885266</v>
      </c>
      <c r="E131">
        <v>5.225167280153209</v>
      </c>
      <c r="F131">
        <v>35.068990937366657</v>
      </c>
      <c r="H131">
        <v>2.3367658464460526</v>
      </c>
      <c r="I131">
        <v>14.316855598472644</v>
      </c>
      <c r="K131">
        <v>0.44732357694691316</v>
      </c>
    </row>
    <row r="132" spans="1:11" x14ac:dyDescent="0.2">
      <c r="A132" t="s">
        <v>2151</v>
      </c>
      <c r="B132">
        <v>34.5</v>
      </c>
      <c r="C132">
        <v>33.200000000000003</v>
      </c>
      <c r="E132">
        <v>0</v>
      </c>
      <c r="F132">
        <v>0.83666002653407556</v>
      </c>
      <c r="H132">
        <v>0</v>
      </c>
      <c r="I132">
        <v>0.34156502553198664</v>
      </c>
      <c r="K132">
        <v>2.5481481481481653E-2</v>
      </c>
    </row>
    <row r="133" spans="1:11" x14ac:dyDescent="0.2">
      <c r="A133" t="s">
        <v>2152</v>
      </c>
      <c r="B133">
        <v>108</v>
      </c>
      <c r="C133">
        <v>106.1</v>
      </c>
      <c r="E133">
        <v>0</v>
      </c>
      <c r="F133">
        <v>1.08397416943394</v>
      </c>
      <c r="H133">
        <v>0</v>
      </c>
      <c r="I133">
        <v>0.44253060157839186</v>
      </c>
      <c r="K133">
        <v>1.7256402485413155E-2</v>
      </c>
    </row>
    <row r="135" spans="1:11" x14ac:dyDescent="0.2">
      <c r="A135" t="s">
        <v>919</v>
      </c>
    </row>
    <row r="136" spans="1:11" x14ac:dyDescent="0.2">
      <c r="A136" t="s">
        <v>2120</v>
      </c>
      <c r="B136">
        <v>0.7077115376058295</v>
      </c>
      <c r="C136">
        <v>1.0486077096625492</v>
      </c>
      <c r="E136">
        <v>5.9195925986079631E-2</v>
      </c>
      <c r="F136">
        <v>0.76819848351542686</v>
      </c>
      <c r="H136">
        <v>2.6473222899184065E-2</v>
      </c>
      <c r="I136">
        <v>0.31361571763210511</v>
      </c>
      <c r="K136">
        <v>0.37788758728315841</v>
      </c>
    </row>
    <row r="137" spans="1:11" x14ac:dyDescent="0.2">
      <c r="A137" t="s">
        <v>2121</v>
      </c>
      <c r="B137">
        <v>3.1742661136890034</v>
      </c>
      <c r="C137">
        <v>2.1985463525650428</v>
      </c>
      <c r="E137">
        <v>0.59922814905364841</v>
      </c>
      <c r="F137">
        <v>1.0092723871233908</v>
      </c>
      <c r="H137">
        <v>0.26798297506306679</v>
      </c>
      <c r="I137">
        <v>0.41203372665550653</v>
      </c>
      <c r="K137">
        <v>0.10858083091204332</v>
      </c>
    </row>
    <row r="138" spans="1:11" x14ac:dyDescent="0.2">
      <c r="A138" t="s">
        <v>2122</v>
      </c>
      <c r="B138">
        <v>10.558034754562616</v>
      </c>
      <c r="C138">
        <v>16.141180705834049</v>
      </c>
      <c r="E138">
        <v>1.5089862358400778</v>
      </c>
      <c r="F138">
        <v>10.772977522386432</v>
      </c>
      <c r="H138">
        <v>0.67483916008998868</v>
      </c>
      <c r="I138">
        <v>4.3980496567198841</v>
      </c>
      <c r="K138">
        <v>0.31284193516889702</v>
      </c>
    </row>
    <row r="139" spans="1:11" x14ac:dyDescent="0.2">
      <c r="A139" t="s">
        <v>2123</v>
      </c>
      <c r="B139">
        <v>2.1640363983220285</v>
      </c>
      <c r="C139">
        <v>2.8425264422736047</v>
      </c>
      <c r="E139">
        <v>0.23566017333035674</v>
      </c>
      <c r="F139">
        <v>1.7302788441326993</v>
      </c>
      <c r="H139">
        <v>0.10539043343121213</v>
      </c>
      <c r="I139">
        <v>0.70638338014296342</v>
      </c>
      <c r="K139">
        <v>0.43233510232246719</v>
      </c>
    </row>
    <row r="140" spans="1:11" x14ac:dyDescent="0.2">
      <c r="A140" t="s">
        <v>2124</v>
      </c>
      <c r="B140">
        <v>10.636310465007746</v>
      </c>
      <c r="C140">
        <v>15.700255447953049</v>
      </c>
      <c r="E140">
        <v>1.4793521899367112</v>
      </c>
      <c r="F140">
        <v>10.350681194797728</v>
      </c>
      <c r="H140">
        <v>0.66158641187233325</v>
      </c>
      <c r="I140">
        <v>4.2256479029126277</v>
      </c>
      <c r="K140">
        <v>0.33751802450031743</v>
      </c>
    </row>
    <row r="141" spans="1:11" x14ac:dyDescent="0.2">
      <c r="A141" t="s">
        <v>2125</v>
      </c>
      <c r="B141">
        <v>1.6361765850895442</v>
      </c>
      <c r="C141">
        <v>0.84116935015403649</v>
      </c>
      <c r="E141">
        <v>0.53135750791994452</v>
      </c>
      <c r="F141">
        <v>0.46538335729586938</v>
      </c>
      <c r="H141">
        <v>0.23763030161277576</v>
      </c>
      <c r="I141">
        <v>0.18999196002637184</v>
      </c>
      <c r="K141">
        <v>3.6472930101661506E-2</v>
      </c>
    </row>
    <row r="142" spans="1:11" x14ac:dyDescent="0.2">
      <c r="A142" t="s">
        <v>2143</v>
      </c>
      <c r="B142">
        <v>0.95079552134373413</v>
      </c>
      <c r="C142">
        <v>1.2337742772102445</v>
      </c>
      <c r="E142">
        <v>7.7886719765126469E-2</v>
      </c>
      <c r="F142">
        <v>0.97129291698610432</v>
      </c>
      <c r="H142">
        <v>3.4831999987859845E-2</v>
      </c>
      <c r="I142">
        <v>0.39652867289923593</v>
      </c>
      <c r="K142">
        <v>0.55107480862694114</v>
      </c>
    </row>
    <row r="143" spans="1:11" x14ac:dyDescent="0.2">
      <c r="A143" t="s">
        <v>2144</v>
      </c>
      <c r="B143">
        <v>13.485727927075587</v>
      </c>
      <c r="C143">
        <v>18.150176963170445</v>
      </c>
      <c r="E143">
        <v>2.1206957673645976</v>
      </c>
      <c r="F143">
        <v>11.560579134598743</v>
      </c>
      <c r="H143">
        <v>0.94840397908466401</v>
      </c>
      <c r="I143">
        <v>4.7195866684721421</v>
      </c>
      <c r="K143">
        <v>0.42203913787950209</v>
      </c>
    </row>
    <row r="144" spans="1:11" x14ac:dyDescent="0.2">
      <c r="A144" t="s">
        <v>2153</v>
      </c>
      <c r="B144">
        <v>4.5529143135887029</v>
      </c>
      <c r="C144">
        <v>2.8327067892581721</v>
      </c>
      <c r="E144">
        <v>1.5180461411735706</v>
      </c>
      <c r="F144">
        <v>1.4538438171105639</v>
      </c>
      <c r="H144">
        <v>0.67889087292906924</v>
      </c>
      <c r="I144">
        <v>0.59352925293684489</v>
      </c>
      <c r="K144">
        <v>0.10470942425275241</v>
      </c>
    </row>
    <row r="145" spans="1:11" x14ac:dyDescent="0.2">
      <c r="A145" t="s">
        <v>2154</v>
      </c>
      <c r="B145">
        <v>9.8836091348306159</v>
      </c>
      <c r="C145">
        <v>16.551244451122518</v>
      </c>
      <c r="E145">
        <v>0.8311884324603438</v>
      </c>
      <c r="F145">
        <v>11.105181013626305</v>
      </c>
      <c r="H145">
        <v>0.3717187674185643</v>
      </c>
      <c r="I145">
        <v>4.533671164104689</v>
      </c>
      <c r="K145">
        <v>0.2509256614271525</v>
      </c>
    </row>
    <row r="147" spans="1:11" x14ac:dyDescent="0.2">
      <c r="A147" t="s">
        <v>116</v>
      </c>
      <c r="B147">
        <v>14.436523448419319</v>
      </c>
      <c r="C147">
        <v>19.383951240380689</v>
      </c>
      <c r="E147">
        <v>2.1546707356390362</v>
      </c>
      <c r="F147">
        <v>12.529577050738546</v>
      </c>
      <c r="H147">
        <v>0.96359804680367267</v>
      </c>
      <c r="I147">
        <v>5.1151784111992624</v>
      </c>
      <c r="K147">
        <v>0.43074660416855132</v>
      </c>
    </row>
    <row r="148" spans="1:11" x14ac:dyDescent="0.2">
      <c r="A148" t="s">
        <v>2155</v>
      </c>
      <c r="B148">
        <v>17.8</v>
      </c>
      <c r="C148">
        <v>13.5</v>
      </c>
      <c r="E148">
        <v>0.758287544405155</v>
      </c>
      <c r="F148">
        <v>1.1180339887498949</v>
      </c>
      <c r="H148">
        <v>0.33911649915626335</v>
      </c>
      <c r="I148">
        <v>0.45643546458763851</v>
      </c>
      <c r="K148">
        <v>1.8600321325220944E-4</v>
      </c>
    </row>
    <row r="149" spans="1:11" x14ac:dyDescent="0.2">
      <c r="A149" t="s">
        <v>2156</v>
      </c>
      <c r="B149">
        <v>90.1</v>
      </c>
      <c r="C149">
        <v>72.5</v>
      </c>
      <c r="E149">
        <v>2.329162939770423</v>
      </c>
      <c r="F149">
        <v>4.677071733467427</v>
      </c>
      <c r="H149">
        <v>1.0416333327999827</v>
      </c>
      <c r="I149">
        <v>1.9094065395649336</v>
      </c>
      <c r="K149">
        <v>3.1499515538531555E-4</v>
      </c>
    </row>
    <row r="151" spans="1:11" x14ac:dyDescent="0.2">
      <c r="A151" t="s">
        <v>1063</v>
      </c>
    </row>
    <row r="152" spans="1:11" x14ac:dyDescent="0.2">
      <c r="A152" t="s">
        <v>2120</v>
      </c>
      <c r="B152">
        <v>1.4309046286667437</v>
      </c>
      <c r="C152">
        <v>2.0159016329871422</v>
      </c>
      <c r="E152">
        <v>0.19205887258063484</v>
      </c>
      <c r="F152">
        <v>1.1045713386913256</v>
      </c>
      <c r="H152">
        <v>8.5891338954453986E-2</v>
      </c>
      <c r="I152">
        <v>0.45093936071611435</v>
      </c>
      <c r="K152">
        <v>0.30469056813260842</v>
      </c>
    </row>
    <row r="153" spans="1:11" x14ac:dyDescent="0.2">
      <c r="A153" t="s">
        <v>2121</v>
      </c>
      <c r="B153">
        <v>0.65693360319657912</v>
      </c>
      <c r="C153">
        <v>1.915967934023979</v>
      </c>
      <c r="E153">
        <v>9.5645854179456369E-2</v>
      </c>
      <c r="F153">
        <v>1.6920719203603205</v>
      </c>
      <c r="H153">
        <v>4.2774126342259362E-2</v>
      </c>
      <c r="I153">
        <v>0.69078546882900671</v>
      </c>
      <c r="K153">
        <v>0.17156484200093172</v>
      </c>
    </row>
    <row r="154" spans="1:11" x14ac:dyDescent="0.2">
      <c r="A154" t="s">
        <v>2122</v>
      </c>
      <c r="B154">
        <v>3.350353959490282</v>
      </c>
      <c r="C154">
        <v>5.8964067446240502</v>
      </c>
      <c r="E154">
        <v>0.33059845083639039</v>
      </c>
      <c r="F154">
        <v>4.0217277102494915</v>
      </c>
      <c r="H154">
        <v>0.14784812186525823</v>
      </c>
      <c r="I154">
        <v>1.6418634624205013</v>
      </c>
      <c r="K154">
        <v>0.23021645341211128</v>
      </c>
    </row>
    <row r="155" spans="1:11" x14ac:dyDescent="0.2">
      <c r="A155" t="s">
        <v>2123</v>
      </c>
      <c r="B155">
        <v>0.54818697454746734</v>
      </c>
      <c r="C155">
        <v>0.86391325000379893</v>
      </c>
      <c r="E155">
        <v>5.0694405655631561E-2</v>
      </c>
      <c r="F155">
        <v>0.44817491130204806</v>
      </c>
      <c r="H155">
        <v>2.267122742498839E-2</v>
      </c>
      <c r="I155">
        <v>0.18296664136785457</v>
      </c>
      <c r="K155">
        <v>0.19081545826697097</v>
      </c>
    </row>
    <row r="156" spans="1:11" x14ac:dyDescent="0.2">
      <c r="A156" t="s">
        <v>2124</v>
      </c>
      <c r="B156">
        <v>4.4925345722027767</v>
      </c>
      <c r="C156">
        <v>8.6029693304697048</v>
      </c>
      <c r="E156">
        <v>0.50419183370066956</v>
      </c>
      <c r="F156">
        <v>6.1741695528943659</v>
      </c>
      <c r="H156">
        <v>0.22548144277099327</v>
      </c>
      <c r="I156">
        <v>2.5205941650031587</v>
      </c>
      <c r="K156">
        <v>0.21112977932754654</v>
      </c>
    </row>
    <row r="157" spans="1:11" x14ac:dyDescent="0.2">
      <c r="A157" t="s">
        <v>2125</v>
      </c>
      <c r="B157">
        <v>0.39747064460336146</v>
      </c>
      <c r="C157">
        <v>0.36139373116166917</v>
      </c>
      <c r="E157">
        <v>3.3268734451731084E-2</v>
      </c>
      <c r="F157">
        <v>0.18687960372011506</v>
      </c>
      <c r="H157">
        <v>1.487823035189198E-2</v>
      </c>
      <c r="I157">
        <v>7.6293278741301152E-2</v>
      </c>
      <c r="K157">
        <v>0.69147045967590759</v>
      </c>
    </row>
    <row r="158" spans="1:11" x14ac:dyDescent="0.2">
      <c r="A158" t="s">
        <v>2143</v>
      </c>
      <c r="B158">
        <v>0.32614835099244954</v>
      </c>
      <c r="C158">
        <v>0.8716684510880548</v>
      </c>
      <c r="E158">
        <v>2.3880625911693792E-2</v>
      </c>
      <c r="F158">
        <v>0.56371329103833645</v>
      </c>
      <c r="H158">
        <v>1.0679740576758041E-2</v>
      </c>
      <c r="I158">
        <v>0.23013498737815896</v>
      </c>
      <c r="K158">
        <v>9.6431542947153989E-2</v>
      </c>
    </row>
    <row r="159" spans="1:11" x14ac:dyDescent="0.2">
      <c r="A159" t="s">
        <v>2144</v>
      </c>
      <c r="B159">
        <v>4.8389547120173102</v>
      </c>
      <c r="C159">
        <v>8.6507118635376834</v>
      </c>
      <c r="E159">
        <v>0.54792125637832745</v>
      </c>
      <c r="F159">
        <v>6.121575771407648</v>
      </c>
      <c r="H159">
        <v>0.24503783511580607</v>
      </c>
      <c r="I159">
        <v>2.499122843622176</v>
      </c>
      <c r="K159">
        <v>0.23672203588250551</v>
      </c>
    </row>
    <row r="160" spans="1:11" x14ac:dyDescent="0.2">
      <c r="A160" t="s">
        <v>2157</v>
      </c>
      <c r="B160">
        <v>0.27308912834384608</v>
      </c>
      <c r="C160">
        <v>0.30589599700943404</v>
      </c>
      <c r="E160">
        <v>2.2763312791599297E-2</v>
      </c>
      <c r="F160">
        <v>0.14345123147603264</v>
      </c>
      <c r="H160">
        <v>1.0180062959021305E-2</v>
      </c>
      <c r="I160">
        <v>5.856372001502623E-2</v>
      </c>
      <c r="K160">
        <v>0.63886358240326646</v>
      </c>
    </row>
    <row r="161" spans="1:11" x14ac:dyDescent="0.2">
      <c r="A161" t="s">
        <v>2137</v>
      </c>
      <c r="B161">
        <v>0.30214610252756857</v>
      </c>
      <c r="C161">
        <v>2.4859697601858164</v>
      </c>
      <c r="E161">
        <v>1.1561713985004924E-2</v>
      </c>
      <c r="F161">
        <v>1.9520867464181602</v>
      </c>
      <c r="H161">
        <v>5.1705556813761988E-3</v>
      </c>
      <c r="I161">
        <v>0.79693607706237846</v>
      </c>
      <c r="K161">
        <v>6.6657174892442814E-2</v>
      </c>
    </row>
    <row r="162" spans="1:11" x14ac:dyDescent="0.2">
      <c r="A162" t="s">
        <v>2138</v>
      </c>
      <c r="B162">
        <v>0.81552743490579316</v>
      </c>
      <c r="C162">
        <v>0.98343459766519437</v>
      </c>
      <c r="E162">
        <v>0.10770280822247823</v>
      </c>
      <c r="F162">
        <v>0.50413021266584346</v>
      </c>
      <c r="H162">
        <v>4.8166160110616918E-2</v>
      </c>
      <c r="I162">
        <v>0.20581029749201432</v>
      </c>
      <c r="K162">
        <v>0.5035852765308575</v>
      </c>
    </row>
    <row r="163" spans="1:11" x14ac:dyDescent="0.2">
      <c r="A163" t="s">
        <v>2139</v>
      </c>
      <c r="B163">
        <v>0.85360972178156713</v>
      </c>
      <c r="C163">
        <v>0.77860699547913015</v>
      </c>
      <c r="E163">
        <v>8.4292116094018724E-2</v>
      </c>
      <c r="F163">
        <v>0.58659501636837674</v>
      </c>
      <c r="H163">
        <v>3.7696580310705982E-2</v>
      </c>
      <c r="I163">
        <v>0.23947641262701158</v>
      </c>
      <c r="K163">
        <v>0.79068871575023625</v>
      </c>
    </row>
    <row r="164" spans="1:11" x14ac:dyDescent="0.2">
      <c r="A164" t="s">
        <v>2158</v>
      </c>
      <c r="B164">
        <v>1.1633014526372361</v>
      </c>
      <c r="C164">
        <v>3.3195193543220389</v>
      </c>
      <c r="E164">
        <v>0.29277847763496218</v>
      </c>
      <c r="F164">
        <v>2.886134058820129</v>
      </c>
      <c r="H164">
        <v>0.13093451566813544</v>
      </c>
      <c r="I164">
        <v>1.1782592955628479</v>
      </c>
      <c r="K164">
        <v>0.17040253641900258</v>
      </c>
    </row>
    <row r="165" spans="1:11" x14ac:dyDescent="0.2">
      <c r="A165" t="s">
        <v>2159</v>
      </c>
      <c r="B165">
        <v>4.2748907387163699</v>
      </c>
      <c r="C165">
        <v>6.5087569573131336</v>
      </c>
      <c r="E165">
        <v>0.33161529590252425</v>
      </c>
      <c r="F165">
        <v>3.9586588014605062</v>
      </c>
      <c r="H165">
        <v>0.14830286880335034</v>
      </c>
      <c r="I165">
        <v>1.6161156882259766</v>
      </c>
      <c r="K165">
        <v>0.2761360600589276</v>
      </c>
    </row>
    <row r="167" spans="1:11" x14ac:dyDescent="0.2">
      <c r="A167" t="s">
        <v>116</v>
      </c>
      <c r="B167">
        <v>5.4381921913536058</v>
      </c>
      <c r="C167">
        <v>9.8282763116351717</v>
      </c>
      <c r="E167">
        <v>0.57846973140414215</v>
      </c>
      <c r="F167">
        <v>6.8029202489943241</v>
      </c>
      <c r="H167">
        <v>0.25869952846914135</v>
      </c>
      <c r="I167">
        <v>2.7772805618139302</v>
      </c>
      <c r="K167">
        <v>0.22289476569636626</v>
      </c>
    </row>
    <row r="168" spans="1:11" x14ac:dyDescent="0.2">
      <c r="A168" t="s">
        <v>2160</v>
      </c>
      <c r="B168">
        <v>23.7</v>
      </c>
      <c r="C168">
        <v>23</v>
      </c>
      <c r="E168">
        <v>0.90829510622924747</v>
      </c>
      <c r="F168">
        <v>1</v>
      </c>
      <c r="H168">
        <v>0.40620192023179796</v>
      </c>
      <c r="I168">
        <v>0.40824829046386307</v>
      </c>
      <c r="K168">
        <v>0.28031079407041359</v>
      </c>
    </row>
    <row r="169" spans="1:11" x14ac:dyDescent="0.2">
      <c r="A169" t="s">
        <v>2161</v>
      </c>
      <c r="B169">
        <v>232.4</v>
      </c>
      <c r="C169">
        <v>223.2</v>
      </c>
      <c r="E169">
        <v>4.4356510232433752</v>
      </c>
      <c r="F169">
        <v>8.2051812898923817</v>
      </c>
      <c r="H169">
        <v>1.9836834424877372</v>
      </c>
      <c r="I169">
        <v>3.3497512345446396</v>
      </c>
      <c r="K169">
        <v>6.845291388675806E-2</v>
      </c>
    </row>
    <row r="171" spans="1:11" x14ac:dyDescent="0.2">
      <c r="A171" t="s">
        <v>1377</v>
      </c>
    </row>
    <row r="172" spans="1:11" x14ac:dyDescent="0.2">
      <c r="A172" t="s">
        <v>2120</v>
      </c>
      <c r="B172">
        <v>0.68592449183249171</v>
      </c>
      <c r="C172">
        <v>2.8041428610747667</v>
      </c>
      <c r="E172">
        <v>4.326523629947817E-2</v>
      </c>
      <c r="F172">
        <v>1.4259153888904659</v>
      </c>
      <c r="H172">
        <v>1.9348801885644928E-2</v>
      </c>
      <c r="I172">
        <v>0.58212751986064715</v>
      </c>
      <c r="K172">
        <v>2.9292482693176029E-2</v>
      </c>
    </row>
    <row r="173" spans="1:11" x14ac:dyDescent="0.2">
      <c r="A173" t="s">
        <v>2121</v>
      </c>
      <c r="B173">
        <v>1.0987121878878123</v>
      </c>
      <c r="C173">
        <v>1.1830291562516098</v>
      </c>
      <c r="E173">
        <v>9.7994011947998144E-2</v>
      </c>
      <c r="F173">
        <v>0.53119428234737043</v>
      </c>
      <c r="H173">
        <v>4.3824254420730083E-2</v>
      </c>
      <c r="I173">
        <v>0.21685915767249256</v>
      </c>
      <c r="K173">
        <v>0.74358817965704593</v>
      </c>
    </row>
    <row r="174" spans="1:11" x14ac:dyDescent="0.2">
      <c r="A174" t="s">
        <v>2122</v>
      </c>
      <c r="B174">
        <v>1.2957642179068343</v>
      </c>
      <c r="C174">
        <v>6.2193148076672795</v>
      </c>
      <c r="E174">
        <v>0.12841999490663572</v>
      </c>
      <c r="F174">
        <v>4.8903071390517141</v>
      </c>
      <c r="H174">
        <v>5.7431167656282846E-2</v>
      </c>
      <c r="I174">
        <v>1.9964595293610874</v>
      </c>
      <c r="K174">
        <v>8.7505113661568795E-2</v>
      </c>
    </row>
    <row r="175" spans="1:11" x14ac:dyDescent="0.2">
      <c r="A175" t="s">
        <v>2123</v>
      </c>
      <c r="B175">
        <v>1.3723462407293006</v>
      </c>
      <c r="C175">
        <v>1.7443193228390022</v>
      </c>
      <c r="E175">
        <v>0.13788495481918861</v>
      </c>
      <c r="F175">
        <v>0.82934935123252973</v>
      </c>
      <c r="H175">
        <v>6.166402641003859E-2</v>
      </c>
      <c r="I175">
        <v>0.33858045483799415</v>
      </c>
      <c r="K175">
        <v>0.37577149499322476</v>
      </c>
    </row>
    <row r="176" spans="1:11" x14ac:dyDescent="0.2">
      <c r="A176" t="s">
        <v>2124</v>
      </c>
      <c r="B176">
        <v>1.6910703928568573</v>
      </c>
      <c r="C176">
        <v>8.4229847889962013</v>
      </c>
      <c r="E176">
        <v>0.1149317560957256</v>
      </c>
      <c r="F176">
        <v>5.9690564848557566</v>
      </c>
      <c r="H176">
        <v>5.1399043880693655E-2</v>
      </c>
      <c r="I176">
        <v>2.4368571056245982</v>
      </c>
      <c r="K176">
        <v>6.5215427920088553E-2</v>
      </c>
    </row>
    <row r="177" spans="1:11" x14ac:dyDescent="0.2">
      <c r="A177" t="s">
        <v>2125</v>
      </c>
      <c r="B177">
        <v>1.6984264040980464E-2</v>
      </c>
      <c r="C177">
        <v>3.9182713158450413E-2</v>
      </c>
      <c r="E177">
        <v>1.5536372370485547E-3</v>
      </c>
      <c r="F177">
        <v>2.4124837210646989E-2</v>
      </c>
      <c r="H177">
        <v>6.9480769488310459E-4</v>
      </c>
      <c r="I177">
        <v>9.8489235489656237E-3</v>
      </c>
      <c r="K177">
        <v>0.1087095131258447</v>
      </c>
    </row>
    <row r="178" spans="1:11" x14ac:dyDescent="0.2">
      <c r="A178" t="s">
        <v>2143</v>
      </c>
      <c r="B178">
        <v>0.42412099664387715</v>
      </c>
      <c r="C178">
        <v>4.3324940564930943</v>
      </c>
      <c r="E178">
        <v>2.0081469985079262E-2</v>
      </c>
      <c r="F178">
        <v>2.9572822452529053</v>
      </c>
      <c r="H178">
        <v>8.9807063949517828E-3</v>
      </c>
      <c r="I178">
        <v>1.2073054210436331</v>
      </c>
      <c r="K178">
        <v>4.17506471339541E-2</v>
      </c>
    </row>
    <row r="179" spans="1:11" x14ac:dyDescent="0.2">
      <c r="A179" t="s">
        <v>2144</v>
      </c>
      <c r="B179">
        <v>2.6329491113613708</v>
      </c>
      <c r="C179">
        <v>5.784321991691117</v>
      </c>
      <c r="E179">
        <v>0.21486867640228041</v>
      </c>
      <c r="F179">
        <v>3.8692748669110206</v>
      </c>
      <c r="H179">
        <v>9.6092193334180787E-2</v>
      </c>
      <c r="I179">
        <v>1.5796248497512153</v>
      </c>
      <c r="K179">
        <v>0.14270565261203061</v>
      </c>
    </row>
    <row r="180" spans="1:11" x14ac:dyDescent="0.2">
      <c r="A180" t="s">
        <v>2157</v>
      </c>
      <c r="B180">
        <v>2.3330789621890408E-2</v>
      </c>
      <c r="C180">
        <v>8.9670776809444866E-2</v>
      </c>
      <c r="E180">
        <v>3.1111228684351038E-3</v>
      </c>
      <c r="F180">
        <v>1.4844354497594071E-2</v>
      </c>
      <c r="H180">
        <v>1.3913364440350053E-3</v>
      </c>
      <c r="I180">
        <v>6.0601823466823364E-3</v>
      </c>
      <c r="K180">
        <v>4.0066288297399333E-4</v>
      </c>
    </row>
    <row r="181" spans="1:11" x14ac:dyDescent="0.2">
      <c r="A181" t="s">
        <v>2137</v>
      </c>
      <c r="B181">
        <v>0.1687021545283755</v>
      </c>
      <c r="C181">
        <v>3.267706192254662</v>
      </c>
      <c r="E181">
        <v>8.1123937673586201E-3</v>
      </c>
      <c r="F181">
        <v>2.8006346432658553</v>
      </c>
      <c r="H181">
        <v>3.6279727848118975E-3</v>
      </c>
      <c r="I181">
        <v>1.1433543053271564</v>
      </c>
      <c r="K181">
        <v>6.8629744414563265E-2</v>
      </c>
    </row>
    <row r="182" spans="1:11" x14ac:dyDescent="0.2">
      <c r="A182" t="s">
        <v>2138</v>
      </c>
      <c r="B182">
        <v>0.33462000358705851</v>
      </c>
      <c r="C182">
        <v>0.70216307351414109</v>
      </c>
      <c r="E182">
        <v>5.2644542545976461E-2</v>
      </c>
      <c r="F182">
        <v>0.4070265296940983</v>
      </c>
      <c r="H182">
        <v>2.3543355155436641E-2</v>
      </c>
      <c r="I182">
        <v>0.16616788492105442</v>
      </c>
      <c r="K182">
        <v>0.11350522302878745</v>
      </c>
    </row>
    <row r="183" spans="1:11" x14ac:dyDescent="0.2">
      <c r="A183" t="s">
        <v>2139</v>
      </c>
      <c r="B183">
        <v>6.8458487997256207E-2</v>
      </c>
      <c r="C183">
        <v>4.1362431929375297E-2</v>
      </c>
      <c r="E183">
        <v>1.1440351645650101E-2</v>
      </c>
      <c r="F183">
        <v>3.64823057192303E-2</v>
      </c>
      <c r="H183">
        <v>5.1162807932350418E-3</v>
      </c>
      <c r="I183">
        <v>1.4893838942055784E-2</v>
      </c>
      <c r="K183">
        <v>0.1765700651958203</v>
      </c>
    </row>
    <row r="184" spans="1:11" x14ac:dyDescent="0.2">
      <c r="A184" t="s">
        <v>2162</v>
      </c>
      <c r="B184">
        <v>0.22370045317389975</v>
      </c>
      <c r="C184">
        <v>0.39892771245894892</v>
      </c>
      <c r="E184">
        <v>1.0645059463297123E-2</v>
      </c>
      <c r="F184">
        <v>0.2259087488964148</v>
      </c>
      <c r="H184">
        <v>4.760615316891959E-3</v>
      </c>
      <c r="I184">
        <v>9.2226860537791444E-2</v>
      </c>
      <c r="K184">
        <v>0.15790344431123629</v>
      </c>
    </row>
    <row r="185" spans="1:11" x14ac:dyDescent="0.2">
      <c r="A185" t="s">
        <v>2163</v>
      </c>
      <c r="B185">
        <v>2.8567004444532396</v>
      </c>
      <c r="C185">
        <v>9.8075591125347081</v>
      </c>
      <c r="E185">
        <v>0.2369161341523241</v>
      </c>
      <c r="F185">
        <v>6.5907862440396539</v>
      </c>
      <c r="H185">
        <v>0.10595211618621124</v>
      </c>
      <c r="I185">
        <v>2.6906772169419337</v>
      </c>
      <c r="K185">
        <v>7.7774716527775137E-2</v>
      </c>
    </row>
    <row r="187" spans="1:11" x14ac:dyDescent="0.2">
      <c r="A187" t="s">
        <v>116</v>
      </c>
      <c r="B187">
        <v>3.0804008976271389</v>
      </c>
      <c r="C187">
        <v>10.206486824993656</v>
      </c>
      <c r="E187">
        <v>0.23614195259326343</v>
      </c>
      <c r="F187">
        <v>6.8113920528905956</v>
      </c>
      <c r="H187">
        <v>0.10560589166761394</v>
      </c>
      <c r="I187">
        <v>2.7807391612717285</v>
      </c>
      <c r="K187">
        <v>7.939784035092988E-2</v>
      </c>
    </row>
    <row r="188" spans="1:11" x14ac:dyDescent="0.2">
      <c r="A188" t="s">
        <v>2164</v>
      </c>
      <c r="B188">
        <v>18.8</v>
      </c>
      <c r="C188">
        <v>18.899999999999999</v>
      </c>
      <c r="E188">
        <v>1.3509256086106296</v>
      </c>
      <c r="F188">
        <v>1.4317821063276353</v>
      </c>
      <c r="H188">
        <v>0.60415229867972853</v>
      </c>
      <c r="I188">
        <v>0.5845225972250061</v>
      </c>
      <c r="K188">
        <v>0.91236910893635426</v>
      </c>
    </row>
    <row r="189" spans="1:11" x14ac:dyDescent="0.2">
      <c r="A189" t="s">
        <v>2165</v>
      </c>
      <c r="B189">
        <v>105.5</v>
      </c>
      <c r="C189">
        <v>112</v>
      </c>
      <c r="E189">
        <v>0.61237243569579447</v>
      </c>
      <c r="F189">
        <v>3.2210246816812815</v>
      </c>
      <c r="H189">
        <v>0.27386127875258304</v>
      </c>
      <c r="I189">
        <v>1.3149778198382918</v>
      </c>
      <c r="K189">
        <v>9.725450136657935E-3</v>
      </c>
    </row>
    <row r="191" spans="1:11" x14ac:dyDescent="0.2">
      <c r="A191" t="s">
        <v>1526</v>
      </c>
    </row>
    <row r="192" spans="1:11" x14ac:dyDescent="0.2">
      <c r="A192" t="s">
        <v>2120</v>
      </c>
      <c r="B192">
        <v>25.37651427823727</v>
      </c>
      <c r="C192">
        <v>23.10209648167713</v>
      </c>
      <c r="E192">
        <v>1.7349464904824001</v>
      </c>
      <c r="F192">
        <v>5.8424045951026953</v>
      </c>
      <c r="H192">
        <v>0.77589165800866766</v>
      </c>
      <c r="I192">
        <v>2.3851516881488934</v>
      </c>
      <c r="K192">
        <v>0.44434332829804851</v>
      </c>
    </row>
    <row r="193" spans="1:11" x14ac:dyDescent="0.2">
      <c r="A193" t="s">
        <v>2121</v>
      </c>
      <c r="B193">
        <v>11.311463731607271</v>
      </c>
      <c r="C193">
        <v>15.098350364204725</v>
      </c>
      <c r="E193">
        <v>1.0357055900653864</v>
      </c>
      <c r="F193">
        <v>5.6784988416606366</v>
      </c>
      <c r="H193">
        <v>0.46318162081254693</v>
      </c>
      <c r="I193">
        <v>2.3182374445089815</v>
      </c>
      <c r="K193">
        <v>0.21196274272132484</v>
      </c>
    </row>
    <row r="194" spans="1:11" x14ac:dyDescent="0.2">
      <c r="A194" t="s">
        <v>2122</v>
      </c>
      <c r="B194">
        <v>27.422170148776956</v>
      </c>
      <c r="C194">
        <v>35.184980009780681</v>
      </c>
      <c r="E194">
        <v>2.102630715930573</v>
      </c>
      <c r="F194">
        <v>10.508039234048669</v>
      </c>
      <c r="H194">
        <v>0.94032504247996218</v>
      </c>
      <c r="I194">
        <v>4.2898890534275695</v>
      </c>
      <c r="K194">
        <v>0.17531052981961323</v>
      </c>
    </row>
    <row r="195" spans="1:11" x14ac:dyDescent="0.2">
      <c r="A195" t="s">
        <v>2123</v>
      </c>
      <c r="B195">
        <v>11.832440821098697</v>
      </c>
      <c r="C195">
        <v>16.573316729411275</v>
      </c>
      <c r="E195">
        <v>1.3035652228098376</v>
      </c>
      <c r="F195">
        <v>6.4172348110155246</v>
      </c>
      <c r="H195">
        <v>0.58297209026149122</v>
      </c>
      <c r="I195">
        <v>2.6198251411022793</v>
      </c>
      <c r="K195">
        <v>0.17535363597449305</v>
      </c>
    </row>
    <row r="196" spans="1:11" x14ac:dyDescent="0.2">
      <c r="A196" t="s">
        <v>2124</v>
      </c>
      <c r="B196">
        <v>51.345509221245663</v>
      </c>
      <c r="C196">
        <v>55.648605795943936</v>
      </c>
      <c r="E196">
        <v>3.6563708454129005</v>
      </c>
      <c r="F196">
        <v>15.158996831320493</v>
      </c>
      <c r="H196">
        <v>1.6351787522583241</v>
      </c>
      <c r="I196">
        <v>6.1886345415337081</v>
      </c>
      <c r="K196">
        <v>0.56730135165797979</v>
      </c>
    </row>
    <row r="197" spans="1:11" x14ac:dyDescent="0.2">
      <c r="A197" t="s">
        <v>2125</v>
      </c>
      <c r="B197">
        <v>0.93219811627714577</v>
      </c>
      <c r="C197">
        <v>1.16350433030733</v>
      </c>
      <c r="E197">
        <v>0.15616935374955004</v>
      </c>
      <c r="F197">
        <v>0.44196545120455011</v>
      </c>
      <c r="H197">
        <v>6.984105819724111E-2</v>
      </c>
      <c r="I197">
        <v>0.18043163989834746</v>
      </c>
      <c r="K197">
        <v>0.32026022155502049</v>
      </c>
    </row>
    <row r="198" spans="1:11" x14ac:dyDescent="0.2">
      <c r="A198" t="s">
        <v>2143</v>
      </c>
      <c r="B198">
        <v>7.5296434718929932</v>
      </c>
      <c r="C198">
        <v>4.4630208412322041</v>
      </c>
      <c r="E198">
        <v>0.43571801968062979</v>
      </c>
      <c r="F198">
        <v>1.8710211301206032</v>
      </c>
      <c r="H198">
        <v>0.19485902220549586</v>
      </c>
      <c r="I198">
        <v>0.76384117779350136</v>
      </c>
      <c r="K198">
        <v>1.9679327231739256E-2</v>
      </c>
    </row>
    <row r="199" spans="1:11" x14ac:dyDescent="0.2">
      <c r="A199" t="s">
        <v>2144</v>
      </c>
      <c r="B199">
        <v>56.293241886911709</v>
      </c>
      <c r="C199">
        <v>68.495391293230085</v>
      </c>
      <c r="E199">
        <v>3.9796549420022087</v>
      </c>
      <c r="F199">
        <v>19.975307867277479</v>
      </c>
      <c r="H199">
        <v>1.7797557954619843</v>
      </c>
      <c r="I199">
        <v>8.1548852883053851</v>
      </c>
      <c r="K199">
        <v>0.24655366064493225</v>
      </c>
    </row>
    <row r="200" spans="1:11" x14ac:dyDescent="0.2">
      <c r="A200" t="s">
        <v>2157</v>
      </c>
      <c r="B200">
        <v>0.28726279981679931</v>
      </c>
      <c r="C200">
        <v>0.42701472120023726</v>
      </c>
      <c r="E200">
        <v>8.2816829058574543E-2</v>
      </c>
      <c r="F200">
        <v>0.10674110420347326</v>
      </c>
      <c r="H200">
        <v>3.7036811891190513E-2</v>
      </c>
      <c r="I200">
        <v>4.3576873313293026E-2</v>
      </c>
      <c r="K200">
        <v>5.1386506483291614E-2</v>
      </c>
    </row>
    <row r="201" spans="1:11" x14ac:dyDescent="0.2">
      <c r="A201" t="s">
        <v>2137</v>
      </c>
      <c r="B201">
        <v>5.1474781823917661</v>
      </c>
      <c r="C201">
        <v>14.944983495312211</v>
      </c>
      <c r="E201">
        <v>0.4690090521833245</v>
      </c>
      <c r="F201">
        <v>6.0909431579887965</v>
      </c>
      <c r="H201">
        <v>0.20974722454893194</v>
      </c>
      <c r="I201">
        <v>2.4866171315614896</v>
      </c>
      <c r="K201">
        <v>2.2586422287324704E-2</v>
      </c>
    </row>
    <row r="202" spans="1:11" x14ac:dyDescent="0.2">
      <c r="A202" t="s">
        <v>2138</v>
      </c>
      <c r="B202">
        <v>4.2309128074678739</v>
      </c>
      <c r="C202">
        <v>5.1720298287523425</v>
      </c>
      <c r="E202">
        <v>0.5100353331962354</v>
      </c>
      <c r="F202">
        <v>1.2870458274368131</v>
      </c>
      <c r="H202">
        <v>0.22809473519070747</v>
      </c>
      <c r="I202">
        <v>0.52543425879972705</v>
      </c>
      <c r="K202">
        <v>0.1864791276859763</v>
      </c>
    </row>
    <row r="203" spans="1:11" x14ac:dyDescent="0.2">
      <c r="A203" t="s">
        <v>2139</v>
      </c>
      <c r="B203">
        <v>7.7752509224213693</v>
      </c>
      <c r="C203">
        <v>4.8304518282585258</v>
      </c>
      <c r="E203">
        <v>0.48626373528994188</v>
      </c>
      <c r="F203">
        <v>2.0051839901596655</v>
      </c>
      <c r="H203">
        <v>0.21746375342025467</v>
      </c>
      <c r="I203">
        <v>0.81861293604819108</v>
      </c>
      <c r="K203">
        <v>2.8371686975059866E-2</v>
      </c>
    </row>
    <row r="204" spans="1:11" x14ac:dyDescent="0.2">
      <c r="A204" t="s">
        <v>2166</v>
      </c>
      <c r="B204">
        <v>13.683310643441246</v>
      </c>
      <c r="C204">
        <v>19.636563841406065</v>
      </c>
      <c r="E204">
        <v>1.4828515853302286</v>
      </c>
      <c r="F204">
        <v>3.8845642486422567</v>
      </c>
      <c r="H204">
        <v>0.66315138906834425</v>
      </c>
      <c r="I204">
        <v>1.585866713705242</v>
      </c>
      <c r="K204">
        <v>2.3031088047215275E-2</v>
      </c>
    </row>
    <row r="205" spans="1:11" x14ac:dyDescent="0.2">
      <c r="A205" t="s">
        <v>2167</v>
      </c>
      <c r="B205">
        <v>50.426837515180253</v>
      </c>
      <c r="C205">
        <v>53.748863014256457</v>
      </c>
      <c r="E205">
        <v>3.662755016708839</v>
      </c>
      <c r="F205">
        <v>18.309432128655427</v>
      </c>
      <c r="H205">
        <v>1.6380338404578683</v>
      </c>
      <c r="I205">
        <v>7.474794365887707</v>
      </c>
      <c r="K205">
        <v>0.70964384976885797</v>
      </c>
    </row>
    <row r="207" spans="1:11" x14ac:dyDescent="0.2">
      <c r="A207" t="s">
        <v>116</v>
      </c>
      <c r="B207">
        <v>64.110148158621499</v>
      </c>
      <c r="C207">
        <v>73.38542685566253</v>
      </c>
      <c r="E207">
        <v>4.366360387565301</v>
      </c>
      <c r="F207">
        <v>21.810353549518656</v>
      </c>
      <c r="H207">
        <v>1.9526957281716679</v>
      </c>
      <c r="I207">
        <v>8.9040395510034394</v>
      </c>
      <c r="K207">
        <v>0.40023365498013308</v>
      </c>
    </row>
    <row r="208" spans="1:11" x14ac:dyDescent="0.2">
      <c r="A208" t="s">
        <v>2168</v>
      </c>
      <c r="B208">
        <v>19.100000000000001</v>
      </c>
      <c r="C208">
        <v>17.5</v>
      </c>
      <c r="E208">
        <v>1.9493588689617929</v>
      </c>
      <c r="F208">
        <v>1.8027756377319946</v>
      </c>
      <c r="H208">
        <v>0.87177978870813466</v>
      </c>
      <c r="I208">
        <v>0.73598007219398731</v>
      </c>
      <c r="K208">
        <v>0.21497011963199802</v>
      </c>
    </row>
    <row r="209" spans="1:11" x14ac:dyDescent="0.2">
      <c r="A209" t="s">
        <v>2169</v>
      </c>
      <c r="B209">
        <v>46.8</v>
      </c>
      <c r="C209">
        <v>47</v>
      </c>
      <c r="E209">
        <v>1.3964240043768941</v>
      </c>
      <c r="F209">
        <v>1.2747548783981961</v>
      </c>
      <c r="H209">
        <v>0.62449979983983972</v>
      </c>
      <c r="I209">
        <v>0.52041649986653316</v>
      </c>
      <c r="K209">
        <v>0.81901706510209205</v>
      </c>
    </row>
    <row r="211" spans="1:11" x14ac:dyDescent="0.2">
      <c r="A211" t="s">
        <v>1606</v>
      </c>
    </row>
    <row r="212" spans="1:11" x14ac:dyDescent="0.2">
      <c r="A212" t="s">
        <v>2120</v>
      </c>
      <c r="B212">
        <v>2.2605225804748246</v>
      </c>
      <c r="C212">
        <v>3.8399614972414016</v>
      </c>
      <c r="E212">
        <v>0.39427866096845321</v>
      </c>
      <c r="F212">
        <v>1.6816914646149019</v>
      </c>
      <c r="H212">
        <v>0.17632677760061088</v>
      </c>
      <c r="I212">
        <v>0.68654766551670376</v>
      </c>
      <c r="K212">
        <v>0.10342519580241138</v>
      </c>
    </row>
    <row r="213" spans="1:11" x14ac:dyDescent="0.2">
      <c r="A213" t="s">
        <v>2121</v>
      </c>
      <c r="B213">
        <v>4.0654552872443181</v>
      </c>
      <c r="C213">
        <v>1.1461538511888991</v>
      </c>
      <c r="E213">
        <v>1.4621140567830033</v>
      </c>
      <c r="F213">
        <v>0.26715358494013286</v>
      </c>
      <c r="H213">
        <v>0.65387728436495651</v>
      </c>
      <c r="I213">
        <v>0.10906499434310167</v>
      </c>
      <c r="K213">
        <v>1.0177551712685192E-2</v>
      </c>
    </row>
    <row r="214" spans="1:11" x14ac:dyDescent="0.2">
      <c r="A214" t="s">
        <v>2122</v>
      </c>
      <c r="B214">
        <v>1.3961475453866137</v>
      </c>
      <c r="C214">
        <v>0.84205584190567007</v>
      </c>
      <c r="E214">
        <v>0.24718928787202168</v>
      </c>
      <c r="F214">
        <v>0.3768259865419768</v>
      </c>
      <c r="H214">
        <v>0.11054641019832095</v>
      </c>
      <c r="I214">
        <v>0.15383856480812069</v>
      </c>
      <c r="K214">
        <v>2.8924536384032286E-2</v>
      </c>
    </row>
    <row r="215" spans="1:11" x14ac:dyDescent="0.2">
      <c r="A215" t="s">
        <v>2123</v>
      </c>
      <c r="B215">
        <v>0.15387672952643655</v>
      </c>
      <c r="C215">
        <v>0.13908196535332612</v>
      </c>
      <c r="E215">
        <v>0.11160153791194889</v>
      </c>
      <c r="F215">
        <v>0.10595428926191608</v>
      </c>
      <c r="H215">
        <v>4.9909725032927531E-2</v>
      </c>
      <c r="I215">
        <v>4.325565745849088E-2</v>
      </c>
      <c r="K215">
        <v>0.83517884540281107</v>
      </c>
    </row>
    <row r="216" spans="1:11" x14ac:dyDescent="0.2">
      <c r="A216" t="s">
        <v>2124</v>
      </c>
      <c r="B216">
        <v>4.0934264788030053</v>
      </c>
      <c r="C216">
        <v>3.3893567159502291</v>
      </c>
      <c r="E216">
        <v>0.84148947324743839</v>
      </c>
      <c r="F216">
        <v>1.2460486600760874</v>
      </c>
      <c r="H216">
        <v>0.37632553290635257</v>
      </c>
      <c r="I216">
        <v>0.50869723531084987</v>
      </c>
      <c r="K216">
        <v>0.32977327428319131</v>
      </c>
    </row>
    <row r="217" spans="1:11" x14ac:dyDescent="0.2">
      <c r="A217" t="s">
        <v>2125</v>
      </c>
      <c r="B217">
        <v>3.4748222047763142</v>
      </c>
      <c r="C217">
        <v>2.2997325090324154</v>
      </c>
      <c r="E217">
        <v>1.117786131444233</v>
      </c>
      <c r="F217">
        <v>0.96938947004876075</v>
      </c>
      <c r="H217">
        <v>0.49988915484316399</v>
      </c>
      <c r="I217">
        <v>0.39575159394107673</v>
      </c>
      <c r="K217">
        <v>0.11441091856963634</v>
      </c>
    </row>
    <row r="218" spans="1:11" x14ac:dyDescent="0.2">
      <c r="A218" t="s">
        <v>2170</v>
      </c>
      <c r="B218">
        <v>1.2325267298727145</v>
      </c>
      <c r="C218">
        <v>0.7356068392053019</v>
      </c>
      <c r="E218">
        <v>0.37309334799473592</v>
      </c>
      <c r="F218">
        <v>0.40317065892453768</v>
      </c>
      <c r="H218">
        <v>0.16685241761384287</v>
      </c>
      <c r="I218">
        <v>0.16459373227113172</v>
      </c>
      <c r="K218">
        <v>7.7933546678553678E-2</v>
      </c>
    </row>
    <row r="219" spans="1:11" x14ac:dyDescent="0.2">
      <c r="A219" t="s">
        <v>2171</v>
      </c>
      <c r="B219">
        <v>5.033669787765044</v>
      </c>
      <c r="C219">
        <v>3.8779642078172487</v>
      </c>
      <c r="E219">
        <v>1.434258173587512</v>
      </c>
      <c r="F219">
        <v>1.4878757467937012</v>
      </c>
      <c r="H219">
        <v>0.64141975468527401</v>
      </c>
      <c r="I219">
        <v>0.60742273005117209</v>
      </c>
      <c r="K219">
        <v>0.24650819929920215</v>
      </c>
    </row>
    <row r="220" spans="1:11" x14ac:dyDescent="0.2">
      <c r="A220" t="s">
        <v>2172</v>
      </c>
      <c r="B220">
        <v>0.48222988206306994</v>
      </c>
      <c r="C220">
        <v>0.73532021271001435</v>
      </c>
      <c r="E220">
        <v>0.27719172159917366</v>
      </c>
      <c r="F220">
        <v>0.45235252225089595</v>
      </c>
      <c r="H220">
        <v>0.1239639064591898</v>
      </c>
      <c r="I220">
        <v>0.18467214389594486</v>
      </c>
      <c r="K220">
        <v>0.32337560644428615</v>
      </c>
    </row>
    <row r="221" spans="1:11" x14ac:dyDescent="0.2">
      <c r="A221" t="s">
        <v>2173</v>
      </c>
      <c r="B221">
        <v>0.12876996714524522</v>
      </c>
      <c r="C221">
        <v>0.15517006944431444</v>
      </c>
      <c r="E221">
        <v>0.11083722488607144</v>
      </c>
      <c r="F221">
        <v>0.12069165883384185</v>
      </c>
      <c r="H221">
        <v>4.9567913856537422E-2</v>
      </c>
      <c r="I221">
        <v>4.9272163392163733E-2</v>
      </c>
      <c r="K221">
        <v>0.72804993691748154</v>
      </c>
    </row>
    <row r="222" spans="1:11" x14ac:dyDescent="0.2">
      <c r="A222" t="s">
        <v>2174</v>
      </c>
      <c r="B222">
        <v>6.255401680494807E-2</v>
      </c>
      <c r="C222">
        <v>7.6227744587692201E-2</v>
      </c>
      <c r="E222">
        <v>2.1193900348449018E-2</v>
      </c>
      <c r="F222">
        <v>0.14574517130661413</v>
      </c>
      <c r="H222">
        <v>9.4782003774976954E-3</v>
      </c>
      <c r="I222">
        <v>5.9500217029288087E-2</v>
      </c>
      <c r="K222">
        <v>0.84528805299313992</v>
      </c>
    </row>
    <row r="223" spans="1:11" x14ac:dyDescent="0.2">
      <c r="A223" t="s">
        <v>2175</v>
      </c>
      <c r="B223">
        <v>0.22109426792620818</v>
      </c>
      <c r="C223">
        <v>0.11120685440493809</v>
      </c>
      <c r="E223">
        <v>0.14594235107923489</v>
      </c>
      <c r="F223">
        <v>0.11100191448345009</v>
      </c>
      <c r="H223">
        <v>6.5267403561861795E-2</v>
      </c>
      <c r="I223">
        <v>4.5316341826084419E-2</v>
      </c>
      <c r="K223">
        <v>0.21956024442453245</v>
      </c>
    </row>
    <row r="224" spans="1:11" x14ac:dyDescent="0.2">
      <c r="A224" t="s">
        <v>2176</v>
      </c>
      <c r="B224">
        <v>0.56128076152852724</v>
      </c>
      <c r="C224">
        <v>0.13667526216646106</v>
      </c>
      <c r="E224">
        <v>0.19916864876682805</v>
      </c>
      <c r="F224">
        <v>9.33615590151049E-2</v>
      </c>
      <c r="H224">
        <v>8.907092752588143E-2</v>
      </c>
      <c r="I224">
        <v>3.8114696862957639E-2</v>
      </c>
      <c r="K224">
        <v>5.6840616876814107E-3</v>
      </c>
    </row>
    <row r="225" spans="1:11" x14ac:dyDescent="0.2">
      <c r="A225" t="s">
        <v>2137</v>
      </c>
      <c r="B225">
        <v>0.50504132659212853</v>
      </c>
      <c r="C225">
        <v>0.77760281589138047</v>
      </c>
      <c r="E225">
        <v>0.25060345237321402</v>
      </c>
      <c r="F225">
        <v>0.53539762950069114</v>
      </c>
      <c r="H225">
        <v>0.11207327098052751</v>
      </c>
      <c r="I225">
        <v>0.21857516696206189</v>
      </c>
      <c r="K225">
        <v>0.34448395014057037</v>
      </c>
    </row>
    <row r="226" spans="1:11" x14ac:dyDescent="0.2">
      <c r="A226" t="s">
        <v>2138</v>
      </c>
      <c r="B226">
        <v>0.41789893501807507</v>
      </c>
      <c r="C226">
        <v>0.1615340283279138</v>
      </c>
      <c r="E226">
        <v>0.12191732504136736</v>
      </c>
      <c r="F226">
        <v>0.19982953344100463</v>
      </c>
      <c r="H226">
        <v>5.4523085285486952E-2</v>
      </c>
      <c r="I226">
        <v>8.1580065411481495E-2</v>
      </c>
      <c r="K226">
        <v>4.6147337725475121E-2</v>
      </c>
    </row>
    <row r="227" spans="1:11" x14ac:dyDescent="0.2">
      <c r="A227" t="s">
        <v>2139</v>
      </c>
      <c r="B227">
        <v>3.1693364219064331E-2</v>
      </c>
      <c r="C227">
        <v>8.2686971016524641E-2</v>
      </c>
      <c r="E227">
        <v>3.5112645785402144E-2</v>
      </c>
      <c r="F227">
        <v>8.8812550885630559E-2</v>
      </c>
      <c r="H227">
        <v>1.5702852569206137E-2</v>
      </c>
      <c r="I227">
        <v>3.6257572070793526E-2</v>
      </c>
      <c r="K227">
        <v>0.28390743002584207</v>
      </c>
    </row>
    <row r="229" spans="1:11" x14ac:dyDescent="0.2">
      <c r="A229" t="s">
        <v>116</v>
      </c>
      <c r="B229">
        <v>7.7221254131057577</v>
      </c>
      <c r="C229">
        <v>5.8281711903359703</v>
      </c>
      <c r="E229">
        <v>2.0424709335819116</v>
      </c>
      <c r="F229">
        <v>2.2262754509216021</v>
      </c>
      <c r="H229">
        <v>0.91342076991132237</v>
      </c>
      <c r="I229">
        <v>0.90887314694040988</v>
      </c>
      <c r="K229">
        <v>0.19884685932968008</v>
      </c>
    </row>
    <row r="230" spans="1:11" x14ac:dyDescent="0.2">
      <c r="A230" t="s">
        <v>2127</v>
      </c>
      <c r="B230">
        <v>33.700000000000003</v>
      </c>
      <c r="C230">
        <v>21.4</v>
      </c>
      <c r="E230">
        <v>3.9147158262126824</v>
      </c>
      <c r="F230">
        <v>2.5347583711273063</v>
      </c>
      <c r="H230">
        <v>1.7507141400011621</v>
      </c>
      <c r="I230">
        <v>1.034810771751689</v>
      </c>
      <c r="K230">
        <v>6.5050829410751585E-4</v>
      </c>
    </row>
    <row r="232" spans="1:11" x14ac:dyDescent="0.2">
      <c r="A232" t="s">
        <v>1789</v>
      </c>
    </row>
    <row r="233" spans="1:11" x14ac:dyDescent="0.2">
      <c r="A233" t="s">
        <v>2120</v>
      </c>
      <c r="B233">
        <v>5.7798958903299811</v>
      </c>
      <c r="C233">
        <v>31.510731891686003</v>
      </c>
      <c r="E233">
        <v>0.31282493141277246</v>
      </c>
      <c r="F233">
        <v>6.8008072808031512</v>
      </c>
      <c r="H233">
        <v>0.1398995623391337</v>
      </c>
      <c r="I233">
        <v>2.7764179461620797</v>
      </c>
      <c r="K233">
        <v>1.0541837571983262E-3</v>
      </c>
    </row>
    <row r="234" spans="1:11" x14ac:dyDescent="0.2">
      <c r="A234" t="s">
        <v>2121</v>
      </c>
      <c r="B234">
        <v>58.752865430749196</v>
      </c>
      <c r="C234">
        <v>461.6058850823805</v>
      </c>
      <c r="E234">
        <v>1.8296727601732596</v>
      </c>
      <c r="F234">
        <v>106.79377626825135</v>
      </c>
      <c r="H234">
        <v>0.81825453366541567</v>
      </c>
      <c r="I234">
        <v>43.598376593693885</v>
      </c>
      <c r="K234">
        <v>1.0796869796608124E-3</v>
      </c>
    </row>
    <row r="235" spans="1:11" x14ac:dyDescent="0.2">
      <c r="A235" t="s">
        <v>2122</v>
      </c>
      <c r="B235">
        <v>475.2912879165774</v>
      </c>
      <c r="C235">
        <v>15361.540556648764</v>
      </c>
      <c r="E235">
        <v>20.504606725531698</v>
      </c>
      <c r="F235">
        <v>5440.6485495996703</v>
      </c>
      <c r="H235">
        <v>9.1699388980376497</v>
      </c>
      <c r="I235">
        <v>2221.1354693887615</v>
      </c>
      <c r="K235">
        <v>3.6140903137012637E-3</v>
      </c>
    </row>
    <row r="236" spans="1:11" x14ac:dyDescent="0.2">
      <c r="A236" t="s">
        <v>2123</v>
      </c>
      <c r="B236">
        <v>347.87464454186545</v>
      </c>
      <c r="C236">
        <v>3252.6346980442841</v>
      </c>
      <c r="E236">
        <v>15.583107764020829</v>
      </c>
      <c r="F236">
        <v>1259.4681796679433</v>
      </c>
      <c r="H236">
        <v>6.9689776522110645</v>
      </c>
      <c r="I236">
        <v>514.17573124307137</v>
      </c>
      <c r="K236">
        <v>6.7075686368333288E-3</v>
      </c>
    </row>
    <row r="237" spans="1:11" x14ac:dyDescent="0.2">
      <c r="A237" t="s">
        <v>2124</v>
      </c>
      <c r="B237">
        <v>191.8986317223316</v>
      </c>
      <c r="C237">
        <v>12601.51136051307</v>
      </c>
      <c r="E237">
        <v>10.385051890017106</v>
      </c>
      <c r="F237">
        <v>4305.3373265903592</v>
      </c>
      <c r="H237">
        <v>4.6443363951881835</v>
      </c>
      <c r="I237">
        <v>1757.6466034507725</v>
      </c>
      <c r="K237">
        <v>2.9821054809393089E-3</v>
      </c>
    </row>
    <row r="238" spans="1:11" x14ac:dyDescent="0.2">
      <c r="A238" t="s">
        <v>2125</v>
      </c>
      <c r="B238">
        <v>5.0772973459568174E-2</v>
      </c>
      <c r="C238">
        <v>0.51111506547366425</v>
      </c>
      <c r="E238">
        <v>7.827087448610456E-3</v>
      </c>
      <c r="F238">
        <v>0.23684980772680503</v>
      </c>
      <c r="H238">
        <v>3.5003799201856743E-3</v>
      </c>
      <c r="I238">
        <v>9.6693529101162815E-2</v>
      </c>
      <c r="K238">
        <v>1.2159289573286438E-2</v>
      </c>
    </row>
    <row r="240" spans="1:11" x14ac:dyDescent="0.2">
      <c r="A240" t="s">
        <v>116</v>
      </c>
      <c r="B240">
        <v>539.8240492376566</v>
      </c>
      <c r="C240">
        <v>15854.657173622831</v>
      </c>
      <c r="E240">
        <v>21.803553370706172</v>
      </c>
      <c r="F240">
        <v>5546.7463281431865</v>
      </c>
      <c r="H240">
        <v>9.7508454975887346</v>
      </c>
      <c r="I240">
        <v>2264.4497061011652</v>
      </c>
      <c r="K240">
        <v>3.4954361959646306E-3</v>
      </c>
    </row>
    <row r="241" spans="1:11" x14ac:dyDescent="0.2">
      <c r="A241" t="s">
        <v>2127</v>
      </c>
      <c r="B241">
        <v>111.1</v>
      </c>
      <c r="C241">
        <v>108</v>
      </c>
      <c r="E241">
        <v>0.65192024052026487</v>
      </c>
      <c r="F241">
        <v>0.93541434669348533</v>
      </c>
      <c r="H241">
        <v>0.29154759474226499</v>
      </c>
      <c r="I241">
        <v>0.38188130791298669</v>
      </c>
      <c r="K241">
        <v>4.6293481932809389E-4</v>
      </c>
    </row>
    <row r="243" spans="1:11" x14ac:dyDescent="0.2">
      <c r="A243" t="s">
        <v>1903</v>
      </c>
    </row>
    <row r="244" spans="1:11" x14ac:dyDescent="0.2">
      <c r="A244" t="s">
        <v>116</v>
      </c>
      <c r="B244">
        <v>6.4524669674419384</v>
      </c>
      <c r="C244">
        <v>13.644988256577426</v>
      </c>
      <c r="E244">
        <v>1.5679245666239066</v>
      </c>
      <c r="F244">
        <v>5.9645675248452772</v>
      </c>
      <c r="H244">
        <v>0.70119718291259059</v>
      </c>
      <c r="I244">
        <v>2.4350244953743596</v>
      </c>
      <c r="K244">
        <v>5.2394108523590943E-2</v>
      </c>
    </row>
    <row r="245" spans="1:11" x14ac:dyDescent="0.2">
      <c r="A245" t="s">
        <v>2127</v>
      </c>
      <c r="B245">
        <v>172.3</v>
      </c>
      <c r="C245">
        <v>174.3</v>
      </c>
      <c r="E245">
        <v>2.8635642126552705</v>
      </c>
      <c r="F245">
        <v>2.7522717889045771</v>
      </c>
      <c r="H245">
        <v>1.2806248474865696</v>
      </c>
      <c r="I245">
        <v>1.1236102527122118</v>
      </c>
      <c r="K245">
        <v>0.29286535425094051</v>
      </c>
    </row>
    <row r="247" spans="1:11" x14ac:dyDescent="0.2">
      <c r="A247" t="s">
        <v>2084</v>
      </c>
    </row>
    <row r="248" spans="1:11" x14ac:dyDescent="0.2">
      <c r="A248" t="s">
        <v>2120</v>
      </c>
      <c r="B248">
        <v>129.08425359919229</v>
      </c>
      <c r="C248">
        <v>537.99963216007995</v>
      </c>
      <c r="E248">
        <v>32.853576566147936</v>
      </c>
      <c r="F248">
        <v>326.13313212890006</v>
      </c>
      <c r="H248">
        <v>14.69256610118018</v>
      </c>
      <c r="I248">
        <v>133.14329365524861</v>
      </c>
      <c r="K248">
        <v>4.8229757562482545E-2</v>
      </c>
    </row>
    <row r="249" spans="1:11" x14ac:dyDescent="0.2">
      <c r="A249" t="s">
        <v>2121</v>
      </c>
      <c r="B249">
        <v>36.1325825633783</v>
      </c>
      <c r="C249">
        <v>892.09586671529394</v>
      </c>
      <c r="E249">
        <v>10.704066914900666</v>
      </c>
      <c r="F249">
        <v>789.06337053713219</v>
      </c>
      <c r="H249">
        <v>4.787004251484869</v>
      </c>
      <c r="I249">
        <v>322.13377208943797</v>
      </c>
      <c r="K249">
        <v>7.2313959023713653E-2</v>
      </c>
    </row>
    <row r="250" spans="1:11" x14ac:dyDescent="0.2">
      <c r="A250" t="s">
        <v>2122</v>
      </c>
      <c r="B250">
        <v>222.39838855026429</v>
      </c>
      <c r="C250">
        <v>291.5740608947076</v>
      </c>
      <c r="E250">
        <v>44.511295100538</v>
      </c>
      <c r="F250">
        <v>31.862781047203889</v>
      </c>
      <c r="H250">
        <v>19.906056322271258</v>
      </c>
      <c r="I250">
        <v>13.007925891945364</v>
      </c>
      <c r="K250">
        <v>2.4657914542923414E-2</v>
      </c>
    </row>
    <row r="251" spans="1:11" x14ac:dyDescent="0.2">
      <c r="A251" t="s">
        <v>2124</v>
      </c>
      <c r="B251">
        <v>385.66212188484548</v>
      </c>
      <c r="C251">
        <v>1718.8873450950027</v>
      </c>
      <c r="E251">
        <v>86.629672250767953</v>
      </c>
      <c r="F251">
        <v>1111.0792026363358</v>
      </c>
      <c r="H251">
        <v>38.741967204248866</v>
      </c>
      <c r="I251">
        <v>453.5961850462362</v>
      </c>
      <c r="K251">
        <v>5.4815532058669007E-2</v>
      </c>
    </row>
    <row r="252" spans="1:11" x14ac:dyDescent="0.2">
      <c r="A252" t="s">
        <v>2125</v>
      </c>
      <c r="B252">
        <v>1.9531028279894076</v>
      </c>
      <c r="C252">
        <v>2.7822146750785839</v>
      </c>
      <c r="E252">
        <v>0.67238924049057458</v>
      </c>
      <c r="F252">
        <v>0.53341112134519864</v>
      </c>
      <c r="H252">
        <v>0.30070160981527577</v>
      </c>
      <c r="I252">
        <v>0.21776417840358955</v>
      </c>
      <c r="K252">
        <v>6.4522151314623008E-2</v>
      </c>
    </row>
    <row r="254" spans="1:11" x14ac:dyDescent="0.2">
      <c r="A254" t="s">
        <v>116</v>
      </c>
      <c r="B254">
        <v>387.6152247128349</v>
      </c>
      <c r="C254">
        <v>1721.6695597700812</v>
      </c>
      <c r="E254">
        <v>87.257258828220898</v>
      </c>
      <c r="F254">
        <v>1111.599947939276</v>
      </c>
      <c r="H254">
        <v>39.022632454039112</v>
      </c>
      <c r="I254">
        <v>453.80877842592861</v>
      </c>
      <c r="K254">
        <v>5.4788926839609356E-2</v>
      </c>
    </row>
    <row r="255" spans="1:11" x14ac:dyDescent="0.2">
      <c r="A255" t="s">
        <v>2127</v>
      </c>
      <c r="B255">
        <v>34.700000000000003</v>
      </c>
      <c r="C255">
        <v>34.799999999999997</v>
      </c>
      <c r="E255">
        <v>0.44721359549995793</v>
      </c>
      <c r="F255">
        <v>0.44721359549995793</v>
      </c>
      <c r="H255">
        <v>0.19999999999999998</v>
      </c>
      <c r="I255">
        <v>0.18257418583505539</v>
      </c>
      <c r="K255">
        <v>0.73280987360235628</v>
      </c>
    </row>
  </sheetData>
  <mergeCells count="11">
    <mergeCell ref="B2:C2"/>
    <mergeCell ref="E2:F2"/>
    <mergeCell ref="H2:I2"/>
    <mergeCell ref="M1:W1"/>
    <mergeCell ref="Y1:AI1"/>
    <mergeCell ref="AF2:AG2"/>
    <mergeCell ref="N2:O2"/>
    <mergeCell ref="Q2:R2"/>
    <mergeCell ref="T2:U2"/>
    <mergeCell ref="Z2:AA2"/>
    <mergeCell ref="AC2:AD2"/>
  </mergeCells>
  <conditionalFormatting sqref="W4">
    <cfRule type="cellIs" dxfId="2537" priority="8" operator="lessThan">
      <formula>0.05</formula>
    </cfRule>
  </conditionalFormatting>
  <conditionalFormatting sqref="W5">
    <cfRule type="cellIs" dxfId="2536" priority="7" operator="lessThan">
      <formula>0.05</formula>
    </cfRule>
  </conditionalFormatting>
  <conditionalFormatting sqref="W6">
    <cfRule type="cellIs" dxfId="2535" priority="6" operator="lessThan">
      <formula>0.05</formula>
    </cfRule>
  </conditionalFormatting>
  <conditionalFormatting sqref="W7">
    <cfRule type="cellIs" dxfId="2534" priority="5" operator="lessThan">
      <formula>0.05</formula>
    </cfRule>
  </conditionalFormatting>
  <conditionalFormatting sqref="W10">
    <cfRule type="cellIs" dxfId="2533" priority="4" operator="lessThan">
      <formula>0.05</formula>
    </cfRule>
  </conditionalFormatting>
  <conditionalFormatting sqref="W13">
    <cfRule type="cellIs" dxfId="2532" priority="3" operator="lessThan">
      <formula>0.05</formula>
    </cfRule>
  </conditionalFormatting>
  <conditionalFormatting sqref="W25">
    <cfRule type="cellIs" dxfId="2531" priority="2" operator="lessThan">
      <formula>0.05</formula>
    </cfRule>
  </conditionalFormatting>
  <conditionalFormatting sqref="W27">
    <cfRule type="cellIs" dxfId="2530" priority="1" operator="lessThan">
      <formula>0.05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41"/>
  <sheetViews>
    <sheetView workbookViewId="0">
      <pane ySplit="4" topLeftCell="A5" activePane="bottomLeft" state="frozen"/>
      <selection activeCell="V1" sqref="V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364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365</v>
      </c>
      <c r="B6">
        <v>259.10899999999998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366</v>
      </c>
      <c r="B7">
        <v>227.077</v>
      </c>
      <c r="C7">
        <v>3.0424339802777598</v>
      </c>
      <c r="D7">
        <v>3.2485601874901699</v>
      </c>
      <c r="E7">
        <v>3.17348589061316</v>
      </c>
      <c r="F7">
        <v>3.0317452782820302</v>
      </c>
      <c r="G7">
        <v>2.89413195218353</v>
      </c>
      <c r="H7">
        <v>2.8815066419893198</v>
      </c>
      <c r="I7">
        <v>3.7796302712499599</v>
      </c>
      <c r="J7">
        <v>4.3318097053088103</v>
      </c>
      <c r="K7">
        <v>4.1247439573825702</v>
      </c>
      <c r="L7">
        <v>3.78250669707203</v>
      </c>
      <c r="M7">
        <v>3.8871963895516299</v>
      </c>
      <c r="N7">
        <v>3.6660910296767302</v>
      </c>
      <c r="O7">
        <v>4.6990691348148497</v>
      </c>
      <c r="P7">
        <v>4.1482530430572204</v>
      </c>
      <c r="Q7">
        <v>8.7950191526928503</v>
      </c>
      <c r="R7">
        <v>8.0745881344178496</v>
      </c>
      <c r="S7">
        <v>3.3104847329545501</v>
      </c>
      <c r="T7">
        <v>2.88214350937174</v>
      </c>
      <c r="U7">
        <v>2.2074650321454499</v>
      </c>
      <c r="V7">
        <v>2.2429029958440498</v>
      </c>
      <c r="W7">
        <v>3.3534554887831498</v>
      </c>
      <c r="X7">
        <v>3.3059026652075501</v>
      </c>
      <c r="AA7" t="str">
        <f>A7</f>
        <v>FFA_14:0_</v>
      </c>
      <c r="AB7">
        <f>AVERAGE(C7:D7)</f>
        <v>3.1454970838839649</v>
      </c>
      <c r="AC7">
        <f>AVERAGE(E7:F7)</f>
        <v>3.1026155844475953</v>
      </c>
      <c r="AD7">
        <f>AVERAGE(G7:H7)</f>
        <v>2.8878192970864252</v>
      </c>
      <c r="AE7">
        <f>AVERAGE(I7:J7)</f>
        <v>4.0557199882793853</v>
      </c>
      <c r="AF7">
        <f>AVERAGE(K7:L7)</f>
        <v>3.9536253272273001</v>
      </c>
      <c r="AG7">
        <f t="shared" ref="AG7:AG15" si="0">AVERAGE(M7:N7)</f>
        <v>3.7766437096141798</v>
      </c>
      <c r="AH7">
        <f t="shared" ref="AH7:AH15" si="1">AVERAGE(O7:P7)</f>
        <v>4.4236610889360346</v>
      </c>
      <c r="AI7">
        <f t="shared" ref="AI7:AI31" si="2">AVERAGE(S7:T7)</f>
        <v>3.0963141211631449</v>
      </c>
      <c r="AJ7">
        <f t="shared" ref="AJ7:AJ31" si="3">AVERAGE(U7:V7)</f>
        <v>2.2251840139947499</v>
      </c>
      <c r="AK7">
        <f t="shared" ref="AK7:AK31" si="4">AVERAGE(W7:X7)</f>
        <v>3.3296790769953502</v>
      </c>
      <c r="AM7" t="str">
        <f t="shared" ref="AM7:AM31" si="5">A7</f>
        <v>FFA_14:0_</v>
      </c>
      <c r="AN7">
        <f t="shared" ref="AN7:AN31" si="6">AVERAGE(AB7:AF7)</f>
        <v>3.4290554561849342</v>
      </c>
      <c r="AO7">
        <f t="shared" ref="AO7:AO31" si="7">AVERAGE(AG7:AK7)</f>
        <v>3.370296402140692</v>
      </c>
      <c r="AQ7">
        <f t="shared" ref="AQ7:AQ31" si="8">STDEV(AB7:AF7)</f>
        <v>0.53567408600475863</v>
      </c>
      <c r="AR7">
        <f t="shared" ref="AR7:AR31" si="9">STDEV(AG7:AK7)</f>
        <v>0.81588812599450777</v>
      </c>
      <c r="AT7">
        <f>AQ7/SQRT(5)</f>
        <v>0.2395607340183418</v>
      </c>
      <c r="AU7">
        <f>AR7/SQRT(6)</f>
        <v>0.33308493264702271</v>
      </c>
      <c r="AW7">
        <f t="shared" ref="AW7:AW31" si="10">TTEST(AB7:AF7,AG7:AK7,2,3)</f>
        <v>0.89675276163835971</v>
      </c>
    </row>
    <row r="8" spans="1:49" x14ac:dyDescent="0.2">
      <c r="A8" t="s">
        <v>367</v>
      </c>
      <c r="B8">
        <v>225.07499999999999</v>
      </c>
      <c r="C8">
        <v>0.50107958701585198</v>
      </c>
      <c r="D8">
        <v>0.42464438742493998</v>
      </c>
      <c r="E8">
        <v>0.43607582624007801</v>
      </c>
      <c r="F8">
        <v>0.41941918588397198</v>
      </c>
      <c r="G8">
        <v>0.360460844632434</v>
      </c>
      <c r="H8">
        <v>0.30601492635292699</v>
      </c>
      <c r="I8">
        <v>0.43141079175584701</v>
      </c>
      <c r="J8">
        <v>0.460009745542445</v>
      </c>
      <c r="K8">
        <v>0.45406710821770602</v>
      </c>
      <c r="L8">
        <v>0.44750719179352699</v>
      </c>
      <c r="M8">
        <v>0.36790352303886298</v>
      </c>
      <c r="N8">
        <v>0.378170155954131</v>
      </c>
      <c r="O8">
        <v>0.59175203515316599</v>
      </c>
      <c r="P8">
        <v>0.377521996122829</v>
      </c>
      <c r="Q8">
        <v>0.94253115281696698</v>
      </c>
      <c r="R8">
        <v>1.0223637274526001</v>
      </c>
      <c r="S8">
        <v>0.32196868457629302</v>
      </c>
      <c r="T8">
        <v>0.32090171358200598</v>
      </c>
      <c r="U8">
        <v>0.22969644552136101</v>
      </c>
      <c r="V8">
        <v>0.22938191712245701</v>
      </c>
      <c r="W8">
        <v>0.40179636252984702</v>
      </c>
      <c r="X8">
        <v>0.36419437416767703</v>
      </c>
      <c r="AA8" t="str">
        <f t="shared" ref="AA8:AA15" si="11">A8</f>
        <v>FFA_14:1_</v>
      </c>
      <c r="AB8">
        <f t="shared" ref="AB8:AB15" si="12">AVERAGE(C8:D8)</f>
        <v>0.46286198722039595</v>
      </c>
      <c r="AC8">
        <f t="shared" ref="AC8:AC15" si="13">AVERAGE(E8:F8)</f>
        <v>0.427747506062025</v>
      </c>
      <c r="AD8">
        <f t="shared" ref="AD8:AD15" si="14">AVERAGE(G8:H8)</f>
        <v>0.33323788549268052</v>
      </c>
      <c r="AE8">
        <f t="shared" ref="AE8:AE15" si="15">AVERAGE(I8:J8)</f>
        <v>0.44571026864914598</v>
      </c>
      <c r="AF8">
        <f t="shared" ref="AF8:AF15" si="16">AVERAGE(K8:L8)</f>
        <v>0.45078715000561653</v>
      </c>
      <c r="AG8">
        <f t="shared" si="0"/>
        <v>0.37303683949649702</v>
      </c>
      <c r="AH8">
        <f t="shared" si="1"/>
        <v>0.48463701563799749</v>
      </c>
      <c r="AI8">
        <f t="shared" si="2"/>
        <v>0.32143519907914953</v>
      </c>
      <c r="AJ8">
        <f t="shared" si="3"/>
        <v>0.22953918132190901</v>
      </c>
      <c r="AK8">
        <f t="shared" si="4"/>
        <v>0.38299536834876202</v>
      </c>
      <c r="AM8" t="str">
        <f t="shared" si="5"/>
        <v>FFA_14:1_</v>
      </c>
      <c r="AN8">
        <f t="shared" si="6"/>
        <v>0.42406895948597273</v>
      </c>
      <c r="AO8">
        <f t="shared" si="7"/>
        <v>0.35832872077686301</v>
      </c>
      <c r="AQ8">
        <f t="shared" si="8"/>
        <v>5.232332815157878E-2</v>
      </c>
      <c r="AR8">
        <f t="shared" si="9"/>
        <v>9.317515096005112E-2</v>
      </c>
      <c r="AT8">
        <f t="shared" ref="AT8:AT15" si="17">AQ8/SQRT(5)</f>
        <v>2.3399703711191714E-2</v>
      </c>
      <c r="AU8">
        <f t="shared" ref="AU8:AU15" si="18">AR8/SQRT(6)</f>
        <v>3.8038596093153236E-2</v>
      </c>
      <c r="AW8">
        <f t="shared" si="10"/>
        <v>0.21588874830345836</v>
      </c>
    </row>
    <row r="9" spans="1:49" x14ac:dyDescent="0.2">
      <c r="A9" t="s">
        <v>368</v>
      </c>
      <c r="B9">
        <v>255.10499999999999</v>
      </c>
      <c r="C9">
        <v>19.656856225900999</v>
      </c>
      <c r="D9">
        <v>19.360902498110601</v>
      </c>
      <c r="E9">
        <v>18.765193811101501</v>
      </c>
      <c r="F9">
        <v>17.954744597069499</v>
      </c>
      <c r="G9">
        <v>18.121170369356001</v>
      </c>
      <c r="H9">
        <v>16.737725685899399</v>
      </c>
      <c r="I9">
        <v>18.0806215805816</v>
      </c>
      <c r="J9">
        <v>22.187073274208</v>
      </c>
      <c r="K9">
        <v>19.119698805940601</v>
      </c>
      <c r="L9">
        <v>19.4390511517785</v>
      </c>
      <c r="M9">
        <v>30.361966098657401</v>
      </c>
      <c r="N9">
        <v>31.3615021863694</v>
      </c>
      <c r="O9">
        <v>37.286821393940599</v>
      </c>
      <c r="P9">
        <v>38.397692574018201</v>
      </c>
      <c r="Q9">
        <v>40.938728926182101</v>
      </c>
      <c r="R9">
        <v>40.542489439592899</v>
      </c>
      <c r="S9">
        <v>23.421250811147601</v>
      </c>
      <c r="T9">
        <v>21.5958214317236</v>
      </c>
      <c r="U9">
        <v>22.077650825632102</v>
      </c>
      <c r="V9">
        <v>22.1631163937518</v>
      </c>
      <c r="W9">
        <v>25.857121606372498</v>
      </c>
      <c r="X9">
        <v>25.7121373346898</v>
      </c>
      <c r="AA9" t="str">
        <f t="shared" si="11"/>
        <v>FFA_16:0_</v>
      </c>
      <c r="AB9">
        <f t="shared" si="12"/>
        <v>19.5088793620058</v>
      </c>
      <c r="AC9">
        <f t="shared" si="13"/>
        <v>18.359969204085502</v>
      </c>
      <c r="AD9">
        <f t="shared" si="14"/>
        <v>17.4294480276277</v>
      </c>
      <c r="AE9">
        <f t="shared" si="15"/>
        <v>20.133847427394798</v>
      </c>
      <c r="AF9">
        <f t="shared" si="16"/>
        <v>19.279374978859551</v>
      </c>
      <c r="AG9">
        <f t="shared" si="0"/>
        <v>30.861734142513399</v>
      </c>
      <c r="AH9">
        <f t="shared" si="1"/>
        <v>37.842256983979397</v>
      </c>
      <c r="AI9">
        <f t="shared" si="2"/>
        <v>22.508536121435601</v>
      </c>
      <c r="AJ9">
        <f t="shared" si="3"/>
        <v>22.120383609691949</v>
      </c>
      <c r="AK9">
        <f t="shared" si="4"/>
        <v>25.784629470531151</v>
      </c>
      <c r="AM9" t="str">
        <f t="shared" si="5"/>
        <v>FFA_16:0_</v>
      </c>
      <c r="AN9">
        <f t="shared" si="6"/>
        <v>18.942303799994669</v>
      </c>
      <c r="AO9">
        <f t="shared" si="7"/>
        <v>27.823508065630296</v>
      </c>
      <c r="AQ9">
        <f t="shared" si="8"/>
        <v>1.0585659205576428</v>
      </c>
      <c r="AR9">
        <f t="shared" si="9"/>
        <v>6.6056363969762018</v>
      </c>
      <c r="AT9">
        <f t="shared" si="17"/>
        <v>0.47340507140630622</v>
      </c>
      <c r="AU9">
        <f t="shared" si="18"/>
        <v>2.6967397664914063</v>
      </c>
      <c r="AW9">
        <f t="shared" si="10"/>
        <v>3.8700913828720589E-2</v>
      </c>
    </row>
    <row r="10" spans="1:49" x14ac:dyDescent="0.2">
      <c r="A10" t="s">
        <v>369</v>
      </c>
      <c r="B10">
        <v>253.10300000000001</v>
      </c>
      <c r="C10">
        <v>4.4040493637893796</v>
      </c>
      <c r="D10">
        <v>4.0773926974188601</v>
      </c>
      <c r="E10">
        <v>3.5675166697748901</v>
      </c>
      <c r="F10">
        <v>4.0251316213477404</v>
      </c>
      <c r="G10">
        <v>2.76531285499735</v>
      </c>
      <c r="H10">
        <v>2.5950207228026398</v>
      </c>
      <c r="I10">
        <v>3.9420444442808402</v>
      </c>
      <c r="J10">
        <v>4.34886151982173</v>
      </c>
      <c r="K10">
        <v>3.7201200037949298</v>
      </c>
      <c r="L10">
        <v>3.1696324182320899</v>
      </c>
      <c r="M10">
        <v>13.433269377779199</v>
      </c>
      <c r="N10">
        <v>13.2264324404438</v>
      </c>
      <c r="O10">
        <v>21.796646149846399</v>
      </c>
      <c r="P10">
        <v>22.600169925513399</v>
      </c>
      <c r="Q10">
        <v>26.076194283852999</v>
      </c>
      <c r="R10">
        <v>25.843230277217899</v>
      </c>
      <c r="S10">
        <v>5.4101833603829999</v>
      </c>
      <c r="T10">
        <v>4.2925911503241903</v>
      </c>
      <c r="U10">
        <v>3.47243373403691</v>
      </c>
      <c r="V10">
        <v>3.0611775611372001</v>
      </c>
      <c r="W10">
        <v>10.5512548245123</v>
      </c>
      <c r="X10">
        <v>10.669128928497001</v>
      </c>
      <c r="AA10" t="str">
        <f t="shared" si="11"/>
        <v>FFA_16:1_</v>
      </c>
      <c r="AB10">
        <f t="shared" si="12"/>
        <v>4.2407210306041199</v>
      </c>
      <c r="AC10">
        <f t="shared" si="13"/>
        <v>3.7963241455613153</v>
      </c>
      <c r="AD10">
        <f t="shared" si="14"/>
        <v>2.6801667888999949</v>
      </c>
      <c r="AE10">
        <f t="shared" si="15"/>
        <v>4.1454529820512853</v>
      </c>
      <c r="AF10">
        <f t="shared" si="16"/>
        <v>3.4448762110135096</v>
      </c>
      <c r="AG10">
        <f t="shared" si="0"/>
        <v>13.329850909111499</v>
      </c>
      <c r="AH10">
        <f t="shared" si="1"/>
        <v>22.198408037679897</v>
      </c>
      <c r="AI10">
        <f t="shared" si="2"/>
        <v>4.8513872553535951</v>
      </c>
      <c r="AJ10">
        <f t="shared" si="3"/>
        <v>3.2668056475870548</v>
      </c>
      <c r="AK10">
        <f t="shared" si="4"/>
        <v>10.610191876504651</v>
      </c>
      <c r="AM10" t="str">
        <f t="shared" si="5"/>
        <v>FFA_16:1_</v>
      </c>
      <c r="AN10">
        <f t="shared" si="6"/>
        <v>3.6615082316260454</v>
      </c>
      <c r="AO10">
        <f t="shared" si="7"/>
        <v>10.85132874524734</v>
      </c>
      <c r="AQ10">
        <f t="shared" si="8"/>
        <v>0.63202566763159407</v>
      </c>
      <c r="AR10">
        <f t="shared" si="9"/>
        <v>7.5578058336410603</v>
      </c>
      <c r="AT10">
        <f t="shared" si="17"/>
        <v>0.28265047126978654</v>
      </c>
      <c r="AU10">
        <f t="shared" si="18"/>
        <v>3.0854613112417741</v>
      </c>
      <c r="AW10">
        <f t="shared" si="10"/>
        <v>0.10041277833595315</v>
      </c>
    </row>
    <row r="11" spans="1:49" x14ac:dyDescent="0.2">
      <c r="A11" t="s">
        <v>370</v>
      </c>
      <c r="B11">
        <v>283.13299999999998</v>
      </c>
      <c r="C11">
        <v>19.838800729665198</v>
      </c>
      <c r="D11">
        <v>20.978093924053098</v>
      </c>
      <c r="E11">
        <v>19.9061702936168</v>
      </c>
      <c r="F11">
        <v>20.323106794109101</v>
      </c>
      <c r="G11">
        <v>22.316165344994701</v>
      </c>
      <c r="H11">
        <v>18.670928711725399</v>
      </c>
      <c r="I11">
        <v>20.438382576468001</v>
      </c>
      <c r="J11">
        <v>21.696588990261201</v>
      </c>
      <c r="K11">
        <v>20.753509995980099</v>
      </c>
      <c r="L11">
        <v>20.1290190494176</v>
      </c>
      <c r="M11">
        <v>26.776629107921099</v>
      </c>
      <c r="N11">
        <v>26.929939634785001</v>
      </c>
      <c r="O11">
        <v>32.590583475773698</v>
      </c>
      <c r="P11">
        <v>33.427002218518901</v>
      </c>
      <c r="Q11">
        <v>28.782423701988002</v>
      </c>
      <c r="R11">
        <v>26.793715981186601</v>
      </c>
      <c r="S11">
        <v>21.6421128681156</v>
      </c>
      <c r="T11">
        <v>20.874826565634802</v>
      </c>
      <c r="U11">
        <v>21.280199264403102</v>
      </c>
      <c r="V11">
        <v>21.508388859900499</v>
      </c>
      <c r="W11">
        <v>25.058351864334099</v>
      </c>
      <c r="X11">
        <v>24.803597076407499</v>
      </c>
      <c r="AA11" t="str">
        <f t="shared" si="11"/>
        <v>FFA_18:0_</v>
      </c>
      <c r="AB11">
        <f t="shared" si="12"/>
        <v>20.408447326859147</v>
      </c>
      <c r="AC11">
        <f t="shared" si="13"/>
        <v>20.114638543862952</v>
      </c>
      <c r="AD11">
        <f t="shared" si="14"/>
        <v>20.493547028360048</v>
      </c>
      <c r="AE11">
        <f t="shared" si="15"/>
        <v>21.067485783364603</v>
      </c>
      <c r="AF11">
        <f t="shared" si="16"/>
        <v>20.441264522698852</v>
      </c>
      <c r="AG11">
        <f t="shared" si="0"/>
        <v>26.853284371353048</v>
      </c>
      <c r="AH11">
        <f t="shared" si="1"/>
        <v>33.008792847146296</v>
      </c>
      <c r="AI11">
        <f t="shared" si="2"/>
        <v>21.258469716875201</v>
      </c>
      <c r="AJ11">
        <f t="shared" si="3"/>
        <v>21.394294062151801</v>
      </c>
      <c r="AK11">
        <f t="shared" si="4"/>
        <v>24.930974470370799</v>
      </c>
      <c r="AM11" t="str">
        <f t="shared" si="5"/>
        <v>FFA_18:0_</v>
      </c>
      <c r="AN11">
        <f t="shared" si="6"/>
        <v>20.50507664102912</v>
      </c>
      <c r="AO11">
        <f t="shared" si="7"/>
        <v>25.489163093579428</v>
      </c>
      <c r="AQ11">
        <f t="shared" si="8"/>
        <v>0.34723482467644495</v>
      </c>
      <c r="AR11">
        <f t="shared" si="9"/>
        <v>4.8317686167312575</v>
      </c>
      <c r="AT11">
        <f t="shared" si="17"/>
        <v>0.15528813442635045</v>
      </c>
      <c r="AU11">
        <f t="shared" si="18"/>
        <v>1.9725612776974801</v>
      </c>
      <c r="AW11">
        <f t="shared" si="10"/>
        <v>8.2206399009083386E-2</v>
      </c>
    </row>
    <row r="12" spans="1:49" x14ac:dyDescent="0.2">
      <c r="A12" t="s">
        <v>371</v>
      </c>
      <c r="B12">
        <v>281.13099999999997</v>
      </c>
      <c r="C12">
        <v>14.3096675146497</v>
      </c>
      <c r="D12">
        <v>13.548743082314999</v>
      </c>
      <c r="E12">
        <v>14.7027081860988</v>
      </c>
      <c r="F12">
        <v>15.068629051769401</v>
      </c>
      <c r="G12">
        <v>13.395694030482501</v>
      </c>
      <c r="H12">
        <v>11.099743065439601</v>
      </c>
      <c r="I12">
        <v>15.4311897468948</v>
      </c>
      <c r="J12">
        <v>15.3075398851432</v>
      </c>
      <c r="K12">
        <v>15.3289896696577</v>
      </c>
      <c r="L12">
        <v>13.483766382222701</v>
      </c>
      <c r="M12">
        <v>36.433458887973302</v>
      </c>
      <c r="N12">
        <v>36.386563417317099</v>
      </c>
      <c r="O12">
        <v>45.556230906770203</v>
      </c>
      <c r="P12">
        <v>46.607690611075903</v>
      </c>
      <c r="Q12">
        <v>51.087730128618396</v>
      </c>
      <c r="R12">
        <v>49.140306176530302</v>
      </c>
      <c r="S12">
        <v>25.183232669742001</v>
      </c>
      <c r="T12">
        <v>22.182010947125999</v>
      </c>
      <c r="U12">
        <v>20.468120007652399</v>
      </c>
      <c r="V12">
        <v>20.1990316613247</v>
      </c>
      <c r="W12">
        <v>26.0073944913159</v>
      </c>
      <c r="X12">
        <v>26.829411418591601</v>
      </c>
      <c r="AA12" t="str">
        <f t="shared" si="11"/>
        <v>FFA_18:1_</v>
      </c>
      <c r="AB12">
        <f t="shared" si="12"/>
        <v>13.92920529848235</v>
      </c>
      <c r="AC12">
        <f t="shared" si="13"/>
        <v>14.885668618934101</v>
      </c>
      <c r="AD12">
        <f t="shared" si="14"/>
        <v>12.24771854796105</v>
      </c>
      <c r="AE12">
        <f t="shared" si="15"/>
        <v>15.369364816019001</v>
      </c>
      <c r="AF12">
        <f t="shared" si="16"/>
        <v>14.406378025940199</v>
      </c>
      <c r="AG12">
        <f t="shared" si="0"/>
        <v>36.410011152645197</v>
      </c>
      <c r="AH12">
        <f t="shared" si="1"/>
        <v>46.081960758923053</v>
      </c>
      <c r="AI12">
        <f t="shared" si="2"/>
        <v>23.682621808434</v>
      </c>
      <c r="AJ12">
        <f t="shared" si="3"/>
        <v>20.333575834488549</v>
      </c>
      <c r="AK12">
        <f t="shared" si="4"/>
        <v>26.418402954953748</v>
      </c>
      <c r="AM12" t="str">
        <f t="shared" si="5"/>
        <v>FFA_18:1_</v>
      </c>
      <c r="AN12">
        <f t="shared" si="6"/>
        <v>14.167667061467341</v>
      </c>
      <c r="AO12">
        <f t="shared" si="7"/>
        <v>30.585314501888909</v>
      </c>
      <c r="AQ12">
        <f t="shared" si="8"/>
        <v>1.1999638495908622</v>
      </c>
      <c r="AR12">
        <f t="shared" si="9"/>
        <v>10.537808124248489</v>
      </c>
      <c r="AT12">
        <f t="shared" si="17"/>
        <v>0.53664014764550017</v>
      </c>
      <c r="AU12">
        <f t="shared" si="18"/>
        <v>4.3020421519606531</v>
      </c>
      <c r="AW12">
        <f t="shared" si="10"/>
        <v>2.4750132341648211E-2</v>
      </c>
    </row>
    <row r="13" spans="1:49" x14ac:dyDescent="0.2">
      <c r="A13" t="s">
        <v>372</v>
      </c>
      <c r="B13">
        <v>279.12900000000002</v>
      </c>
      <c r="C13">
        <v>4.7420609058568504</v>
      </c>
      <c r="D13">
        <v>4.7603629914132899</v>
      </c>
      <c r="E13">
        <v>4.44873797144108</v>
      </c>
      <c r="F13">
        <v>4.6404185156591602</v>
      </c>
      <c r="G13">
        <v>4.1768877184759603</v>
      </c>
      <c r="H13">
        <v>3.6088125164454201</v>
      </c>
      <c r="I13">
        <v>4.2988297430350899</v>
      </c>
      <c r="J13">
        <v>4.7485534778537497</v>
      </c>
      <c r="K13">
        <v>5.1469031533914702</v>
      </c>
      <c r="L13">
        <v>4.2915285133722501</v>
      </c>
      <c r="M13">
        <v>30.542296648285301</v>
      </c>
      <c r="N13">
        <v>31.555572905599799</v>
      </c>
      <c r="O13">
        <v>38.853121113052197</v>
      </c>
      <c r="P13">
        <v>39.576474498510997</v>
      </c>
      <c r="Q13">
        <v>43.132375077872801</v>
      </c>
      <c r="R13">
        <v>41.857421481626297</v>
      </c>
      <c r="S13">
        <v>19.503600448478799</v>
      </c>
      <c r="T13">
        <v>17.866765743024899</v>
      </c>
      <c r="U13">
        <v>15.295080221238299</v>
      </c>
      <c r="V13">
        <v>15.285897202341401</v>
      </c>
      <c r="W13">
        <v>21.569572225804901</v>
      </c>
      <c r="X13">
        <v>22.094179899339402</v>
      </c>
      <c r="AA13" t="str">
        <f t="shared" si="11"/>
        <v>FFA_18:2_</v>
      </c>
      <c r="AB13">
        <f t="shared" si="12"/>
        <v>4.7512119486350706</v>
      </c>
      <c r="AC13">
        <f t="shared" si="13"/>
        <v>4.5445782435501201</v>
      </c>
      <c r="AD13">
        <f t="shared" si="14"/>
        <v>3.8928501174606902</v>
      </c>
      <c r="AE13">
        <f t="shared" si="15"/>
        <v>4.5236916104444198</v>
      </c>
      <c r="AF13">
        <f t="shared" si="16"/>
        <v>4.7192158333818597</v>
      </c>
      <c r="AG13">
        <f t="shared" si="0"/>
        <v>31.048934776942552</v>
      </c>
      <c r="AH13">
        <f t="shared" si="1"/>
        <v>39.2147978057816</v>
      </c>
      <c r="AI13">
        <f t="shared" si="2"/>
        <v>18.685183095751849</v>
      </c>
      <c r="AJ13">
        <f t="shared" si="3"/>
        <v>15.29048871178985</v>
      </c>
      <c r="AK13">
        <f t="shared" si="4"/>
        <v>21.83187606257215</v>
      </c>
      <c r="AM13" t="str">
        <f t="shared" si="5"/>
        <v>FFA_18:2_</v>
      </c>
      <c r="AN13">
        <f t="shared" si="6"/>
        <v>4.4863095506944317</v>
      </c>
      <c r="AO13">
        <f t="shared" si="7"/>
        <v>25.214256090567599</v>
      </c>
      <c r="AQ13">
        <f t="shared" si="8"/>
        <v>0.34691691181115425</v>
      </c>
      <c r="AR13">
        <f t="shared" si="9"/>
        <v>9.7801979978192879</v>
      </c>
      <c r="AT13">
        <f t="shared" si="17"/>
        <v>0.15514595947080811</v>
      </c>
      <c r="AU13">
        <f t="shared" si="18"/>
        <v>3.9927491130078203</v>
      </c>
      <c r="AW13">
        <f t="shared" si="10"/>
        <v>9.0075484507562559E-3</v>
      </c>
    </row>
    <row r="14" spans="1:49" x14ac:dyDescent="0.2">
      <c r="A14" t="s">
        <v>373</v>
      </c>
      <c r="B14">
        <v>277.12700000000001</v>
      </c>
      <c r="C14">
        <v>0.24253563472747899</v>
      </c>
      <c r="D14">
        <v>0.25214611127973602</v>
      </c>
      <c r="E14">
        <v>0.217208711962215</v>
      </c>
      <c r="F14">
        <v>0.22910811971179401</v>
      </c>
      <c r="G14">
        <v>0.215496030615597</v>
      </c>
      <c r="H14">
        <v>0.19693817909195099</v>
      </c>
      <c r="I14">
        <v>0.255415302623484</v>
      </c>
      <c r="J14">
        <v>0.22088403648773</v>
      </c>
      <c r="K14">
        <v>0.24729431359755499</v>
      </c>
      <c r="L14">
        <v>0.20706217969930901</v>
      </c>
      <c r="M14">
        <v>4.8631354223034</v>
      </c>
      <c r="N14">
        <v>4.9271098118457397</v>
      </c>
      <c r="O14">
        <v>7.2869793917575798</v>
      </c>
      <c r="P14">
        <v>7.3087839369466998</v>
      </c>
      <c r="Q14">
        <v>13.5453742871287</v>
      </c>
      <c r="R14">
        <v>12.499025058981699</v>
      </c>
      <c r="S14">
        <v>1.62761595664269</v>
      </c>
      <c r="T14">
        <v>1.3504421681193099</v>
      </c>
      <c r="U14">
        <v>1.00336558037321</v>
      </c>
      <c r="V14">
        <v>0.95231853073327899</v>
      </c>
      <c r="W14">
        <v>2.2941409706923599</v>
      </c>
      <c r="X14">
        <v>2.5045725353055901</v>
      </c>
      <c r="AA14" t="str">
        <f t="shared" si="11"/>
        <v>FFA_18:3_</v>
      </c>
      <c r="AB14">
        <f t="shared" si="12"/>
        <v>0.24734087300360752</v>
      </c>
      <c r="AC14">
        <f t="shared" si="13"/>
        <v>0.22315841583700452</v>
      </c>
      <c r="AD14">
        <f t="shared" si="14"/>
        <v>0.20621710485377398</v>
      </c>
      <c r="AE14">
        <f t="shared" si="15"/>
        <v>0.23814966955560701</v>
      </c>
      <c r="AF14">
        <f t="shared" si="16"/>
        <v>0.227178246648432</v>
      </c>
      <c r="AG14">
        <f t="shared" si="0"/>
        <v>4.8951226170745699</v>
      </c>
      <c r="AH14">
        <f t="shared" si="1"/>
        <v>7.2978816643521398</v>
      </c>
      <c r="AI14">
        <f t="shared" si="2"/>
        <v>1.4890290623809999</v>
      </c>
      <c r="AJ14">
        <f t="shared" si="3"/>
        <v>0.97784205555324455</v>
      </c>
      <c r="AK14">
        <f t="shared" si="4"/>
        <v>2.3993567529989752</v>
      </c>
      <c r="AM14" t="str">
        <f t="shared" si="5"/>
        <v>FFA_18:3_</v>
      </c>
      <c r="AN14">
        <f t="shared" si="6"/>
        <v>0.22840886197968499</v>
      </c>
      <c r="AO14">
        <f t="shared" si="7"/>
        <v>3.4118464304719858</v>
      </c>
      <c r="AQ14">
        <f t="shared" si="8"/>
        <v>1.5611374513213028E-2</v>
      </c>
      <c r="AR14">
        <f t="shared" si="9"/>
        <v>2.6432989501684072</v>
      </c>
      <c r="AT14">
        <f t="shared" si="17"/>
        <v>6.981618926750404E-3</v>
      </c>
      <c r="AU14">
        <f t="shared" si="18"/>
        <v>1.0791222775911762</v>
      </c>
      <c r="AW14">
        <f t="shared" si="10"/>
        <v>5.4487299267134644E-2</v>
      </c>
    </row>
    <row r="15" spans="1:49" x14ac:dyDescent="0.2">
      <c r="A15" t="s">
        <v>374</v>
      </c>
      <c r="B15">
        <v>311.161</v>
      </c>
      <c r="C15">
        <v>1.53325542841074</v>
      </c>
      <c r="D15">
        <v>1.5646691366201499</v>
      </c>
      <c r="E15">
        <v>1.9835258277210299</v>
      </c>
      <c r="F15">
        <v>1.5132892464151699</v>
      </c>
      <c r="G15">
        <v>1.80823255637238</v>
      </c>
      <c r="H15">
        <v>1.7095639451786599</v>
      </c>
      <c r="I15">
        <v>1.80278299620072</v>
      </c>
      <c r="J15">
        <v>1.7449232806447601</v>
      </c>
      <c r="K15">
        <v>2.1224873745720099</v>
      </c>
      <c r="L15">
        <v>1.80379984241739</v>
      </c>
      <c r="M15">
        <v>2.2398839312110801</v>
      </c>
      <c r="N15">
        <v>2.1078105033401799</v>
      </c>
      <c r="O15">
        <v>2.3930093011523499</v>
      </c>
      <c r="P15">
        <v>2.45424898995695</v>
      </c>
      <c r="Q15">
        <v>3.5858352864232899</v>
      </c>
      <c r="R15">
        <v>3.63363646429007</v>
      </c>
      <c r="S15">
        <v>1.5032289589183101</v>
      </c>
      <c r="T15">
        <v>1.30784050988487</v>
      </c>
      <c r="U15">
        <v>1.44834298733197</v>
      </c>
      <c r="V15">
        <v>1.3572926417932301</v>
      </c>
      <c r="W15">
        <v>1.7964648291920899</v>
      </c>
      <c r="X15">
        <v>1.6903698582998801</v>
      </c>
      <c r="AA15" t="str">
        <f t="shared" si="11"/>
        <v>FFA_20:0_</v>
      </c>
      <c r="AB15">
        <f t="shared" si="12"/>
        <v>1.548962282515445</v>
      </c>
      <c r="AC15">
        <f t="shared" si="13"/>
        <v>1.7484075370681</v>
      </c>
      <c r="AD15">
        <f t="shared" si="14"/>
        <v>1.75889825077552</v>
      </c>
      <c r="AE15">
        <f t="shared" si="15"/>
        <v>1.7738531384227401</v>
      </c>
      <c r="AF15">
        <f t="shared" si="16"/>
        <v>1.9631436084947</v>
      </c>
      <c r="AG15">
        <f t="shared" si="0"/>
        <v>2.1738472172756298</v>
      </c>
      <c r="AH15">
        <f t="shared" si="1"/>
        <v>2.4236291455546501</v>
      </c>
      <c r="AI15">
        <f t="shared" si="2"/>
        <v>1.40553473440159</v>
      </c>
      <c r="AJ15">
        <f t="shared" si="3"/>
        <v>1.4028178145626</v>
      </c>
      <c r="AK15">
        <f t="shared" si="4"/>
        <v>1.743417343745985</v>
      </c>
      <c r="AM15" t="str">
        <f t="shared" si="5"/>
        <v>FFA_20:0_</v>
      </c>
      <c r="AN15">
        <f t="shared" si="6"/>
        <v>1.758652963455301</v>
      </c>
      <c r="AO15">
        <f t="shared" si="7"/>
        <v>1.8298492511080908</v>
      </c>
      <c r="AQ15">
        <f t="shared" si="8"/>
        <v>0.14673332940100534</v>
      </c>
      <c r="AR15">
        <f t="shared" si="9"/>
        <v>0.45846981778318829</v>
      </c>
      <c r="AT15">
        <f t="shared" si="17"/>
        <v>6.5621139821103278E-2</v>
      </c>
      <c r="AU15">
        <f t="shared" si="18"/>
        <v>0.18716951933926543</v>
      </c>
      <c r="AW15">
        <f t="shared" si="10"/>
        <v>0.75477360305740315</v>
      </c>
    </row>
    <row r="16" spans="1:49" x14ac:dyDescent="0.2">
      <c r="A16" t="s">
        <v>375</v>
      </c>
      <c r="B16">
        <v>309.15899999999999</v>
      </c>
      <c r="C16">
        <v>0.35497008678792302</v>
      </c>
      <c r="D16">
        <v>0.46769469742977998</v>
      </c>
      <c r="E16">
        <v>0.458689066428634</v>
      </c>
      <c r="F16">
        <v>0.374411329459577</v>
      </c>
      <c r="G16">
        <v>0.28940504862872501</v>
      </c>
      <c r="H16">
        <v>0.30196535534844399</v>
      </c>
      <c r="I16">
        <v>0.533820000085927</v>
      </c>
      <c r="J16">
        <v>0.511014354348587</v>
      </c>
      <c r="K16">
        <v>0.489415548094221</v>
      </c>
      <c r="L16">
        <v>0.47464429281048298</v>
      </c>
      <c r="M16">
        <v>4.2796802311317297</v>
      </c>
      <c r="N16">
        <v>4.0724682178872804</v>
      </c>
      <c r="O16">
        <v>4.7102354413761196</v>
      </c>
      <c r="P16">
        <v>4.4388396778654302</v>
      </c>
      <c r="Q16">
        <v>15.5672463068345</v>
      </c>
      <c r="R16">
        <v>14.414992025884899</v>
      </c>
      <c r="S16">
        <v>1.2713684633246201</v>
      </c>
      <c r="T16">
        <v>1.0304363488525099</v>
      </c>
      <c r="U16">
        <v>0.85309782513462196</v>
      </c>
      <c r="V16">
        <v>0.79264499314083103</v>
      </c>
      <c r="W16">
        <v>1.1389714663686299</v>
      </c>
      <c r="X16">
        <v>1.0424776778901901</v>
      </c>
      <c r="AA16" t="str">
        <f t="shared" ref="AA16:AA41" si="19">A16</f>
        <v>FFA_20:1_</v>
      </c>
      <c r="AB16">
        <f t="shared" ref="AB16:AB40" si="20">AVERAGE(C16:D16)</f>
        <v>0.41133239210885153</v>
      </c>
      <c r="AC16">
        <f t="shared" ref="AC16:AC40" si="21">AVERAGE(E16:F16)</f>
        <v>0.41655019794410553</v>
      </c>
      <c r="AD16">
        <f t="shared" ref="AD16:AD40" si="22">AVERAGE(G16:H16)</f>
        <v>0.2956852019885845</v>
      </c>
      <c r="AE16">
        <f t="shared" ref="AE16:AE40" si="23">AVERAGE(I16:J16)</f>
        <v>0.522417177217257</v>
      </c>
      <c r="AF16">
        <f t="shared" ref="AF16:AF40" si="24">AVERAGE(K16:L16)</f>
        <v>0.48202992045235199</v>
      </c>
      <c r="AG16">
        <f t="shared" ref="AG16:AG40" si="25">AVERAGE(M16:N16)</f>
        <v>4.1760742245095051</v>
      </c>
      <c r="AH16">
        <f t="shared" ref="AH16:AH40" si="26">AVERAGE(O16:P16)</f>
        <v>4.5745375596207749</v>
      </c>
      <c r="AI16">
        <f t="shared" si="2"/>
        <v>1.1509024060885649</v>
      </c>
      <c r="AJ16">
        <f t="shared" si="3"/>
        <v>0.82287140913772649</v>
      </c>
      <c r="AK16">
        <f t="shared" si="4"/>
        <v>1.0907245721294099</v>
      </c>
      <c r="AM16" t="str">
        <f t="shared" si="5"/>
        <v>FFA_20:1_</v>
      </c>
      <c r="AN16">
        <f t="shared" si="6"/>
        <v>0.42560297794223018</v>
      </c>
      <c r="AO16">
        <f t="shared" si="7"/>
        <v>2.3630220342971962</v>
      </c>
      <c r="AQ16">
        <f t="shared" si="8"/>
        <v>8.6199216900110107E-2</v>
      </c>
      <c r="AR16">
        <f t="shared" si="9"/>
        <v>1.8464830040300402</v>
      </c>
      <c r="AT16">
        <f t="shared" ref="AT16:AT41" si="27">AQ16/SQRT(5)</f>
        <v>3.854946171917898E-2</v>
      </c>
      <c r="AU16">
        <f t="shared" ref="AU16:AU41" si="28">AR16/SQRT(6)</f>
        <v>0.75382352976584222</v>
      </c>
      <c r="AW16">
        <f t="shared" si="10"/>
        <v>7.8779844061321283E-2</v>
      </c>
    </row>
    <row r="17" spans="1:49" x14ac:dyDescent="0.2">
      <c r="A17" t="s">
        <v>376</v>
      </c>
      <c r="B17">
        <v>307.15699999999998</v>
      </c>
      <c r="C17">
        <v>0.49212613115425902</v>
      </c>
      <c r="D17">
        <v>0.50508996324783495</v>
      </c>
      <c r="E17">
        <v>0.49289900004683801</v>
      </c>
      <c r="F17">
        <v>0.4687675914278</v>
      </c>
      <c r="G17">
        <v>0.299992889751242</v>
      </c>
      <c r="H17">
        <v>0.31362675765518599</v>
      </c>
      <c r="I17">
        <v>0.468226243473639</v>
      </c>
      <c r="J17">
        <v>0.45942291437861799</v>
      </c>
      <c r="K17">
        <v>0.54234621897782198</v>
      </c>
      <c r="L17">
        <v>0.49180947877871001</v>
      </c>
      <c r="M17">
        <v>1.89708760708169</v>
      </c>
      <c r="N17">
        <v>1.90725676056653</v>
      </c>
      <c r="O17">
        <v>2.56911356797462</v>
      </c>
      <c r="P17">
        <v>2.2127976466628398</v>
      </c>
      <c r="Q17">
        <v>4.5466387692883199</v>
      </c>
      <c r="R17">
        <v>4.3093317993189704</v>
      </c>
      <c r="S17">
        <v>0.62183800659788402</v>
      </c>
      <c r="T17">
        <v>0.61530351350522405</v>
      </c>
      <c r="U17">
        <v>0.44031365305804199</v>
      </c>
      <c r="V17">
        <v>0.34919208042348299</v>
      </c>
      <c r="W17">
        <v>0.61397129994431898</v>
      </c>
      <c r="X17">
        <v>0.58765050492745796</v>
      </c>
      <c r="AA17" t="str">
        <f t="shared" si="19"/>
        <v>FFA_20:2_</v>
      </c>
      <c r="AB17">
        <f t="shared" si="20"/>
        <v>0.49860804720104701</v>
      </c>
      <c r="AC17">
        <f t="shared" si="21"/>
        <v>0.48083329573731903</v>
      </c>
      <c r="AD17">
        <f t="shared" si="22"/>
        <v>0.30680982370321397</v>
      </c>
      <c r="AE17">
        <f t="shared" si="23"/>
        <v>0.46382457892612849</v>
      </c>
      <c r="AF17">
        <f t="shared" si="24"/>
        <v>0.51707784887826602</v>
      </c>
      <c r="AG17">
        <f t="shared" si="25"/>
        <v>1.9021721838241099</v>
      </c>
      <c r="AH17">
        <f t="shared" si="26"/>
        <v>2.3909556073187299</v>
      </c>
      <c r="AI17">
        <f t="shared" si="2"/>
        <v>0.61857076005155398</v>
      </c>
      <c r="AJ17">
        <f t="shared" si="3"/>
        <v>0.39475286674076249</v>
      </c>
      <c r="AK17">
        <f t="shared" si="4"/>
        <v>0.60081090243588853</v>
      </c>
      <c r="AM17" t="str">
        <f t="shared" si="5"/>
        <v>FFA_20:2_</v>
      </c>
      <c r="AN17">
        <f t="shared" si="6"/>
        <v>0.45343071888919495</v>
      </c>
      <c r="AO17">
        <f t="shared" si="7"/>
        <v>1.181452464074209</v>
      </c>
      <c r="AQ17">
        <f t="shared" si="8"/>
        <v>8.4333517356335597E-2</v>
      </c>
      <c r="AR17">
        <f t="shared" si="9"/>
        <v>0.90211022888344827</v>
      </c>
      <c r="AT17">
        <f t="shared" si="27"/>
        <v>3.7715095518084947E-2</v>
      </c>
      <c r="AU17">
        <f t="shared" si="28"/>
        <v>0.36828495875163197</v>
      </c>
      <c r="AW17">
        <f t="shared" si="10"/>
        <v>0.1455655401950002</v>
      </c>
    </row>
    <row r="18" spans="1:49" x14ac:dyDescent="0.2">
      <c r="A18" t="s">
        <v>377</v>
      </c>
      <c r="B18">
        <v>305.15499999999997</v>
      </c>
      <c r="C18">
        <v>0.89968872316317094</v>
      </c>
      <c r="D18">
        <v>1.03338527741174</v>
      </c>
      <c r="E18">
        <v>1.04101977090081</v>
      </c>
      <c r="F18">
        <v>0.92480056654438203</v>
      </c>
      <c r="G18">
        <v>0.98519279359467504</v>
      </c>
      <c r="H18">
        <v>0.83269475818679495</v>
      </c>
      <c r="I18">
        <v>1.06887367792157</v>
      </c>
      <c r="J18">
        <v>0.99242544617494</v>
      </c>
      <c r="K18">
        <v>1.1905513820400699</v>
      </c>
      <c r="L18">
        <v>1.0514002799093201</v>
      </c>
      <c r="M18">
        <v>2.61472143413113</v>
      </c>
      <c r="N18">
        <v>2.6071562432114899</v>
      </c>
      <c r="O18">
        <v>3.2414142288444099</v>
      </c>
      <c r="P18">
        <v>3.0863219476653301</v>
      </c>
      <c r="Q18">
        <v>4.5838867282986904</v>
      </c>
      <c r="R18">
        <v>4.3725727430747803</v>
      </c>
      <c r="S18">
        <v>1.90060165711858</v>
      </c>
      <c r="T18">
        <v>1.70651527358308</v>
      </c>
      <c r="U18">
        <v>1.2769714124231999</v>
      </c>
      <c r="V18">
        <v>1.32279758279925</v>
      </c>
      <c r="W18">
        <v>1.3268329990463601</v>
      </c>
      <c r="X18">
        <v>1.4313007809939</v>
      </c>
      <c r="AA18" t="str">
        <f t="shared" si="19"/>
        <v>FFA_20:3_</v>
      </c>
      <c r="AB18">
        <f t="shared" si="20"/>
        <v>0.96653700028745548</v>
      </c>
      <c r="AC18">
        <f t="shared" si="21"/>
        <v>0.98291016872259607</v>
      </c>
      <c r="AD18">
        <f t="shared" si="22"/>
        <v>0.90894377589073505</v>
      </c>
      <c r="AE18">
        <f t="shared" si="23"/>
        <v>1.030649562048255</v>
      </c>
      <c r="AF18">
        <f t="shared" si="24"/>
        <v>1.1209758309746949</v>
      </c>
      <c r="AG18">
        <f t="shared" si="25"/>
        <v>2.6109388386713102</v>
      </c>
      <c r="AH18">
        <f t="shared" si="26"/>
        <v>3.16386808825487</v>
      </c>
      <c r="AI18">
        <f t="shared" si="2"/>
        <v>1.8035584653508301</v>
      </c>
      <c r="AJ18">
        <f t="shared" si="3"/>
        <v>1.2998844976112249</v>
      </c>
      <c r="AK18">
        <f t="shared" si="4"/>
        <v>1.3790668900201299</v>
      </c>
      <c r="AM18" t="str">
        <f t="shared" si="5"/>
        <v>FFA_20:3_</v>
      </c>
      <c r="AN18">
        <f t="shared" si="6"/>
        <v>1.0020032675847472</v>
      </c>
      <c r="AO18">
        <f t="shared" si="7"/>
        <v>2.0514633559816735</v>
      </c>
      <c r="AQ18">
        <f t="shared" si="8"/>
        <v>7.9463124404619057E-2</v>
      </c>
      <c r="AR18">
        <f t="shared" si="9"/>
        <v>0.81069441325019143</v>
      </c>
      <c r="AT18">
        <f t="shared" si="27"/>
        <v>3.5536989574650138E-2</v>
      </c>
      <c r="AU18">
        <f t="shared" si="28"/>
        <v>0.33096460829799518</v>
      </c>
      <c r="AW18">
        <f t="shared" si="10"/>
        <v>4.3966471793889836E-2</v>
      </c>
    </row>
    <row r="19" spans="1:49" x14ac:dyDescent="0.2">
      <c r="A19" t="s">
        <v>378</v>
      </c>
      <c r="B19">
        <v>303.15300000000002</v>
      </c>
      <c r="C19">
        <v>17.904046213916999</v>
      </c>
      <c r="D19">
        <v>17.535841118204601</v>
      </c>
      <c r="E19">
        <v>16.925613895999302</v>
      </c>
      <c r="F19">
        <v>17.748195963131501</v>
      </c>
      <c r="G19">
        <v>19.300323523677299</v>
      </c>
      <c r="H19">
        <v>16.584442498538099</v>
      </c>
      <c r="I19">
        <v>18.0840879798698</v>
      </c>
      <c r="J19">
        <v>19.909938051459399</v>
      </c>
      <c r="K19">
        <v>22.9985691919758</v>
      </c>
      <c r="L19">
        <v>20.027128047645601</v>
      </c>
      <c r="M19">
        <v>17.377634472547602</v>
      </c>
      <c r="N19">
        <v>16.786445468431801</v>
      </c>
      <c r="O19">
        <v>16.440153422752299</v>
      </c>
      <c r="P19">
        <v>15.8541987862325</v>
      </c>
      <c r="Q19">
        <v>16.630249718807001</v>
      </c>
      <c r="R19">
        <v>16.6066753727773</v>
      </c>
      <c r="S19">
        <v>20.378795859200199</v>
      </c>
      <c r="T19">
        <v>18.545538991733402</v>
      </c>
      <c r="U19">
        <v>19.393209240653299</v>
      </c>
      <c r="V19">
        <v>19.2476941851933</v>
      </c>
      <c r="W19">
        <v>15.878358421283</v>
      </c>
      <c r="X19">
        <v>16.151212039532499</v>
      </c>
      <c r="AA19" t="str">
        <f t="shared" si="19"/>
        <v>FFA_20:4_</v>
      </c>
      <c r="AB19">
        <f t="shared" si="20"/>
        <v>17.7199436660608</v>
      </c>
      <c r="AC19">
        <f t="shared" si="21"/>
        <v>17.336904929565399</v>
      </c>
      <c r="AD19">
        <f t="shared" si="22"/>
        <v>17.942383011107701</v>
      </c>
      <c r="AE19">
        <f t="shared" si="23"/>
        <v>18.997013015664599</v>
      </c>
      <c r="AF19">
        <f t="shared" si="24"/>
        <v>21.512848619810701</v>
      </c>
      <c r="AG19">
        <f t="shared" si="25"/>
        <v>17.082039970489703</v>
      </c>
      <c r="AH19">
        <f t="shared" si="26"/>
        <v>16.147176104492399</v>
      </c>
      <c r="AI19">
        <f t="shared" si="2"/>
        <v>19.462167425466802</v>
      </c>
      <c r="AJ19">
        <f t="shared" si="3"/>
        <v>19.320451712923301</v>
      </c>
      <c r="AK19">
        <f t="shared" si="4"/>
        <v>16.01478523040775</v>
      </c>
      <c r="AM19" t="str">
        <f t="shared" si="5"/>
        <v>FFA_20:4_</v>
      </c>
      <c r="AN19">
        <f t="shared" si="6"/>
        <v>18.70181864844184</v>
      </c>
      <c r="AO19">
        <f t="shared" si="7"/>
        <v>17.605324088755992</v>
      </c>
      <c r="AQ19">
        <f t="shared" si="8"/>
        <v>1.6876640396291893</v>
      </c>
      <c r="AR19">
        <f t="shared" si="9"/>
        <v>1.6822132457440235</v>
      </c>
      <c r="AT19">
        <f t="shared" si="27"/>
        <v>0.75474630315855318</v>
      </c>
      <c r="AU19">
        <f t="shared" si="28"/>
        <v>0.68676068177066396</v>
      </c>
      <c r="AW19">
        <f t="shared" si="10"/>
        <v>0.33360821745065034</v>
      </c>
    </row>
    <row r="20" spans="1:49" x14ac:dyDescent="0.2">
      <c r="A20" t="s">
        <v>379</v>
      </c>
      <c r="B20">
        <v>301.15100000000001</v>
      </c>
      <c r="C20">
        <v>2.85879691793959</v>
      </c>
      <c r="D20">
        <v>3.0033432449202802</v>
      </c>
      <c r="E20">
        <v>3.2159781356395198</v>
      </c>
      <c r="F20">
        <v>3.5774410852343399</v>
      </c>
      <c r="G20">
        <v>3.6925647617760502</v>
      </c>
      <c r="H20">
        <v>3.0938961906782798</v>
      </c>
      <c r="I20">
        <v>3.3885873889627902</v>
      </c>
      <c r="J20">
        <v>3.5902847192948002</v>
      </c>
      <c r="K20">
        <v>4.1525086272726499</v>
      </c>
      <c r="L20">
        <v>3.5140400107001102</v>
      </c>
      <c r="M20">
        <v>3.2529848534833898</v>
      </c>
      <c r="N20">
        <v>3.2344072593919799</v>
      </c>
      <c r="O20">
        <v>3.2471787237276102</v>
      </c>
      <c r="P20">
        <v>3.2131753464583199</v>
      </c>
      <c r="Q20">
        <v>3.4468198092990598</v>
      </c>
      <c r="R20">
        <v>3.3626420886212598</v>
      </c>
      <c r="S20">
        <v>3.2648720870139099</v>
      </c>
      <c r="T20">
        <v>3.10677774717196</v>
      </c>
      <c r="U20">
        <v>2.9844436935567602</v>
      </c>
      <c r="V20">
        <v>3.0505612315557902</v>
      </c>
      <c r="W20">
        <v>2.9308427210623602</v>
      </c>
      <c r="X20">
        <v>3.3268979436725798</v>
      </c>
      <c r="AA20" t="str">
        <f t="shared" si="19"/>
        <v>FFA_20:5_</v>
      </c>
      <c r="AB20">
        <f t="shared" si="20"/>
        <v>2.9310700814299349</v>
      </c>
      <c r="AC20">
        <f t="shared" si="21"/>
        <v>3.3967096104369299</v>
      </c>
      <c r="AD20">
        <f t="shared" si="22"/>
        <v>3.3932304762271652</v>
      </c>
      <c r="AE20">
        <f t="shared" si="23"/>
        <v>3.4894360541287952</v>
      </c>
      <c r="AF20">
        <f t="shared" si="24"/>
        <v>3.8332743189863798</v>
      </c>
      <c r="AG20">
        <f t="shared" si="25"/>
        <v>3.2436960564376847</v>
      </c>
      <c r="AH20">
        <f t="shared" si="26"/>
        <v>3.2301770350929653</v>
      </c>
      <c r="AI20">
        <f t="shared" si="2"/>
        <v>3.1858249170929351</v>
      </c>
      <c r="AJ20">
        <f t="shared" si="3"/>
        <v>3.0175024625562754</v>
      </c>
      <c r="AK20">
        <f t="shared" si="4"/>
        <v>3.12887033236747</v>
      </c>
      <c r="AM20" t="str">
        <f t="shared" si="5"/>
        <v>FFA_20:5_</v>
      </c>
      <c r="AN20">
        <f t="shared" si="6"/>
        <v>3.4087441082418408</v>
      </c>
      <c r="AO20">
        <f t="shared" si="7"/>
        <v>3.1612141607094664</v>
      </c>
      <c r="AQ20">
        <f t="shared" si="8"/>
        <v>0.322216956324551</v>
      </c>
      <c r="AR20">
        <f t="shared" si="9"/>
        <v>9.2010876957308391E-2</v>
      </c>
      <c r="AT20">
        <f t="shared" si="27"/>
        <v>0.14409980356895535</v>
      </c>
      <c r="AU20">
        <f t="shared" si="28"/>
        <v>3.7563283221902E-2</v>
      </c>
      <c r="AW20">
        <f t="shared" si="10"/>
        <v>0.16390737704931854</v>
      </c>
    </row>
    <row r="21" spans="1:49" x14ac:dyDescent="0.2">
      <c r="A21" t="s">
        <v>380</v>
      </c>
      <c r="B21">
        <v>339.18900000000002</v>
      </c>
      <c r="C21">
        <v>1.8802902986295899E-2</v>
      </c>
      <c r="D21">
        <v>6.1357255873171597E-2</v>
      </c>
      <c r="E21">
        <v>7.0517825712957297E-2</v>
      </c>
      <c r="F21">
        <v>2.20383367169967E-2</v>
      </c>
      <c r="G21">
        <v>3.5539004786178302E-2</v>
      </c>
      <c r="H21">
        <v>1.13206712295283E-2</v>
      </c>
      <c r="I21">
        <v>3.10264367956413E-2</v>
      </c>
      <c r="J21">
        <v>1.7051125964917001E-2</v>
      </c>
      <c r="K21">
        <v>4.8704067919187596E-3</v>
      </c>
      <c r="L21">
        <v>3.2526515499616002E-3</v>
      </c>
      <c r="M21">
        <v>0.21912056177367001</v>
      </c>
      <c r="N21">
        <v>0.118931970138152</v>
      </c>
      <c r="O21">
        <v>0.34037334304240702</v>
      </c>
      <c r="P21">
        <v>0.34496443230458801</v>
      </c>
      <c r="Q21">
        <v>0.161450415632449</v>
      </c>
      <c r="R21">
        <v>0.30344205257454199</v>
      </c>
      <c r="S21">
        <v>4.0109544550747202E-2</v>
      </c>
      <c r="T21">
        <v>9.8538503773069001E-3</v>
      </c>
      <c r="U21">
        <v>1.74046646828987E-2</v>
      </c>
      <c r="V21">
        <v>2.3460760015463999E-2</v>
      </c>
      <c r="W21">
        <v>6.5557583230227395E-2</v>
      </c>
      <c r="X21">
        <v>7.3762237329498895E-2</v>
      </c>
      <c r="AA21" t="str">
        <f t="shared" si="19"/>
        <v>FFA_22:0_</v>
      </c>
      <c r="AB21">
        <f t="shared" si="20"/>
        <v>4.0080079429733746E-2</v>
      </c>
      <c r="AC21">
        <f t="shared" si="21"/>
        <v>4.6278081214977E-2</v>
      </c>
      <c r="AD21">
        <f t="shared" si="22"/>
        <v>2.3429838007853303E-2</v>
      </c>
      <c r="AE21">
        <f t="shared" si="23"/>
        <v>2.4038781380279151E-2</v>
      </c>
      <c r="AF21">
        <f t="shared" si="24"/>
        <v>4.0615291709401799E-3</v>
      </c>
      <c r="AG21">
        <f t="shared" si="25"/>
        <v>0.169026265955911</v>
      </c>
      <c r="AH21">
        <f t="shared" si="26"/>
        <v>0.34266888767349751</v>
      </c>
      <c r="AI21">
        <f t="shared" si="2"/>
        <v>2.498169746402705E-2</v>
      </c>
      <c r="AJ21">
        <f t="shared" si="3"/>
        <v>2.0432712349181349E-2</v>
      </c>
      <c r="AK21">
        <f t="shared" si="4"/>
        <v>6.9659910279863152E-2</v>
      </c>
      <c r="AM21" t="str">
        <f t="shared" si="5"/>
        <v>FFA_22:0_</v>
      </c>
      <c r="AN21">
        <f t="shared" si="6"/>
        <v>2.7577661840756679E-2</v>
      </c>
      <c r="AO21">
        <f t="shared" si="7"/>
        <v>0.12535389474449601</v>
      </c>
      <c r="AQ21">
        <f t="shared" si="8"/>
        <v>1.6498126738721263E-2</v>
      </c>
      <c r="AR21">
        <f t="shared" si="9"/>
        <v>0.13538642340228088</v>
      </c>
      <c r="AT21">
        <f t="shared" si="27"/>
        <v>7.3781865778375305E-3</v>
      </c>
      <c r="AU21">
        <f t="shared" si="28"/>
        <v>5.527127590599791E-2</v>
      </c>
      <c r="AW21">
        <f t="shared" si="10"/>
        <v>0.18214335396539905</v>
      </c>
    </row>
    <row r="22" spans="1:49" x14ac:dyDescent="0.2">
      <c r="A22" t="s">
        <v>381</v>
      </c>
      <c r="B22">
        <v>337.18700000000001</v>
      </c>
      <c r="C22">
        <v>0.21515487841389799</v>
      </c>
      <c r="D22">
        <v>0.21596288227966901</v>
      </c>
      <c r="E22">
        <v>0.23215537958763</v>
      </c>
      <c r="F22">
        <v>0.203036674718194</v>
      </c>
      <c r="G22">
        <v>0.33028152513151499</v>
      </c>
      <c r="H22">
        <v>0.29935094770810999</v>
      </c>
      <c r="I22">
        <v>0.17336509780522899</v>
      </c>
      <c r="J22">
        <v>0.220989731059997</v>
      </c>
      <c r="K22">
        <v>0.28902766724444501</v>
      </c>
      <c r="L22">
        <v>0.27385396789732003</v>
      </c>
      <c r="M22">
        <v>0.26995534766131901</v>
      </c>
      <c r="N22">
        <v>0.29056762166261202</v>
      </c>
      <c r="O22">
        <v>0.36899435927401902</v>
      </c>
      <c r="P22">
        <v>0.27237362730031001</v>
      </c>
      <c r="Q22">
        <v>1.03524570304416</v>
      </c>
      <c r="R22">
        <v>1.19773341454868</v>
      </c>
      <c r="S22">
        <v>0.20114911759005799</v>
      </c>
      <c r="T22">
        <v>0.124771578423861</v>
      </c>
      <c r="U22">
        <v>0.134117531728421</v>
      </c>
      <c r="V22">
        <v>0.122572452991555</v>
      </c>
      <c r="W22">
        <v>0.148306126625255</v>
      </c>
      <c r="X22">
        <v>0.129963312146816</v>
      </c>
      <c r="AA22" t="str">
        <f t="shared" si="19"/>
        <v>FFA_22:1_</v>
      </c>
      <c r="AB22">
        <f t="shared" si="20"/>
        <v>0.2155588803467835</v>
      </c>
      <c r="AC22">
        <f t="shared" si="21"/>
        <v>0.21759602715291199</v>
      </c>
      <c r="AD22">
        <f t="shared" si="22"/>
        <v>0.31481623641981249</v>
      </c>
      <c r="AE22">
        <f t="shared" si="23"/>
        <v>0.197177414432613</v>
      </c>
      <c r="AF22">
        <f t="shared" si="24"/>
        <v>0.28144081757088252</v>
      </c>
      <c r="AG22">
        <f t="shared" si="25"/>
        <v>0.28026148466196554</v>
      </c>
      <c r="AH22">
        <f t="shared" si="26"/>
        <v>0.32068399328716451</v>
      </c>
      <c r="AI22">
        <f t="shared" si="2"/>
        <v>0.16296034800695949</v>
      </c>
      <c r="AJ22">
        <f t="shared" si="3"/>
        <v>0.128344992359988</v>
      </c>
      <c r="AK22">
        <f t="shared" si="4"/>
        <v>0.1391347193860355</v>
      </c>
      <c r="AM22" t="str">
        <f t="shared" si="5"/>
        <v>FFA_22:1_</v>
      </c>
      <c r="AN22">
        <f t="shared" si="6"/>
        <v>0.24531787518460071</v>
      </c>
      <c r="AO22">
        <f t="shared" si="7"/>
        <v>0.20627710754042261</v>
      </c>
      <c r="AQ22">
        <f t="shared" si="8"/>
        <v>5.0265524404121971E-2</v>
      </c>
      <c r="AR22">
        <f t="shared" si="9"/>
        <v>8.8063159272736585E-2</v>
      </c>
      <c r="AT22">
        <f t="shared" si="27"/>
        <v>2.2479425898458267E-2</v>
      </c>
      <c r="AU22">
        <f t="shared" si="28"/>
        <v>3.5951634225941602E-2</v>
      </c>
      <c r="AW22">
        <f t="shared" si="10"/>
        <v>0.42055930635823441</v>
      </c>
    </row>
    <row r="23" spans="1:49" x14ac:dyDescent="0.2">
      <c r="A23" t="s">
        <v>382</v>
      </c>
      <c r="B23">
        <v>335.185</v>
      </c>
      <c r="C23">
        <v>5.8322126790055502E-2</v>
      </c>
      <c r="D23">
        <v>5.8467758196259698E-2</v>
      </c>
      <c r="E23">
        <v>7.8256607117618907E-2</v>
      </c>
      <c r="F23">
        <v>8.6755792308320298E-2</v>
      </c>
      <c r="G23">
        <v>5.3072068616974402E-2</v>
      </c>
      <c r="H23">
        <v>2.82731616782756E-2</v>
      </c>
      <c r="I23">
        <v>5.6436592665369503E-2</v>
      </c>
      <c r="J23">
        <v>6.7617878830470199E-2</v>
      </c>
      <c r="K23">
        <v>6.2012030829351097E-2</v>
      </c>
      <c r="L23">
        <v>5.2907486659620001E-2</v>
      </c>
      <c r="M23">
        <v>9.9901519453008195E-2</v>
      </c>
      <c r="N23">
        <v>9.7164099457575995E-2</v>
      </c>
      <c r="O23">
        <v>0.122778001954486</v>
      </c>
      <c r="P23">
        <v>0.119929066384435</v>
      </c>
      <c r="Q23">
        <v>0.23993981572889</v>
      </c>
      <c r="R23">
        <v>0.203122806662768</v>
      </c>
      <c r="S23">
        <v>3.99390951989812E-2</v>
      </c>
      <c r="T23">
        <v>5.3894421451606597E-2</v>
      </c>
      <c r="U23">
        <v>2.0876459017559201E-2</v>
      </c>
      <c r="V23">
        <v>3.0101093417646101E-2</v>
      </c>
      <c r="W23">
        <v>3.4417202696320301E-2</v>
      </c>
      <c r="X23">
        <v>2.3140654253221898E-2</v>
      </c>
      <c r="AA23" t="str">
        <f t="shared" si="19"/>
        <v>FFA_22:2_</v>
      </c>
      <c r="AB23">
        <f t="shared" si="20"/>
        <v>5.8394942493157603E-2</v>
      </c>
      <c r="AC23">
        <f t="shared" si="21"/>
        <v>8.2506199712969602E-2</v>
      </c>
      <c r="AD23">
        <f t="shared" si="22"/>
        <v>4.0672615147625005E-2</v>
      </c>
      <c r="AE23">
        <f t="shared" si="23"/>
        <v>6.2027235747919851E-2</v>
      </c>
      <c r="AF23">
        <f t="shared" si="24"/>
        <v>5.7459758744485549E-2</v>
      </c>
      <c r="AG23">
        <f t="shared" si="25"/>
        <v>9.8532809455292095E-2</v>
      </c>
      <c r="AH23">
        <f t="shared" si="26"/>
        <v>0.1213535341694605</v>
      </c>
      <c r="AI23">
        <f t="shared" si="2"/>
        <v>4.6916758325293899E-2</v>
      </c>
      <c r="AJ23">
        <f t="shared" si="3"/>
        <v>2.5488776217602649E-2</v>
      </c>
      <c r="AK23">
        <f t="shared" si="4"/>
        <v>2.87789284747711E-2</v>
      </c>
      <c r="AM23" t="str">
        <f t="shared" si="5"/>
        <v>FFA_22:2_</v>
      </c>
      <c r="AN23">
        <f t="shared" si="6"/>
        <v>6.0212150369231519E-2</v>
      </c>
      <c r="AO23">
        <f t="shared" si="7"/>
        <v>6.4214161328484037E-2</v>
      </c>
      <c r="AQ23">
        <f t="shared" si="8"/>
        <v>1.4941473420233685E-2</v>
      </c>
      <c r="AR23">
        <f t="shared" si="9"/>
        <v>4.3293154389434055E-2</v>
      </c>
      <c r="AT23">
        <f t="shared" si="27"/>
        <v>6.6820300503297597E-3</v>
      </c>
      <c r="AU23">
        <f t="shared" si="28"/>
        <v>1.767435626827454E-2</v>
      </c>
      <c r="AW23">
        <f t="shared" si="10"/>
        <v>0.85286850411666693</v>
      </c>
    </row>
    <row r="24" spans="1:49" x14ac:dyDescent="0.2">
      <c r="A24" t="s">
        <v>383</v>
      </c>
      <c r="B24">
        <v>333.18299999999999</v>
      </c>
      <c r="C24">
        <v>5.8920299742589902E-2</v>
      </c>
      <c r="D24">
        <v>8.6798584892393602E-2</v>
      </c>
      <c r="E24">
        <v>8.2663477491655604E-2</v>
      </c>
      <c r="F24">
        <v>6.8120904053612805E-2</v>
      </c>
      <c r="G24">
        <v>5.1789992306250698E-2</v>
      </c>
      <c r="H24">
        <v>3.5860543391028801E-2</v>
      </c>
      <c r="I24">
        <v>8.8563028532369706E-2</v>
      </c>
      <c r="J24">
        <v>5.67032091779733E-2</v>
      </c>
      <c r="K24">
        <v>9.1376347211846204E-2</v>
      </c>
      <c r="L24">
        <v>8.7453149503412403E-2</v>
      </c>
      <c r="M24">
        <v>0.105665331468675</v>
      </c>
      <c r="N24">
        <v>0.14908228615327199</v>
      </c>
      <c r="O24">
        <v>0.182431522677691</v>
      </c>
      <c r="P24">
        <v>0.12894798374477101</v>
      </c>
      <c r="Q24">
        <v>0.22177673773226</v>
      </c>
      <c r="R24">
        <v>0.220777812814971</v>
      </c>
      <c r="S24">
        <v>6.3620416259475801E-2</v>
      </c>
      <c r="T24">
        <v>7.7492055158284195E-2</v>
      </c>
      <c r="U24">
        <v>8.2625939354539699E-2</v>
      </c>
      <c r="V24">
        <v>4.75634596769886E-2</v>
      </c>
      <c r="W24">
        <v>6.2514939250940399E-2</v>
      </c>
      <c r="X24">
        <v>5.6387832098113398E-2</v>
      </c>
      <c r="AA24" t="str">
        <f t="shared" si="19"/>
        <v>FFA_22:3_</v>
      </c>
      <c r="AB24">
        <f t="shared" si="20"/>
        <v>7.2859442317491752E-2</v>
      </c>
      <c r="AC24">
        <f t="shared" si="21"/>
        <v>7.5392190772634204E-2</v>
      </c>
      <c r="AD24">
        <f t="shared" si="22"/>
        <v>4.382526784863975E-2</v>
      </c>
      <c r="AE24">
        <f t="shared" si="23"/>
        <v>7.26331188551715E-2</v>
      </c>
      <c r="AF24">
        <f t="shared" si="24"/>
        <v>8.9414748357629303E-2</v>
      </c>
      <c r="AG24">
        <f t="shared" si="25"/>
        <v>0.12737380881097349</v>
      </c>
      <c r="AH24">
        <f t="shared" si="26"/>
        <v>0.15568975321123102</v>
      </c>
      <c r="AI24">
        <f t="shared" si="2"/>
        <v>7.0556235708880005E-2</v>
      </c>
      <c r="AJ24">
        <f t="shared" si="3"/>
        <v>6.5094699515764146E-2</v>
      </c>
      <c r="AK24">
        <f t="shared" si="4"/>
        <v>5.9451385674526902E-2</v>
      </c>
      <c r="AM24" t="str">
        <f t="shared" si="5"/>
        <v>FFA_22:3_</v>
      </c>
      <c r="AN24">
        <f t="shared" si="6"/>
        <v>7.0824953630313298E-2</v>
      </c>
      <c r="AO24">
        <f t="shared" si="7"/>
        <v>9.5633176584275115E-2</v>
      </c>
      <c r="AQ24">
        <f t="shared" si="8"/>
        <v>1.6604455434654344E-2</v>
      </c>
      <c r="AR24">
        <f t="shared" si="9"/>
        <v>4.3257466607132464E-2</v>
      </c>
      <c r="AT24">
        <f t="shared" si="27"/>
        <v>7.4257382162505863E-3</v>
      </c>
      <c r="AU24">
        <f t="shared" si="28"/>
        <v>1.765978679215947E-2</v>
      </c>
      <c r="AW24">
        <f t="shared" si="10"/>
        <v>0.28337142075494215</v>
      </c>
    </row>
    <row r="25" spans="1:49" x14ac:dyDescent="0.2">
      <c r="A25" t="s">
        <v>384</v>
      </c>
      <c r="B25">
        <v>331.18099999999998</v>
      </c>
      <c r="C25">
        <v>0.42223452900580899</v>
      </c>
      <c r="D25">
        <v>0.44347391543380599</v>
      </c>
      <c r="E25">
        <v>0.56174522140374705</v>
      </c>
      <c r="F25">
        <v>0.44988828460800701</v>
      </c>
      <c r="G25">
        <v>0.41490663431536201</v>
      </c>
      <c r="H25">
        <v>0.33618246317197298</v>
      </c>
      <c r="I25">
        <v>0.51664750101008505</v>
      </c>
      <c r="J25">
        <v>0.52690575362231096</v>
      </c>
      <c r="K25">
        <v>0.59176642924175005</v>
      </c>
      <c r="L25">
        <v>0.57801649612036599</v>
      </c>
      <c r="M25">
        <v>0.97863174250041296</v>
      </c>
      <c r="N25">
        <v>1.0748269380725199</v>
      </c>
      <c r="O25">
        <v>1.09463554290367</v>
      </c>
      <c r="P25">
        <v>1.2365072151897001</v>
      </c>
      <c r="Q25">
        <v>1.0685762467526001</v>
      </c>
      <c r="R25">
        <v>1.007484635188</v>
      </c>
      <c r="S25">
        <v>0.346157973512427</v>
      </c>
      <c r="T25">
        <v>0.38412623130116502</v>
      </c>
      <c r="U25">
        <v>0.28641444602805999</v>
      </c>
      <c r="V25">
        <v>0.26721329422087198</v>
      </c>
      <c r="W25">
        <v>0.36467438436349398</v>
      </c>
      <c r="X25">
        <v>0.37495641938534902</v>
      </c>
      <c r="AA25" t="str">
        <f t="shared" si="19"/>
        <v>FFA_22:4_</v>
      </c>
      <c r="AB25">
        <f t="shared" si="20"/>
        <v>0.43285422221980752</v>
      </c>
      <c r="AC25">
        <f t="shared" si="21"/>
        <v>0.50581675300587703</v>
      </c>
      <c r="AD25">
        <f t="shared" si="22"/>
        <v>0.37554454874366749</v>
      </c>
      <c r="AE25">
        <f t="shared" si="23"/>
        <v>0.52177662731619801</v>
      </c>
      <c r="AF25">
        <f t="shared" si="24"/>
        <v>0.58489146268105796</v>
      </c>
      <c r="AG25">
        <f t="shared" si="25"/>
        <v>1.0267293402864666</v>
      </c>
      <c r="AH25">
        <f t="shared" si="26"/>
        <v>1.1655713790466851</v>
      </c>
      <c r="AI25">
        <f t="shared" si="2"/>
        <v>0.36514210240679601</v>
      </c>
      <c r="AJ25">
        <f t="shared" si="3"/>
        <v>0.27681387012446601</v>
      </c>
      <c r="AK25">
        <f t="shared" si="4"/>
        <v>0.36981540187442152</v>
      </c>
      <c r="AM25" t="str">
        <f t="shared" si="5"/>
        <v>FFA_22:4_</v>
      </c>
      <c r="AN25">
        <f t="shared" si="6"/>
        <v>0.48417672279332163</v>
      </c>
      <c r="AO25">
        <f t="shared" si="7"/>
        <v>0.64081441874776712</v>
      </c>
      <c r="AQ25">
        <f t="shared" si="8"/>
        <v>8.1333343196773503E-2</v>
      </c>
      <c r="AR25">
        <f t="shared" si="9"/>
        <v>0.42018813839444613</v>
      </c>
      <c r="AT25">
        <f t="shared" si="27"/>
        <v>3.6373376845061117E-2</v>
      </c>
      <c r="AU25">
        <f t="shared" si="28"/>
        <v>0.17154108917272573</v>
      </c>
      <c r="AW25">
        <f t="shared" si="10"/>
        <v>0.45608596545666924</v>
      </c>
    </row>
    <row r="26" spans="1:49" x14ac:dyDescent="0.2">
      <c r="A26" t="s">
        <v>385</v>
      </c>
      <c r="B26">
        <v>329.17899999999997</v>
      </c>
      <c r="C26">
        <v>0.24801411612326399</v>
      </c>
      <c r="D26">
        <v>0.28721379185580698</v>
      </c>
      <c r="E26">
        <v>0.24424702798143899</v>
      </c>
      <c r="F26">
        <v>0.26951423663219598</v>
      </c>
      <c r="G26">
        <v>0.21032277730785001</v>
      </c>
      <c r="H26">
        <v>0.17609011331896199</v>
      </c>
      <c r="I26">
        <v>0.26140509311419202</v>
      </c>
      <c r="J26">
        <v>0.31488828772263899</v>
      </c>
      <c r="K26">
        <v>0.30908802910470301</v>
      </c>
      <c r="L26">
        <v>0.335590730213088</v>
      </c>
      <c r="M26">
        <v>0.94329452840404904</v>
      </c>
      <c r="N26">
        <v>0.91858676934010097</v>
      </c>
      <c r="O26">
        <v>1.2168249935281501</v>
      </c>
      <c r="P26">
        <v>0.98888912050822997</v>
      </c>
      <c r="Q26">
        <v>0.67697738993244105</v>
      </c>
      <c r="R26">
        <v>0.62507273640480099</v>
      </c>
      <c r="S26">
        <v>0.38524132084225798</v>
      </c>
      <c r="T26">
        <v>0.36044332251429001</v>
      </c>
      <c r="U26">
        <v>0.24199005854342001</v>
      </c>
      <c r="V26">
        <v>0.241587668705219</v>
      </c>
      <c r="W26">
        <v>0.304681776073639</v>
      </c>
      <c r="X26">
        <v>0.33216490041070801</v>
      </c>
      <c r="AA26" t="str">
        <f t="shared" si="19"/>
        <v>FFA_22:5_</v>
      </c>
      <c r="AB26">
        <f t="shared" si="20"/>
        <v>0.26761395398953547</v>
      </c>
      <c r="AC26">
        <f t="shared" si="21"/>
        <v>0.25688063230681746</v>
      </c>
      <c r="AD26">
        <f t="shared" si="22"/>
        <v>0.193206445313406</v>
      </c>
      <c r="AE26">
        <f t="shared" si="23"/>
        <v>0.28814669041841551</v>
      </c>
      <c r="AF26">
        <f t="shared" si="24"/>
        <v>0.32233937965889548</v>
      </c>
      <c r="AG26">
        <f t="shared" si="25"/>
        <v>0.93094064887207506</v>
      </c>
      <c r="AH26">
        <f t="shared" si="26"/>
        <v>1.1028570570181899</v>
      </c>
      <c r="AI26">
        <f t="shared" si="2"/>
        <v>0.37284232167827402</v>
      </c>
      <c r="AJ26">
        <f t="shared" si="3"/>
        <v>0.24178886362431951</v>
      </c>
      <c r="AK26">
        <f t="shared" si="4"/>
        <v>0.3184233382421735</v>
      </c>
      <c r="AM26" t="str">
        <f t="shared" si="5"/>
        <v>FFA_22:5_</v>
      </c>
      <c r="AN26">
        <f t="shared" si="6"/>
        <v>0.265637420337414</v>
      </c>
      <c r="AO26">
        <f t="shared" si="7"/>
        <v>0.59337044588700649</v>
      </c>
      <c r="AQ26">
        <f t="shared" si="8"/>
        <v>4.7562100445873709E-2</v>
      </c>
      <c r="AR26">
        <f t="shared" si="9"/>
        <v>0.39413462909928804</v>
      </c>
      <c r="AT26">
        <f t="shared" si="27"/>
        <v>2.1270417949929333E-2</v>
      </c>
      <c r="AU26">
        <f t="shared" si="28"/>
        <v>0.16090478854239307</v>
      </c>
      <c r="AW26">
        <f t="shared" si="10"/>
        <v>0.1366103161565779</v>
      </c>
    </row>
    <row r="27" spans="1:49" x14ac:dyDescent="0.2">
      <c r="A27" t="s">
        <v>386</v>
      </c>
      <c r="B27">
        <v>327.17700000000002</v>
      </c>
      <c r="C27">
        <v>0.27671563099678698</v>
      </c>
      <c r="D27">
        <v>0.282000717061687</v>
      </c>
      <c r="E27">
        <v>0.25558764514527899</v>
      </c>
      <c r="F27">
        <v>0.29882523962923702</v>
      </c>
      <c r="G27">
        <v>0.215474153629204</v>
      </c>
      <c r="H27">
        <v>0.22583591983291701</v>
      </c>
      <c r="I27">
        <v>0.241158078826372</v>
      </c>
      <c r="J27">
        <v>0.30202691142431698</v>
      </c>
      <c r="K27">
        <v>0.33706934286727802</v>
      </c>
      <c r="L27">
        <v>0.30588121791777501</v>
      </c>
      <c r="M27">
        <v>0.99708838044565995</v>
      </c>
      <c r="N27">
        <v>1.0146728699456999</v>
      </c>
      <c r="O27">
        <v>1.27312300342395</v>
      </c>
      <c r="P27">
        <v>1.30963205980469</v>
      </c>
      <c r="Q27">
        <v>0.66824909879627903</v>
      </c>
      <c r="R27">
        <v>0.61382763005316998</v>
      </c>
      <c r="S27">
        <v>0.356737335630254</v>
      </c>
      <c r="T27">
        <v>0.297229596965781</v>
      </c>
      <c r="U27">
        <v>0.196193606997766</v>
      </c>
      <c r="V27">
        <v>0.16458708741161199</v>
      </c>
      <c r="W27">
        <v>0.392355691781618</v>
      </c>
      <c r="X27">
        <v>0.34075312940539398</v>
      </c>
      <c r="AA27" t="str">
        <f t="shared" si="19"/>
        <v>FFA_22:6_</v>
      </c>
      <c r="AB27">
        <f t="shared" si="20"/>
        <v>0.27935817402923702</v>
      </c>
      <c r="AC27">
        <f t="shared" si="21"/>
        <v>0.277206442387258</v>
      </c>
      <c r="AD27">
        <f t="shared" si="22"/>
        <v>0.22065503673106052</v>
      </c>
      <c r="AE27">
        <f t="shared" si="23"/>
        <v>0.2715924951253445</v>
      </c>
      <c r="AF27">
        <f t="shared" si="24"/>
        <v>0.32147528039252649</v>
      </c>
      <c r="AG27">
        <f t="shared" si="25"/>
        <v>1.00588062519568</v>
      </c>
      <c r="AH27">
        <f t="shared" si="26"/>
        <v>1.2913775316143199</v>
      </c>
      <c r="AI27">
        <f t="shared" si="2"/>
        <v>0.3269834662980175</v>
      </c>
      <c r="AJ27">
        <f t="shared" si="3"/>
        <v>0.18039034720468899</v>
      </c>
      <c r="AK27">
        <f t="shared" si="4"/>
        <v>0.36655441059350602</v>
      </c>
      <c r="AM27" t="str">
        <f t="shared" si="5"/>
        <v>FFA_22:6_</v>
      </c>
      <c r="AN27">
        <f t="shared" si="6"/>
        <v>0.2740574857330853</v>
      </c>
      <c r="AO27">
        <f t="shared" si="7"/>
        <v>0.63423727618124248</v>
      </c>
      <c r="AQ27">
        <f t="shared" si="8"/>
        <v>3.5862090753670098E-2</v>
      </c>
      <c r="AR27">
        <f t="shared" si="9"/>
        <v>0.48528036982135009</v>
      </c>
      <c r="AT27">
        <f t="shared" si="27"/>
        <v>1.6038014548094601E-2</v>
      </c>
      <c r="AU27">
        <f t="shared" si="28"/>
        <v>0.19811488137523742</v>
      </c>
      <c r="AW27">
        <f t="shared" si="10"/>
        <v>0.17247218239155612</v>
      </c>
    </row>
    <row r="28" spans="1:49" x14ac:dyDescent="0.2">
      <c r="A28" t="s">
        <v>387</v>
      </c>
      <c r="B28">
        <v>367.21699999999998</v>
      </c>
      <c r="C28">
        <v>0.87610263504143004</v>
      </c>
      <c r="D28">
        <v>0.91428355803217898</v>
      </c>
      <c r="E28">
        <v>0.99440177372402705</v>
      </c>
      <c r="F28">
        <v>0.86593062208995597</v>
      </c>
      <c r="G28">
        <v>0.96209604181382002</v>
      </c>
      <c r="H28">
        <v>0.80128262822256802</v>
      </c>
      <c r="I28">
        <v>0.93238723536069601</v>
      </c>
      <c r="J28">
        <v>1.0633211537645999</v>
      </c>
      <c r="K28">
        <v>0.89576922811914395</v>
      </c>
      <c r="L28">
        <v>0.67414899356936997</v>
      </c>
      <c r="M28">
        <v>1.0165025237682701</v>
      </c>
      <c r="N28">
        <v>0.86284061362685505</v>
      </c>
      <c r="O28">
        <v>1.13440982475205</v>
      </c>
      <c r="P28">
        <v>0.93588443305338198</v>
      </c>
      <c r="Q28">
        <v>1.0202239168384599</v>
      </c>
      <c r="R28">
        <v>0.83860793882624496</v>
      </c>
      <c r="S28">
        <v>0.55114541926771499</v>
      </c>
      <c r="T28">
        <v>0.56216804232533102</v>
      </c>
      <c r="U28">
        <v>0.49058308940310802</v>
      </c>
      <c r="V28">
        <v>0.51263442083078004</v>
      </c>
      <c r="W28">
        <v>0.64234453820508797</v>
      </c>
      <c r="X28">
        <v>0.64774052833187301</v>
      </c>
      <c r="AA28" t="str">
        <f t="shared" si="19"/>
        <v>FFA_24:0_</v>
      </c>
      <c r="AB28">
        <f t="shared" si="20"/>
        <v>0.89519309653680446</v>
      </c>
      <c r="AC28">
        <f t="shared" si="21"/>
        <v>0.93016619790699151</v>
      </c>
      <c r="AD28">
        <f t="shared" si="22"/>
        <v>0.88168933501819402</v>
      </c>
      <c r="AE28">
        <f t="shared" si="23"/>
        <v>0.99785419456264801</v>
      </c>
      <c r="AF28">
        <f t="shared" si="24"/>
        <v>0.78495911084425696</v>
      </c>
      <c r="AG28">
        <f t="shared" si="25"/>
        <v>0.93967156869756252</v>
      </c>
      <c r="AH28">
        <f t="shared" si="26"/>
        <v>1.0351471289027159</v>
      </c>
      <c r="AI28">
        <f t="shared" si="2"/>
        <v>0.556656730796523</v>
      </c>
      <c r="AJ28">
        <f t="shared" si="3"/>
        <v>0.50160875511694403</v>
      </c>
      <c r="AK28">
        <f t="shared" si="4"/>
        <v>0.64504253326848049</v>
      </c>
      <c r="AM28" t="str">
        <f t="shared" si="5"/>
        <v>FFA_24:0_</v>
      </c>
      <c r="AN28">
        <f t="shared" si="6"/>
        <v>0.8979723869737789</v>
      </c>
      <c r="AO28">
        <f t="shared" si="7"/>
        <v>0.73562534335644525</v>
      </c>
      <c r="AQ28">
        <f t="shared" si="8"/>
        <v>7.7552691390228717E-2</v>
      </c>
      <c r="AR28">
        <f t="shared" si="9"/>
        <v>0.23787966255498569</v>
      </c>
      <c r="AT28">
        <f t="shared" si="27"/>
        <v>3.4682617957322817E-2</v>
      </c>
      <c r="AU28">
        <f t="shared" si="28"/>
        <v>9.7113965574193523E-2</v>
      </c>
      <c r="AW28">
        <f t="shared" si="10"/>
        <v>0.20836393879971279</v>
      </c>
    </row>
    <row r="29" spans="1:49" x14ac:dyDescent="0.2">
      <c r="A29" t="s">
        <v>388</v>
      </c>
      <c r="B29">
        <v>365.21499999999997</v>
      </c>
      <c r="C29">
        <v>0.118242820510658</v>
      </c>
      <c r="D29">
        <v>0.11559850163701101</v>
      </c>
      <c r="E29">
        <v>0.170966463847673</v>
      </c>
      <c r="F29">
        <v>0.13177576029343499</v>
      </c>
      <c r="G29">
        <v>9.2396592483175596E-2</v>
      </c>
      <c r="H29">
        <v>8.0570520997269093E-2</v>
      </c>
      <c r="I29">
        <v>0.12240677336137</v>
      </c>
      <c r="J29">
        <v>0.142043959481788</v>
      </c>
      <c r="K29">
        <v>9.6284686650715906E-2</v>
      </c>
      <c r="L29">
        <v>0.107765953676957</v>
      </c>
      <c r="M29">
        <v>0.26467268674418098</v>
      </c>
      <c r="N29">
        <v>0.25019387992715098</v>
      </c>
      <c r="O29">
        <v>0.19525934530304201</v>
      </c>
      <c r="P29">
        <v>0.223413154894609</v>
      </c>
      <c r="Q29">
        <v>0.52827754769331003</v>
      </c>
      <c r="R29">
        <v>0.49073884576142401</v>
      </c>
      <c r="S29">
        <v>0.12772973072319399</v>
      </c>
      <c r="T29">
        <v>8.9363067264526905E-2</v>
      </c>
      <c r="U29">
        <v>5.7097417579450499E-2</v>
      </c>
      <c r="V29">
        <v>5.4956179797976602E-2</v>
      </c>
      <c r="W29">
        <v>9.56543542615792E-2</v>
      </c>
      <c r="X29">
        <v>8.7375768006016999E-2</v>
      </c>
      <c r="AA29" t="str">
        <f t="shared" si="19"/>
        <v>FFA_24:1_</v>
      </c>
      <c r="AB29">
        <f t="shared" si="20"/>
        <v>0.1169206610738345</v>
      </c>
      <c r="AC29">
        <f t="shared" si="21"/>
        <v>0.15137111207055398</v>
      </c>
      <c r="AD29">
        <f t="shared" si="22"/>
        <v>8.6483556740222345E-2</v>
      </c>
      <c r="AE29">
        <f t="shared" si="23"/>
        <v>0.132225366421579</v>
      </c>
      <c r="AF29">
        <f t="shared" si="24"/>
        <v>0.10202532016383645</v>
      </c>
      <c r="AG29">
        <f t="shared" si="25"/>
        <v>0.25743328333566595</v>
      </c>
      <c r="AH29">
        <f t="shared" si="26"/>
        <v>0.2093362500988255</v>
      </c>
      <c r="AI29">
        <f t="shared" si="2"/>
        <v>0.10854639899386045</v>
      </c>
      <c r="AJ29">
        <f t="shared" si="3"/>
        <v>5.6026798688713547E-2</v>
      </c>
      <c r="AK29">
        <f t="shared" si="4"/>
        <v>9.1515061133798092E-2</v>
      </c>
      <c r="AM29" t="str">
        <f t="shared" si="5"/>
        <v>FFA_24:1_</v>
      </c>
      <c r="AN29">
        <f t="shared" si="6"/>
        <v>0.11780520329400526</v>
      </c>
      <c r="AO29">
        <f t="shared" si="7"/>
        <v>0.14457155845017269</v>
      </c>
      <c r="AQ29">
        <f t="shared" si="8"/>
        <v>2.5325106149839665E-2</v>
      </c>
      <c r="AR29">
        <f t="shared" si="9"/>
        <v>8.4978251233806215E-2</v>
      </c>
      <c r="AT29">
        <f t="shared" si="27"/>
        <v>1.1325731777687892E-2</v>
      </c>
      <c r="AU29">
        <f t="shared" si="28"/>
        <v>3.4692225792810047E-2</v>
      </c>
      <c r="AW29">
        <f t="shared" si="10"/>
        <v>0.53142417868432212</v>
      </c>
    </row>
    <row r="30" spans="1:49" x14ac:dyDescent="0.2">
      <c r="A30" t="s">
        <v>389</v>
      </c>
      <c r="B30">
        <v>395.245</v>
      </c>
      <c r="C30">
        <v>0.21914597621474299</v>
      </c>
      <c r="D30">
        <v>0.31670309349051501</v>
      </c>
      <c r="E30">
        <v>0.25868159497294702</v>
      </c>
      <c r="F30">
        <v>0.174047102915105</v>
      </c>
      <c r="G30">
        <v>0.30792070195469801</v>
      </c>
      <c r="H30">
        <v>0.29712400842349601</v>
      </c>
      <c r="I30">
        <v>0.29417111819809599</v>
      </c>
      <c r="J30">
        <v>0.20763052511275401</v>
      </c>
      <c r="K30">
        <v>0.28100217765634</v>
      </c>
      <c r="L30">
        <v>0.19077349150995401</v>
      </c>
      <c r="M30">
        <v>0.31232347433156998</v>
      </c>
      <c r="N30">
        <v>0.318649935035548</v>
      </c>
      <c r="O30">
        <v>0.29389720725956803</v>
      </c>
      <c r="P30">
        <v>0.36046776818329701</v>
      </c>
      <c r="Q30">
        <v>0.22609040913701001</v>
      </c>
      <c r="R30">
        <v>0.254788714760463</v>
      </c>
      <c r="S30">
        <v>0.21448811470661899</v>
      </c>
      <c r="T30">
        <v>0.198720664608009</v>
      </c>
      <c r="U30">
        <v>0.13080165979355199</v>
      </c>
      <c r="V30">
        <v>0.18917609623686199</v>
      </c>
      <c r="W30">
        <v>0.21840305917828201</v>
      </c>
      <c r="X30">
        <v>0.24268218331796801</v>
      </c>
      <c r="AA30" t="str">
        <f t="shared" si="19"/>
        <v>FFA_26:0_</v>
      </c>
      <c r="AB30">
        <f t="shared" si="20"/>
        <v>0.26792453485262901</v>
      </c>
      <c r="AC30">
        <f t="shared" si="21"/>
        <v>0.21636434894402601</v>
      </c>
      <c r="AD30">
        <f t="shared" si="22"/>
        <v>0.30252235518909698</v>
      </c>
      <c r="AE30">
        <f t="shared" si="23"/>
        <v>0.25090082165542499</v>
      </c>
      <c r="AF30">
        <f t="shared" si="24"/>
        <v>0.23588783458314699</v>
      </c>
      <c r="AG30">
        <f t="shared" si="25"/>
        <v>0.31548670468355899</v>
      </c>
      <c r="AH30">
        <f t="shared" si="26"/>
        <v>0.32718248772143255</v>
      </c>
      <c r="AI30">
        <f t="shared" si="2"/>
        <v>0.20660438965731398</v>
      </c>
      <c r="AJ30">
        <f t="shared" si="3"/>
        <v>0.159988878015207</v>
      </c>
      <c r="AK30">
        <f t="shared" si="4"/>
        <v>0.23054262124812502</v>
      </c>
      <c r="AM30" t="str">
        <f t="shared" si="5"/>
        <v>FFA_26:0_</v>
      </c>
      <c r="AN30">
        <f t="shared" si="6"/>
        <v>0.25471997904486476</v>
      </c>
      <c r="AO30">
        <f t="shared" si="7"/>
        <v>0.24796101626512751</v>
      </c>
      <c r="AQ30">
        <f t="shared" si="8"/>
        <v>3.2786496640155732E-2</v>
      </c>
      <c r="AR30">
        <f t="shared" si="9"/>
        <v>7.174369012968107E-2</v>
      </c>
      <c r="AT30">
        <f t="shared" si="27"/>
        <v>1.4662567046291335E-2</v>
      </c>
      <c r="AU30">
        <f t="shared" si="28"/>
        <v>2.9289238847011421E-2</v>
      </c>
      <c r="AW30">
        <f t="shared" si="10"/>
        <v>0.85481085470459062</v>
      </c>
    </row>
    <row r="31" spans="1:49" x14ac:dyDescent="0.2">
      <c r="A31" t="s">
        <v>390</v>
      </c>
      <c r="B31">
        <v>393.24299999999999</v>
      </c>
      <c r="C31">
        <v>3.2052035661993203E-2</v>
      </c>
      <c r="D31">
        <v>2.7593370743475901E-2</v>
      </c>
      <c r="E31">
        <v>2.8021334079721402E-2</v>
      </c>
      <c r="F31">
        <v>1.7293225840618699E-2</v>
      </c>
      <c r="G31">
        <v>2.08423429331638E-2</v>
      </c>
      <c r="H31">
        <v>2.5229921458253899E-2</v>
      </c>
      <c r="I31">
        <v>1.7373638577933299E-2</v>
      </c>
      <c r="J31">
        <v>3.3156012455425002E-2</v>
      </c>
      <c r="K31">
        <v>2.1025676647263999E-2</v>
      </c>
      <c r="L31">
        <v>1.30096123872283E-2</v>
      </c>
      <c r="M31">
        <v>3.5740838779279499E-2</v>
      </c>
      <c r="N31">
        <v>2.9216065055257898E-2</v>
      </c>
      <c r="O31">
        <v>2.2739531069827901E-2</v>
      </c>
      <c r="P31">
        <v>2.76079956368585E-2</v>
      </c>
      <c r="Q31">
        <v>5.6146329760670403E-2</v>
      </c>
      <c r="R31">
        <v>4.50776025638117E-2</v>
      </c>
      <c r="S31">
        <v>3.25129355001701E-2</v>
      </c>
      <c r="T31">
        <v>1.6915541910615201E-2</v>
      </c>
      <c r="U31">
        <v>2.1052985142412699E-2</v>
      </c>
      <c r="V31">
        <v>2.8896128726096901E-2</v>
      </c>
      <c r="W31">
        <v>2.7561979204768099E-2</v>
      </c>
      <c r="X31">
        <v>2.5306425379683702E-2</v>
      </c>
      <c r="AA31" t="str">
        <f t="shared" si="19"/>
        <v>FFA_26:1_</v>
      </c>
      <c r="AB31">
        <f t="shared" si="20"/>
        <v>2.982270320273455E-2</v>
      </c>
      <c r="AC31">
        <f t="shared" si="21"/>
        <v>2.265727996017005E-2</v>
      </c>
      <c r="AD31">
        <f t="shared" si="22"/>
        <v>2.3036132195708849E-2</v>
      </c>
      <c r="AE31">
        <f t="shared" si="23"/>
        <v>2.5264825516679149E-2</v>
      </c>
      <c r="AF31">
        <f t="shared" si="24"/>
        <v>1.7017644517246151E-2</v>
      </c>
      <c r="AG31">
        <f t="shared" si="25"/>
        <v>3.2478451917268697E-2</v>
      </c>
      <c r="AH31">
        <f t="shared" si="26"/>
        <v>2.51737633533432E-2</v>
      </c>
      <c r="AI31">
        <f t="shared" si="2"/>
        <v>2.471423870539265E-2</v>
      </c>
      <c r="AJ31">
        <f t="shared" si="3"/>
        <v>2.49745569342548E-2</v>
      </c>
      <c r="AK31">
        <f t="shared" si="4"/>
        <v>2.64342022922259E-2</v>
      </c>
      <c r="AM31" t="str">
        <f t="shared" si="5"/>
        <v>FFA_26:1_</v>
      </c>
      <c r="AN31">
        <f t="shared" si="6"/>
        <v>2.355971707850775E-2</v>
      </c>
      <c r="AO31">
        <f t="shared" si="7"/>
        <v>2.6755042640497051E-2</v>
      </c>
      <c r="AQ31">
        <f t="shared" si="8"/>
        <v>4.6373386025025673E-3</v>
      </c>
      <c r="AR31">
        <f t="shared" si="9"/>
        <v>3.2671014108138293E-3</v>
      </c>
      <c r="AT31">
        <f t="shared" si="27"/>
        <v>2.0738808699759235E-3</v>
      </c>
      <c r="AU31">
        <f t="shared" si="28"/>
        <v>1.3337885657368209E-3</v>
      </c>
      <c r="AW31">
        <f t="shared" si="10"/>
        <v>0.24719928328955659</v>
      </c>
    </row>
    <row r="32" spans="1:49" x14ac:dyDescent="0.2">
      <c r="A32" t="s">
        <v>115</v>
      </c>
      <c r="B32" t="s">
        <v>115</v>
      </c>
      <c r="C32" t="s">
        <v>115</v>
      </c>
      <c r="D32" t="s">
        <v>115</v>
      </c>
      <c r="E32" t="s">
        <v>115</v>
      </c>
      <c r="F32" t="s">
        <v>115</v>
      </c>
      <c r="G32" t="s">
        <v>115</v>
      </c>
      <c r="H32" t="s">
        <v>115</v>
      </c>
      <c r="I32" t="s">
        <v>115</v>
      </c>
      <c r="J32" t="s">
        <v>115</v>
      </c>
      <c r="K32" t="s">
        <v>115</v>
      </c>
      <c r="L32" t="s">
        <v>115</v>
      </c>
      <c r="M32" t="s">
        <v>115</v>
      </c>
      <c r="N32" t="s">
        <v>115</v>
      </c>
      <c r="O32" t="s">
        <v>115</v>
      </c>
      <c r="P32" t="s">
        <v>115</v>
      </c>
      <c r="Q32" t="s">
        <v>115</v>
      </c>
      <c r="R32" t="s">
        <v>115</v>
      </c>
      <c r="S32" t="s">
        <v>115</v>
      </c>
      <c r="T32" t="s">
        <v>115</v>
      </c>
      <c r="U32" t="s">
        <v>115</v>
      </c>
      <c r="V32" t="s">
        <v>115</v>
      </c>
      <c r="W32" t="s">
        <v>115</v>
      </c>
      <c r="X32" t="s">
        <v>115</v>
      </c>
    </row>
    <row r="33" spans="1:49" x14ac:dyDescent="0.2">
      <c r="A33" t="s">
        <v>116</v>
      </c>
      <c r="B33">
        <v>8030.1260000000002</v>
      </c>
      <c r="C33">
        <v>93.324075394743403</v>
      </c>
      <c r="D33">
        <v>93.570322746836098</v>
      </c>
      <c r="E33">
        <v>92.312067408649398</v>
      </c>
      <c r="F33">
        <v>92.886435125851193</v>
      </c>
      <c r="G33">
        <v>93.315672554816601</v>
      </c>
      <c r="H33">
        <v>81.250000854764494</v>
      </c>
      <c r="I33">
        <v>94.738843337651403</v>
      </c>
      <c r="J33">
        <v>103.461663949545</v>
      </c>
      <c r="K33">
        <v>103.37049737325999</v>
      </c>
      <c r="L33">
        <v>94.935549286854695</v>
      </c>
      <c r="M33">
        <v>183.57074492042699</v>
      </c>
      <c r="N33">
        <v>184.27165908323599</v>
      </c>
      <c r="O33">
        <v>227.50777496212501</v>
      </c>
      <c r="P33">
        <v>229.65178805561001</v>
      </c>
      <c r="Q33">
        <v>267.564006941152</v>
      </c>
      <c r="R33">
        <v>258.273664961132</v>
      </c>
      <c r="S33">
        <v>131.71998556799599</v>
      </c>
      <c r="T33">
        <v>119.852893985938</v>
      </c>
      <c r="U33">
        <v>114.109547781432</v>
      </c>
      <c r="V33">
        <v>113.445146479092</v>
      </c>
      <c r="W33">
        <v>141.135001206113</v>
      </c>
      <c r="X33">
        <v>142.84726642758699</v>
      </c>
      <c r="AA33" t="str">
        <f t="shared" si="19"/>
        <v>TOTAL</v>
      </c>
      <c r="AB33">
        <f t="shared" si="20"/>
        <v>93.44719907078975</v>
      </c>
      <c r="AC33">
        <f t="shared" si="21"/>
        <v>92.599251267250295</v>
      </c>
      <c r="AD33">
        <f t="shared" si="22"/>
        <v>87.282836704790554</v>
      </c>
      <c r="AE33">
        <f t="shared" si="23"/>
        <v>99.100253643598194</v>
      </c>
      <c r="AF33">
        <f t="shared" si="24"/>
        <v>99.153023330057351</v>
      </c>
      <c r="AG33">
        <f t="shared" si="25"/>
        <v>183.92120200183149</v>
      </c>
      <c r="AH33">
        <f t="shared" si="26"/>
        <v>228.57978150886751</v>
      </c>
      <c r="AI33">
        <f>AVERAGE(S33:T33)</f>
        <v>125.786439776967</v>
      </c>
      <c r="AJ33">
        <f>AVERAGE(U33:V33)</f>
        <v>113.777347130262</v>
      </c>
      <c r="AK33">
        <f>AVERAGE(W33:X33)</f>
        <v>141.99113381684998</v>
      </c>
      <c r="AM33" t="str">
        <f>A33</f>
        <v>TOTAL</v>
      </c>
      <c r="AN33">
        <f>AVERAGE(AB33:AF33)</f>
        <v>94.316512803297229</v>
      </c>
      <c r="AO33">
        <f>AVERAGE(AG33:AK33)</f>
        <v>158.81118084695558</v>
      </c>
      <c r="AQ33">
        <f>STDEV(AB33:AF33)</f>
        <v>4.9863138566991871</v>
      </c>
      <c r="AR33">
        <f>STDEV(AG33:AK33)</f>
        <v>47.169281542061967</v>
      </c>
      <c r="AT33">
        <f t="shared" si="27"/>
        <v>2.2299473481457053</v>
      </c>
      <c r="AU33">
        <f t="shared" si="28"/>
        <v>19.256778551955449</v>
      </c>
      <c r="AW33">
        <f>TTEST(AB33:AF33,AG33:AK33,2,3)</f>
        <v>3.7294815364042395E-2</v>
      </c>
    </row>
    <row r="36" spans="1:49" x14ac:dyDescent="0.2">
      <c r="A36" s="1" t="s">
        <v>2120</v>
      </c>
      <c r="B36" s="2"/>
      <c r="C36">
        <f t="shared" ref="C36:X36" si="29">SUM(C30,C28,C21,C15,C11,C9,C7)</f>
        <v>45.185397878497163</v>
      </c>
      <c r="D36">
        <f t="shared" si="29"/>
        <v>46.444569653669888</v>
      </c>
      <c r="E36">
        <f t="shared" si="29"/>
        <v>45.151977017462421</v>
      </c>
      <c r="F36">
        <f t="shared" si="29"/>
        <v>43.884901977597863</v>
      </c>
      <c r="G36">
        <f t="shared" si="29"/>
        <v>46.445255971461307</v>
      </c>
      <c r="H36">
        <f t="shared" si="29"/>
        <v>41.109452292668365</v>
      </c>
      <c r="I36">
        <f t="shared" si="29"/>
        <v>45.359002214854712</v>
      </c>
      <c r="J36">
        <f t="shared" si="29"/>
        <v>51.248398055265042</v>
      </c>
      <c r="K36">
        <f t="shared" si="29"/>
        <v>47.302081946442684</v>
      </c>
      <c r="L36">
        <f t="shared" si="29"/>
        <v>46.022551877314804</v>
      </c>
      <c r="M36">
        <f t="shared" si="29"/>
        <v>64.813622087214725</v>
      </c>
      <c r="N36">
        <f t="shared" si="29"/>
        <v>65.365765872971863</v>
      </c>
      <c r="O36">
        <f t="shared" si="29"/>
        <v>78.738163680735525</v>
      </c>
      <c r="P36">
        <f t="shared" si="29"/>
        <v>80.068513459092543</v>
      </c>
      <c r="Q36">
        <f t="shared" si="29"/>
        <v>83.509771808894158</v>
      </c>
      <c r="R36">
        <f t="shared" si="29"/>
        <v>80.441268725648669</v>
      </c>
      <c r="S36">
        <f t="shared" si="29"/>
        <v>50.682820449661143</v>
      </c>
      <c r="T36">
        <f t="shared" si="29"/>
        <v>47.431374573925659</v>
      </c>
      <c r="U36">
        <f t="shared" si="29"/>
        <v>47.652447523392183</v>
      </c>
      <c r="V36">
        <f t="shared" si="29"/>
        <v>47.996972168372679</v>
      </c>
      <c r="W36">
        <f t="shared" si="29"/>
        <v>56.991698969295435</v>
      </c>
      <c r="X36">
        <f t="shared" si="29"/>
        <v>56.476191883584065</v>
      </c>
      <c r="AA36" t="str">
        <f t="shared" si="19"/>
        <v>Saturated Sum</v>
      </c>
      <c r="AB36">
        <f t="shared" si="20"/>
        <v>45.814983766083529</v>
      </c>
      <c r="AC36">
        <f t="shared" si="21"/>
        <v>44.518439497530139</v>
      </c>
      <c r="AD36">
        <f t="shared" si="22"/>
        <v>43.777354132064836</v>
      </c>
      <c r="AE36">
        <f t="shared" si="23"/>
        <v>48.303700135059877</v>
      </c>
      <c r="AF36">
        <f t="shared" si="24"/>
        <v>46.662316911878747</v>
      </c>
      <c r="AG36">
        <f t="shared" si="25"/>
        <v>65.089693980093301</v>
      </c>
      <c r="AH36">
        <f t="shared" si="26"/>
        <v>79.403338569914041</v>
      </c>
      <c r="AI36">
        <f>AVERAGE(S36:T36)</f>
        <v>49.057097511793401</v>
      </c>
      <c r="AJ36">
        <f>AVERAGE(U36:V36)</f>
        <v>47.824709845882431</v>
      </c>
      <c r="AK36">
        <f>AVERAGE(W36:X36)</f>
        <v>56.733945426439746</v>
      </c>
      <c r="AM36" t="str">
        <f>A36</f>
        <v>Saturated Sum</v>
      </c>
      <c r="AN36">
        <f>AVERAGE(AB36:AF36)</f>
        <v>45.81535888852342</v>
      </c>
      <c r="AO36">
        <f>AVERAGE(AG36:AK36)</f>
        <v>59.621757066824593</v>
      </c>
      <c r="AQ36">
        <f>STDEV(AB36:AF36)</f>
        <v>1.784982036838159</v>
      </c>
      <c r="AR36">
        <f>STDEV(AG36:AK36)</f>
        <v>13.04157881132538</v>
      </c>
      <c r="AT36">
        <f t="shared" si="27"/>
        <v>0.7982682345972314</v>
      </c>
      <c r="AU36">
        <f t="shared" si="28"/>
        <v>5.3242022546733256</v>
      </c>
      <c r="AW36">
        <f>TTEST(AB36:AF36,AG36:AK36,2,3)</f>
        <v>7.6562563704534306E-2</v>
      </c>
    </row>
    <row r="37" spans="1:49" x14ac:dyDescent="0.2">
      <c r="A37" s="1" t="s">
        <v>2121</v>
      </c>
      <c r="B37" s="2"/>
      <c r="C37">
        <f t="shared" ref="C37:X37" si="30">SUM(C31,C29,C22,C16,C12,C10,C8)</f>
        <v>19.935216286829402</v>
      </c>
      <c r="D37">
        <f t="shared" si="30"/>
        <v>18.877629619248737</v>
      </c>
      <c r="E37">
        <f t="shared" si="30"/>
        <v>19.596132926057425</v>
      </c>
      <c r="F37">
        <f t="shared" si="30"/>
        <v>20.239696849312935</v>
      </c>
      <c r="G37">
        <f t="shared" si="30"/>
        <v>17.254393239288866</v>
      </c>
      <c r="H37">
        <f t="shared" si="30"/>
        <v>14.707895460107245</v>
      </c>
      <c r="I37">
        <f t="shared" si="30"/>
        <v>20.651610492761947</v>
      </c>
      <c r="J37">
        <f t="shared" si="30"/>
        <v>21.023615207853169</v>
      </c>
      <c r="K37">
        <f t="shared" si="30"/>
        <v>20.398930360306981</v>
      </c>
      <c r="L37">
        <f t="shared" si="30"/>
        <v>17.970179819020306</v>
      </c>
      <c r="M37">
        <f t="shared" si="30"/>
        <v>55.084680893107873</v>
      </c>
      <c r="N37">
        <f t="shared" si="30"/>
        <v>54.63361179824733</v>
      </c>
      <c r="O37">
        <f t="shared" si="30"/>
        <v>73.241857768792769</v>
      </c>
      <c r="P37">
        <f t="shared" si="30"/>
        <v>74.547616988409331</v>
      </c>
      <c r="Q37">
        <f t="shared" si="30"/>
        <v>95.293371452621003</v>
      </c>
      <c r="R37">
        <f t="shared" si="30"/>
        <v>92.154442069959615</v>
      </c>
      <c r="S37">
        <f t="shared" si="30"/>
        <v>32.548144961839334</v>
      </c>
      <c r="T37">
        <f t="shared" si="30"/>
        <v>28.056990347483708</v>
      </c>
      <c r="U37">
        <f t="shared" si="30"/>
        <v>25.235615946795576</v>
      </c>
      <c r="V37">
        <f t="shared" si="30"/>
        <v>24.488660894240816</v>
      </c>
      <c r="W37">
        <f t="shared" si="30"/>
        <v>38.370939604818275</v>
      </c>
      <c r="X37">
        <f t="shared" si="30"/>
        <v>39.147857904678986</v>
      </c>
      <c r="AA37" t="str">
        <f t="shared" si="19"/>
        <v>Mono Sum</v>
      </c>
      <c r="AB37">
        <f t="shared" si="20"/>
        <v>19.406422953039069</v>
      </c>
      <c r="AC37">
        <f t="shared" si="21"/>
        <v>19.917914887685178</v>
      </c>
      <c r="AD37">
        <f t="shared" si="22"/>
        <v>15.981144349698056</v>
      </c>
      <c r="AE37">
        <f t="shared" si="23"/>
        <v>20.837612850307558</v>
      </c>
      <c r="AF37">
        <f t="shared" si="24"/>
        <v>19.184555089663643</v>
      </c>
      <c r="AG37">
        <f t="shared" si="25"/>
        <v>54.859146345677601</v>
      </c>
      <c r="AH37">
        <f t="shared" si="26"/>
        <v>73.89473737860105</v>
      </c>
      <c r="AI37">
        <f>AVERAGE(S37:T37)</f>
        <v>30.302567654661523</v>
      </c>
      <c r="AJ37">
        <f>AVERAGE(U37:V37)</f>
        <v>24.862138420518196</v>
      </c>
      <c r="AK37">
        <f>AVERAGE(W37:X37)</f>
        <v>38.759398754748631</v>
      </c>
      <c r="AM37" t="str">
        <f>A37</f>
        <v>Mono Sum</v>
      </c>
      <c r="AN37">
        <f>AVERAGE(AB37:AF37)</f>
        <v>19.065530026078701</v>
      </c>
      <c r="AO37">
        <f>AVERAGE(AG37:AK37)</f>
        <v>44.535597710841401</v>
      </c>
      <c r="AQ37">
        <f>STDEV(AB37:AF37)</f>
        <v>1.837841630983061</v>
      </c>
      <c r="AR37">
        <f>STDEV(AG37:AK37)</f>
        <v>19.946950630706301</v>
      </c>
      <c r="AT37">
        <f t="shared" si="27"/>
        <v>0.82190776375144159</v>
      </c>
      <c r="AU37">
        <f t="shared" si="28"/>
        <v>8.1433084949529224</v>
      </c>
      <c r="AW37">
        <f>TTEST(AB37:AF37,AG37:AK37,2,3)</f>
        <v>4.5809241098199061E-2</v>
      </c>
    </row>
    <row r="38" spans="1:49" x14ac:dyDescent="0.2">
      <c r="A38" s="1" t="s">
        <v>2122</v>
      </c>
      <c r="B38" s="2"/>
      <c r="C38">
        <f t="shared" ref="C38:X38" si="31">SUM(C13:C14,C17:C20,C23:C27)</f>
        <v>28.203461229416853</v>
      </c>
      <c r="D38">
        <f t="shared" si="31"/>
        <v>28.248123473917435</v>
      </c>
      <c r="E38">
        <f t="shared" si="31"/>
        <v>27.563957465129505</v>
      </c>
      <c r="F38">
        <f t="shared" si="31"/>
        <v>28.761836298940352</v>
      </c>
      <c r="G38">
        <f t="shared" si="31"/>
        <v>29.616023344066466</v>
      </c>
      <c r="H38">
        <f t="shared" si="31"/>
        <v>25.432653101988887</v>
      </c>
      <c r="I38">
        <f t="shared" si="31"/>
        <v>28.728230630034762</v>
      </c>
      <c r="J38">
        <f t="shared" si="31"/>
        <v>31.189650686426948</v>
      </c>
      <c r="K38">
        <f t="shared" si="31"/>
        <v>35.669485066510298</v>
      </c>
      <c r="L38">
        <f t="shared" si="31"/>
        <v>30.942817590519564</v>
      </c>
      <c r="M38">
        <f t="shared" si="31"/>
        <v>63.672441940104306</v>
      </c>
      <c r="N38">
        <f t="shared" si="31"/>
        <v>64.272281412016525</v>
      </c>
      <c r="O38">
        <f t="shared" si="31"/>
        <v>75.527753512596675</v>
      </c>
      <c r="P38">
        <f t="shared" si="31"/>
        <v>75.035657608108508</v>
      </c>
      <c r="Q38">
        <f t="shared" si="31"/>
        <v>88.76086367963704</v>
      </c>
      <c r="R38">
        <f t="shared" si="31"/>
        <v>85.677954165524014</v>
      </c>
      <c r="S38">
        <f t="shared" si="31"/>
        <v>48.489020156495464</v>
      </c>
      <c r="T38">
        <f t="shared" si="31"/>
        <v>44.364529064529002</v>
      </c>
      <c r="U38">
        <f t="shared" si="31"/>
        <v>41.221484311244161</v>
      </c>
      <c r="V38">
        <f t="shared" si="31"/>
        <v>40.959513416478842</v>
      </c>
      <c r="W38">
        <f t="shared" si="31"/>
        <v>45.772362631999307</v>
      </c>
      <c r="X38">
        <f t="shared" si="31"/>
        <v>47.223216639324207</v>
      </c>
      <c r="AA38" t="str">
        <f t="shared" si="19"/>
        <v>Poly Sum</v>
      </c>
      <c r="AB38">
        <f t="shared" si="20"/>
        <v>28.225792351667145</v>
      </c>
      <c r="AC38">
        <f t="shared" si="21"/>
        <v>28.162896882034929</v>
      </c>
      <c r="AD38">
        <f t="shared" si="22"/>
        <v>27.524338223027677</v>
      </c>
      <c r="AE38">
        <f t="shared" si="23"/>
        <v>29.958940658230855</v>
      </c>
      <c r="AF38">
        <f t="shared" si="24"/>
        <v>33.306151328514929</v>
      </c>
      <c r="AG38">
        <f t="shared" si="25"/>
        <v>63.972361676060416</v>
      </c>
      <c r="AH38">
        <f t="shared" si="26"/>
        <v>75.281705560352592</v>
      </c>
      <c r="AI38">
        <f>AVERAGE(S38:T38)</f>
        <v>46.426774610512233</v>
      </c>
      <c r="AJ38">
        <f>AVERAGE(U38:V38)</f>
        <v>41.090498863861498</v>
      </c>
      <c r="AK38">
        <f>AVERAGE(W38:X38)</f>
        <v>46.497789635661761</v>
      </c>
      <c r="AM38" t="str">
        <f>A38</f>
        <v>Poly Sum</v>
      </c>
      <c r="AN38">
        <f>AVERAGE(AB38:AF38)</f>
        <v>29.435623888695108</v>
      </c>
      <c r="AO38">
        <f>AVERAGE(AG38:AK38)</f>
        <v>54.6538260692897</v>
      </c>
      <c r="AQ38">
        <f>STDEV(AB38:AF38)</f>
        <v>2.3447485142830842</v>
      </c>
      <c r="AR38">
        <f>STDEV(AG38:AK38)</f>
        <v>14.409317029668815</v>
      </c>
      <c r="AT38">
        <f t="shared" si="27"/>
        <v>1.0486034136157225</v>
      </c>
      <c r="AU38">
        <f t="shared" si="28"/>
        <v>5.8825790441141228</v>
      </c>
      <c r="AW38">
        <f>TTEST(AB38:AF38,AG38:AK38,2,3)</f>
        <v>1.6431480428837259E-2</v>
      </c>
    </row>
    <row r="39" spans="1:49" x14ac:dyDescent="0.2">
      <c r="A39" s="9"/>
      <c r="B39" s="2"/>
    </row>
    <row r="40" spans="1:49" x14ac:dyDescent="0.2">
      <c r="A40" t="s">
        <v>116</v>
      </c>
      <c r="C40">
        <f t="shared" ref="C40:X40" si="32">SUM(C7:C31)</f>
        <v>93.324075394743431</v>
      </c>
      <c r="D40">
        <f t="shared" si="32"/>
        <v>93.570322746836069</v>
      </c>
      <c r="E40">
        <f t="shared" si="32"/>
        <v>92.312067408649327</v>
      </c>
      <c r="F40">
        <f t="shared" si="32"/>
        <v>92.886435125851165</v>
      </c>
      <c r="G40">
        <f t="shared" si="32"/>
        <v>93.315672554816601</v>
      </c>
      <c r="H40">
        <f t="shared" si="32"/>
        <v>81.250000854764494</v>
      </c>
      <c r="I40">
        <f t="shared" si="32"/>
        <v>94.738843337651431</v>
      </c>
      <c r="J40">
        <f t="shared" si="32"/>
        <v>103.46166394954514</v>
      </c>
      <c r="K40">
        <f t="shared" si="32"/>
        <v>103.37049737325995</v>
      </c>
      <c r="L40">
        <f t="shared" si="32"/>
        <v>94.93554928685468</v>
      </c>
      <c r="M40">
        <f t="shared" si="32"/>
        <v>183.57074492042693</v>
      </c>
      <c r="N40">
        <f t="shared" si="32"/>
        <v>184.2716590832357</v>
      </c>
      <c r="O40">
        <f t="shared" si="32"/>
        <v>227.50777496212493</v>
      </c>
      <c r="P40">
        <f t="shared" si="32"/>
        <v>229.65178805561038</v>
      </c>
      <c r="Q40">
        <f t="shared" si="32"/>
        <v>267.56400694115234</v>
      </c>
      <c r="R40">
        <f t="shared" si="32"/>
        <v>258.27366496113234</v>
      </c>
      <c r="S40">
        <f t="shared" si="32"/>
        <v>131.71998556799593</v>
      </c>
      <c r="T40">
        <f t="shared" si="32"/>
        <v>119.85289398593838</v>
      </c>
      <c r="U40">
        <f t="shared" si="32"/>
        <v>114.1095477814319</v>
      </c>
      <c r="V40">
        <f t="shared" si="32"/>
        <v>113.44514647909236</v>
      </c>
      <c r="W40">
        <f t="shared" si="32"/>
        <v>141.13500120611303</v>
      </c>
      <c r="X40">
        <f t="shared" si="32"/>
        <v>142.84726642758724</v>
      </c>
      <c r="AA40" t="str">
        <f t="shared" si="19"/>
        <v>TOTAL</v>
      </c>
      <c r="AB40">
        <f t="shared" si="20"/>
        <v>93.44719907078975</v>
      </c>
      <c r="AC40">
        <f t="shared" si="21"/>
        <v>92.599251267250253</v>
      </c>
      <c r="AD40">
        <f t="shared" si="22"/>
        <v>87.282836704790554</v>
      </c>
      <c r="AE40">
        <f t="shared" si="23"/>
        <v>99.100253643598279</v>
      </c>
      <c r="AF40">
        <f t="shared" si="24"/>
        <v>99.153023330057323</v>
      </c>
      <c r="AG40">
        <f t="shared" si="25"/>
        <v>183.92120200183132</v>
      </c>
      <c r="AH40">
        <f t="shared" si="26"/>
        <v>228.57978150886765</v>
      </c>
      <c r="AI40">
        <f>AVERAGE(S40:T40)</f>
        <v>125.78643977696716</v>
      </c>
      <c r="AJ40">
        <f>AVERAGE(U40:V40)</f>
        <v>113.77734713026213</v>
      </c>
      <c r="AK40">
        <f>AVERAGE(W40:X40)</f>
        <v>141.99113381685015</v>
      </c>
      <c r="AM40" t="str">
        <f>A40</f>
        <v>TOTAL</v>
      </c>
      <c r="AN40">
        <f>AVERAGE(AB40:AF40)</f>
        <v>94.316512803297229</v>
      </c>
      <c r="AO40">
        <f>AVERAGE(AG40:AK40)</f>
        <v>158.81118084695566</v>
      </c>
      <c r="AQ40">
        <f>STDEV(AB40:AF40)</f>
        <v>4.986313856699204</v>
      </c>
      <c r="AR40">
        <f>STDEV(AG40:AK40)</f>
        <v>47.169281542061889</v>
      </c>
      <c r="AT40">
        <f t="shared" si="27"/>
        <v>2.2299473481457128</v>
      </c>
      <c r="AU40">
        <f t="shared" si="28"/>
        <v>19.256778551955417</v>
      </c>
      <c r="AW40">
        <f>TTEST(AB40:AF40,AG40:AK40,2,3)</f>
        <v>3.7294815364042111E-2</v>
      </c>
    </row>
    <row r="41" spans="1:49" x14ac:dyDescent="0.2">
      <c r="A41" s="4" t="s">
        <v>2127</v>
      </c>
      <c r="B41" s="1"/>
      <c r="C41">
        <f t="shared" ref="C41:X41" si="33">COUNTIF(C7:C31, "&gt;0")</f>
        <v>25</v>
      </c>
      <c r="D41">
        <f t="shared" si="33"/>
        <v>25</v>
      </c>
      <c r="E41">
        <f t="shared" si="33"/>
        <v>25</v>
      </c>
      <c r="F41">
        <f t="shared" si="33"/>
        <v>25</v>
      </c>
      <c r="G41">
        <f t="shared" si="33"/>
        <v>25</v>
      </c>
      <c r="H41">
        <f t="shared" si="33"/>
        <v>25</v>
      </c>
      <c r="I41">
        <f t="shared" si="33"/>
        <v>25</v>
      </c>
      <c r="J41">
        <f t="shared" si="33"/>
        <v>25</v>
      </c>
      <c r="K41">
        <f t="shared" si="33"/>
        <v>25</v>
      </c>
      <c r="L41">
        <f t="shared" si="33"/>
        <v>25</v>
      </c>
      <c r="M41">
        <f t="shared" si="33"/>
        <v>25</v>
      </c>
      <c r="N41">
        <f t="shared" si="33"/>
        <v>25</v>
      </c>
      <c r="O41">
        <f t="shared" si="33"/>
        <v>25</v>
      </c>
      <c r="P41">
        <f t="shared" si="33"/>
        <v>25</v>
      </c>
      <c r="Q41">
        <f t="shared" si="33"/>
        <v>25</v>
      </c>
      <c r="R41">
        <f t="shared" si="33"/>
        <v>25</v>
      </c>
      <c r="S41">
        <f t="shared" si="33"/>
        <v>25</v>
      </c>
      <c r="T41">
        <f t="shared" si="33"/>
        <v>25</v>
      </c>
      <c r="U41">
        <f t="shared" si="33"/>
        <v>25</v>
      </c>
      <c r="V41">
        <f t="shared" si="33"/>
        <v>25</v>
      </c>
      <c r="W41">
        <f t="shared" si="33"/>
        <v>25</v>
      </c>
      <c r="X41">
        <f t="shared" si="33"/>
        <v>25</v>
      </c>
      <c r="AA41" t="str">
        <f t="shared" si="19"/>
        <v>Number of Species</v>
      </c>
      <c r="AB41">
        <v>25</v>
      </c>
      <c r="AC41">
        <v>25</v>
      </c>
      <c r="AD41">
        <v>25</v>
      </c>
      <c r="AE41">
        <v>25</v>
      </c>
      <c r="AF41">
        <v>25</v>
      </c>
      <c r="AG41">
        <v>25</v>
      </c>
      <c r="AH41">
        <v>25</v>
      </c>
      <c r="AI41">
        <v>25</v>
      </c>
      <c r="AJ41">
        <v>25</v>
      </c>
      <c r="AK41">
        <v>25</v>
      </c>
      <c r="AM41" t="str">
        <f>A41</f>
        <v>Number of Species</v>
      </c>
      <c r="AN41">
        <f>AVERAGE(AB41:AF41)</f>
        <v>25</v>
      </c>
      <c r="AO41">
        <f>AVERAGE(AG41:AK41)</f>
        <v>25</v>
      </c>
      <c r="AQ41">
        <f>STDEV(AB41:AF41)</f>
        <v>0</v>
      </c>
      <c r="AR41">
        <f>STDEV(AG41:AK41)</f>
        <v>0</v>
      </c>
      <c r="AT41">
        <f t="shared" si="27"/>
        <v>0</v>
      </c>
      <c r="AU41">
        <f t="shared" si="28"/>
        <v>0</v>
      </c>
      <c r="AW41" t="e">
        <f>TTEST(AB41:AF41,AG41:AK41,2,3)</f>
        <v>#DIV/0!</v>
      </c>
    </row>
  </sheetData>
  <mergeCells count="3">
    <mergeCell ref="AN3:AO3"/>
    <mergeCell ref="AQ3:AR3"/>
    <mergeCell ref="AT3:AU3"/>
  </mergeCells>
  <conditionalFormatting sqref="A36">
    <cfRule type="aboveAverage" dxfId="1919" priority="42" stdDev="2"/>
  </conditionalFormatting>
  <conditionalFormatting sqref="A37">
    <cfRule type="aboveAverage" dxfId="1918" priority="41" stdDev="2"/>
  </conditionalFormatting>
  <conditionalFormatting sqref="A38">
    <cfRule type="aboveAverage" dxfId="1917" priority="40" stdDev="2"/>
  </conditionalFormatting>
  <conditionalFormatting sqref="C7:X7">
    <cfRule type="aboveAverage" dxfId="1916" priority="39" stdDev="3"/>
  </conditionalFormatting>
  <conditionalFormatting sqref="C8:X8">
    <cfRule type="aboveAverage" dxfId="1915" priority="38" stdDev="3"/>
  </conditionalFormatting>
  <conditionalFormatting sqref="C9:X9">
    <cfRule type="aboveAverage" dxfId="1914" priority="37" stdDev="3"/>
  </conditionalFormatting>
  <conditionalFormatting sqref="C10:X10">
    <cfRule type="aboveAverage" dxfId="1913" priority="36" stdDev="3"/>
  </conditionalFormatting>
  <conditionalFormatting sqref="C11:X11">
    <cfRule type="aboveAverage" dxfId="1912" priority="35" stdDev="3"/>
  </conditionalFormatting>
  <conditionalFormatting sqref="C12:X12">
    <cfRule type="aboveAverage" dxfId="1911" priority="34" stdDev="3"/>
  </conditionalFormatting>
  <conditionalFormatting sqref="C13:X13">
    <cfRule type="aboveAverage" dxfId="1910" priority="33" stdDev="3"/>
  </conditionalFormatting>
  <conditionalFormatting sqref="C14:X14">
    <cfRule type="aboveAverage" dxfId="1909" priority="32" stdDev="3"/>
  </conditionalFormatting>
  <conditionalFormatting sqref="C15:X15">
    <cfRule type="aboveAverage" dxfId="1908" priority="31" stdDev="3"/>
  </conditionalFormatting>
  <conditionalFormatting sqref="C16:X16">
    <cfRule type="aboveAverage" dxfId="1907" priority="30" stdDev="3"/>
  </conditionalFormatting>
  <conditionalFormatting sqref="C17:X17">
    <cfRule type="aboveAverage" dxfId="1906" priority="29" stdDev="3"/>
  </conditionalFormatting>
  <conditionalFormatting sqref="C18:X18">
    <cfRule type="aboveAverage" dxfId="1905" priority="28" stdDev="3"/>
  </conditionalFormatting>
  <conditionalFormatting sqref="C19:X19">
    <cfRule type="aboveAverage" dxfId="1904" priority="27" stdDev="3"/>
  </conditionalFormatting>
  <conditionalFormatting sqref="C20:X20">
    <cfRule type="aboveAverage" dxfId="1903" priority="26" stdDev="3"/>
  </conditionalFormatting>
  <conditionalFormatting sqref="C21:X21">
    <cfRule type="aboveAverage" dxfId="1902" priority="25" stdDev="3"/>
  </conditionalFormatting>
  <conditionalFormatting sqref="C22:X22">
    <cfRule type="aboveAverage" dxfId="1901" priority="24" stdDev="3"/>
  </conditionalFormatting>
  <conditionalFormatting sqref="C23:X23">
    <cfRule type="aboveAverage" dxfId="1900" priority="23" stdDev="3"/>
  </conditionalFormatting>
  <conditionalFormatting sqref="C24:X24">
    <cfRule type="aboveAverage" dxfId="1899" priority="22" stdDev="3"/>
  </conditionalFormatting>
  <conditionalFormatting sqref="C25:X25">
    <cfRule type="aboveAverage" dxfId="1898" priority="21" stdDev="3"/>
  </conditionalFormatting>
  <conditionalFormatting sqref="C26:X26">
    <cfRule type="aboveAverage" dxfId="1897" priority="20" stdDev="3"/>
  </conditionalFormatting>
  <conditionalFormatting sqref="C27:X27">
    <cfRule type="aboveAverage" dxfId="1896" priority="19" stdDev="3"/>
  </conditionalFormatting>
  <conditionalFormatting sqref="C28:X28">
    <cfRule type="aboveAverage" dxfId="1895" priority="18" stdDev="3"/>
  </conditionalFormatting>
  <conditionalFormatting sqref="C29:X29">
    <cfRule type="aboveAverage" dxfId="1894" priority="17" stdDev="3"/>
  </conditionalFormatting>
  <conditionalFormatting sqref="C30:X30">
    <cfRule type="aboveAverage" dxfId="1893" priority="16" stdDev="3"/>
  </conditionalFormatting>
  <conditionalFormatting sqref="C31:X31">
    <cfRule type="aboveAverage" dxfId="1892" priority="15" stdDev="3"/>
  </conditionalFormatting>
  <conditionalFormatting sqref="C32:X32">
    <cfRule type="aboveAverage" dxfId="1891" priority="14" stdDev="3"/>
  </conditionalFormatting>
  <conditionalFormatting sqref="C33:X33">
    <cfRule type="aboveAverage" dxfId="1890" priority="13" stdDev="3"/>
  </conditionalFormatting>
  <conditionalFormatting sqref="C34:X34">
    <cfRule type="aboveAverage" dxfId="1889" priority="12" stdDev="3"/>
  </conditionalFormatting>
  <conditionalFormatting sqref="C35:X35">
    <cfRule type="aboveAverage" dxfId="1888" priority="11" stdDev="3"/>
  </conditionalFormatting>
  <conditionalFormatting sqref="C36:X36">
    <cfRule type="aboveAverage" dxfId="1887" priority="10" stdDev="3"/>
  </conditionalFormatting>
  <conditionalFormatting sqref="C37:X37">
    <cfRule type="aboveAverage" dxfId="1886" priority="9" stdDev="3"/>
  </conditionalFormatting>
  <conditionalFormatting sqref="C38:X38">
    <cfRule type="aboveAverage" dxfId="1885" priority="8" stdDev="3"/>
  </conditionalFormatting>
  <conditionalFormatting sqref="C39:X39">
    <cfRule type="aboveAverage" dxfId="1884" priority="7" stdDev="3"/>
  </conditionalFormatting>
  <conditionalFormatting sqref="C40:X40">
    <cfRule type="aboveAverage" dxfId="1883" priority="6" stdDev="3"/>
  </conditionalFormatting>
  <conditionalFormatting sqref="C41:X41">
    <cfRule type="aboveAverage" dxfId="1882" priority="5" stdDev="3"/>
  </conditionalFormatting>
  <conditionalFormatting sqref="C42:X42">
    <cfRule type="aboveAverage" dxfId="1881" priority="4" stdDev="3"/>
  </conditionalFormatting>
  <conditionalFormatting sqref="C43:X43">
    <cfRule type="aboveAverage" dxfId="1880" priority="3" stdDev="3"/>
  </conditionalFormatting>
  <conditionalFormatting sqref="C44:X44">
    <cfRule type="aboveAverage" dxfId="1879" priority="2" stdDev="3"/>
  </conditionalFormatting>
  <conditionalFormatting sqref="AW1:AW41">
    <cfRule type="cellIs" dxfId="1878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53"/>
  <sheetViews>
    <sheetView workbookViewId="0">
      <pane ySplit="4" topLeftCell="A5" activePane="bottomLeft" state="frozen"/>
      <selection activeCell="X1" sqref="X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2084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650</v>
      </c>
      <c r="B6">
        <v>535.38499999999999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2085</v>
      </c>
      <c r="B7">
        <v>509.35899999999998</v>
      </c>
      <c r="C7">
        <v>46.355994744339498</v>
      </c>
      <c r="D7">
        <v>33.9594525777717</v>
      </c>
      <c r="E7">
        <v>25.9404278972962</v>
      </c>
      <c r="F7">
        <v>29.122492650216401</v>
      </c>
      <c r="G7">
        <v>18.1231402069123</v>
      </c>
      <c r="H7">
        <v>20.553399772515299</v>
      </c>
      <c r="I7">
        <v>25.792051702575399</v>
      </c>
      <c r="J7">
        <v>23.700933040168501</v>
      </c>
      <c r="K7">
        <v>21.982664787800601</v>
      </c>
      <c r="L7">
        <v>21.613078109774499</v>
      </c>
      <c r="M7">
        <v>80.1800607701404</v>
      </c>
      <c r="N7">
        <v>60.2743026565295</v>
      </c>
      <c r="O7">
        <v>132.32430512060799</v>
      </c>
      <c r="P7">
        <v>148.878823175517</v>
      </c>
      <c r="Q7">
        <v>478.75594474819701</v>
      </c>
      <c r="R7">
        <v>462.89731873363797</v>
      </c>
      <c r="S7">
        <v>31.8564004013089</v>
      </c>
      <c r="T7">
        <v>39.458750444989199</v>
      </c>
      <c r="U7">
        <v>31.059490932869199</v>
      </c>
      <c r="V7">
        <v>22.986929733705502</v>
      </c>
      <c r="W7">
        <v>56.034713389939199</v>
      </c>
      <c r="X7">
        <v>65.396010591349096</v>
      </c>
      <c r="AA7" t="str">
        <f>A7</f>
        <v>FAHFA_16:0OH_16:0</v>
      </c>
      <c r="AB7">
        <f>AVERAGE(C7:D7)</f>
        <v>40.157723661055599</v>
      </c>
      <c r="AC7">
        <f>AVERAGE(E7:F7)</f>
        <v>27.531460273756302</v>
      </c>
      <c r="AD7">
        <f>AVERAGE(G7:H7)</f>
        <v>19.338269989713801</v>
      </c>
      <c r="AE7">
        <f>AVERAGE(I7:J7)</f>
        <v>24.74649237137195</v>
      </c>
      <c r="AF7">
        <f>AVERAGE(K7:L7)</f>
        <v>21.79787144878755</v>
      </c>
      <c r="AG7">
        <f t="shared" ref="AG7:AG15" si="0">AVERAGE(M7:N7)</f>
        <v>70.227181713334943</v>
      </c>
      <c r="AH7">
        <f t="shared" ref="AH7:AH15" si="1">AVERAGE(O7:P7)</f>
        <v>140.60156414806249</v>
      </c>
      <c r="AI7">
        <f t="shared" ref="AI7:AI41" si="2">AVERAGE(S7:T7)</f>
        <v>35.657575423149048</v>
      </c>
      <c r="AJ7">
        <f t="shared" ref="AJ7:AJ41" si="3">AVERAGE(U7:V7)</f>
        <v>27.023210333287352</v>
      </c>
      <c r="AK7">
        <f t="shared" ref="AK7:AK41" si="4">AVERAGE(W7:X7)</f>
        <v>60.715361990644148</v>
      </c>
      <c r="AM7" t="str">
        <f t="shared" ref="AM7:AM41" si="5">A7</f>
        <v>FAHFA_16:0OH_16:0</v>
      </c>
      <c r="AN7">
        <f t="shared" ref="AN7:AN41" si="6">AVERAGE(AB7:AF7)</f>
        <v>26.71436354893704</v>
      </c>
      <c r="AO7">
        <f t="shared" ref="AO7:AO41" si="7">AVERAGE(AG7:AK7)</f>
        <v>66.844978721695597</v>
      </c>
      <c r="AQ7">
        <f t="shared" ref="AQ7:AQ41" si="8">STDEV(AB7:AF7)</f>
        <v>8.121618463990858</v>
      </c>
      <c r="AR7">
        <f t="shared" ref="AR7:AR41" si="9">STDEV(AG7:AK7)</f>
        <v>44.853853664399388</v>
      </c>
      <c r="AT7">
        <f>AQ7/SQRT(5)</f>
        <v>3.6320981945601969</v>
      </c>
      <c r="AU7">
        <f>AR7/SQRT(6)</f>
        <v>18.31150907920733</v>
      </c>
      <c r="AW7">
        <f t="shared" ref="AW7:AW41" si="10">TTEST(AB7:AF7,AG7:AK7,2,3)</f>
        <v>0.11600219252334831</v>
      </c>
    </row>
    <row r="8" spans="1:49" x14ac:dyDescent="0.2">
      <c r="A8" t="s">
        <v>2086</v>
      </c>
      <c r="B8">
        <v>533.38300000000004</v>
      </c>
      <c r="C8">
        <v>4.2627878222489599</v>
      </c>
      <c r="D8">
        <v>3.0219306239271599</v>
      </c>
      <c r="E8">
        <v>2.2532348342785098</v>
      </c>
      <c r="F8">
        <v>2.5498153455919499</v>
      </c>
      <c r="G8">
        <v>2.4955615782695899</v>
      </c>
      <c r="H8">
        <v>3.2659867874912698</v>
      </c>
      <c r="I8">
        <v>2.8166335128795201</v>
      </c>
      <c r="J8">
        <v>2.41099029126431</v>
      </c>
      <c r="K8">
        <v>3.03171921536623</v>
      </c>
      <c r="L8">
        <v>2.14179084187256</v>
      </c>
      <c r="M8">
        <v>23.194750953869601</v>
      </c>
      <c r="N8">
        <v>16.658736155700598</v>
      </c>
      <c r="O8">
        <v>24.6744220061872</v>
      </c>
      <c r="P8">
        <v>29.162078858403301</v>
      </c>
      <c r="Q8">
        <v>115.030695688916</v>
      </c>
      <c r="R8">
        <v>112.004141815457</v>
      </c>
      <c r="S8">
        <v>7.70518387954841</v>
      </c>
      <c r="T8">
        <v>9.8444705332930802</v>
      </c>
      <c r="U8">
        <v>5.4360601923659004</v>
      </c>
      <c r="V8">
        <v>4.8934886530627404</v>
      </c>
      <c r="W8">
        <v>7.1931864906095999</v>
      </c>
      <c r="X8">
        <v>10.917991601468801</v>
      </c>
      <c r="AA8" t="str">
        <f t="shared" ref="AA8:AA15" si="11">A8</f>
        <v>FAHFA_18:2OH_16:0</v>
      </c>
      <c r="AB8">
        <f t="shared" ref="AB8:AB15" si="12">AVERAGE(C8:D8)</f>
        <v>3.6423592230880599</v>
      </c>
      <c r="AC8">
        <f t="shared" ref="AC8:AC15" si="13">AVERAGE(E8:F8)</f>
        <v>2.4015250899352298</v>
      </c>
      <c r="AD8">
        <f t="shared" ref="AD8:AD15" si="14">AVERAGE(G8:H8)</f>
        <v>2.8807741828804296</v>
      </c>
      <c r="AE8">
        <f t="shared" ref="AE8:AE15" si="15">AVERAGE(I8:J8)</f>
        <v>2.613811902071915</v>
      </c>
      <c r="AF8">
        <f t="shared" ref="AF8:AF15" si="16">AVERAGE(K8:L8)</f>
        <v>2.586755028619395</v>
      </c>
      <c r="AG8">
        <f t="shared" si="0"/>
        <v>19.926743554785098</v>
      </c>
      <c r="AH8">
        <f t="shared" si="1"/>
        <v>26.918250432295252</v>
      </c>
      <c r="AI8">
        <f t="shared" si="2"/>
        <v>8.7748272064207455</v>
      </c>
      <c r="AJ8">
        <f t="shared" si="3"/>
        <v>5.16477442271432</v>
      </c>
      <c r="AK8">
        <f t="shared" si="4"/>
        <v>9.0555890460392003</v>
      </c>
      <c r="AM8" t="str">
        <f t="shared" si="5"/>
        <v>FAHFA_18:2OH_16:0</v>
      </c>
      <c r="AN8">
        <f t="shared" si="6"/>
        <v>2.8250450853190054</v>
      </c>
      <c r="AO8">
        <f t="shared" si="7"/>
        <v>13.968036932450923</v>
      </c>
      <c r="AQ8">
        <f t="shared" si="8"/>
        <v>0.48782141389771577</v>
      </c>
      <c r="AR8">
        <f t="shared" si="9"/>
        <v>9.1078704510601547</v>
      </c>
      <c r="AT8">
        <f t="shared" ref="AT8:AT15" si="17">AQ8/SQRT(5)</f>
        <v>0.21816036847107062</v>
      </c>
      <c r="AU8">
        <f t="shared" ref="AU8:AU15" si="18">AR8/SQRT(6)</f>
        <v>3.7182725414116415</v>
      </c>
      <c r="AW8">
        <f t="shared" si="10"/>
        <v>5.2020941489106957E-2</v>
      </c>
    </row>
    <row r="9" spans="1:49" x14ac:dyDescent="0.2">
      <c r="A9" t="s">
        <v>2087</v>
      </c>
      <c r="B9">
        <v>535.38499999999999</v>
      </c>
      <c r="C9">
        <v>10.581977235608299</v>
      </c>
      <c r="D9">
        <v>7.3532878995311899</v>
      </c>
      <c r="E9">
        <v>5.5271879604805596</v>
      </c>
      <c r="F9">
        <v>5.8609782304238198</v>
      </c>
      <c r="G9">
        <v>2.8514989401205502</v>
      </c>
      <c r="H9">
        <v>4.0187950166239403</v>
      </c>
      <c r="I9">
        <v>5.7069689789555502</v>
      </c>
      <c r="J9">
        <v>5.3703926282330903</v>
      </c>
      <c r="K9">
        <v>4.9980599565125798</v>
      </c>
      <c r="L9">
        <v>4.3589470784684998</v>
      </c>
      <c r="M9">
        <v>66.1941147168328</v>
      </c>
      <c r="N9">
        <v>48.319473353936502</v>
      </c>
      <c r="O9">
        <v>119.584614068886</v>
      </c>
      <c r="P9">
        <v>136.407985060778</v>
      </c>
      <c r="Q9">
        <v>589.56762072048298</v>
      </c>
      <c r="R9">
        <v>597.98492868587698</v>
      </c>
      <c r="S9">
        <v>21.424249206821699</v>
      </c>
      <c r="T9">
        <v>27.750781045451401</v>
      </c>
      <c r="U9">
        <v>14.6731482748696</v>
      </c>
      <c r="V9">
        <v>10.761002125753601</v>
      </c>
      <c r="W9">
        <v>27.382965807809601</v>
      </c>
      <c r="X9">
        <v>36.933580391937497</v>
      </c>
      <c r="AA9" t="str">
        <f t="shared" si="11"/>
        <v>FAHFA_16:0OH_18:1</v>
      </c>
      <c r="AB9">
        <f t="shared" si="12"/>
        <v>8.9676325675697441</v>
      </c>
      <c r="AC9">
        <f t="shared" si="13"/>
        <v>5.6940830954521893</v>
      </c>
      <c r="AD9">
        <f t="shared" si="14"/>
        <v>3.435146978372245</v>
      </c>
      <c r="AE9">
        <f t="shared" si="15"/>
        <v>5.5386808035943202</v>
      </c>
      <c r="AF9">
        <f t="shared" si="16"/>
        <v>4.6785035174905403</v>
      </c>
      <c r="AG9">
        <f t="shared" si="0"/>
        <v>57.256794035384651</v>
      </c>
      <c r="AH9">
        <f t="shared" si="1"/>
        <v>127.996299564832</v>
      </c>
      <c r="AI9">
        <f t="shared" si="2"/>
        <v>24.587515126136552</v>
      </c>
      <c r="AJ9">
        <f t="shared" si="3"/>
        <v>12.717075200311601</v>
      </c>
      <c r="AK9">
        <f t="shared" si="4"/>
        <v>32.158273099873547</v>
      </c>
      <c r="AM9" t="str">
        <f t="shared" si="5"/>
        <v>FAHFA_16:0OH_18:1</v>
      </c>
      <c r="AN9">
        <f t="shared" si="6"/>
        <v>5.6628093924958076</v>
      </c>
      <c r="AO9">
        <f t="shared" si="7"/>
        <v>50.943191405307672</v>
      </c>
      <c r="AQ9">
        <f t="shared" si="8"/>
        <v>2.0536297168948048</v>
      </c>
      <c r="AR9">
        <f t="shared" si="9"/>
        <v>46.059130048248939</v>
      </c>
      <c r="AT9">
        <f t="shared" si="17"/>
        <v>0.91841112951808634</v>
      </c>
      <c r="AU9">
        <f t="shared" si="18"/>
        <v>18.803561102450374</v>
      </c>
      <c r="AW9">
        <f t="shared" si="10"/>
        <v>9.2789705106878145E-2</v>
      </c>
    </row>
    <row r="10" spans="1:49" x14ac:dyDescent="0.2">
      <c r="A10" t="s">
        <v>2088</v>
      </c>
      <c r="B10">
        <v>535.38499999999999</v>
      </c>
      <c r="C10">
        <v>16.4805201479715</v>
      </c>
      <c r="D10">
        <v>11.2293469372787</v>
      </c>
      <c r="E10">
        <v>8.2660830424285798</v>
      </c>
      <c r="F10">
        <v>8.7521430919105807</v>
      </c>
      <c r="G10">
        <v>7.27565230348426</v>
      </c>
      <c r="H10">
        <v>9.27674815134786</v>
      </c>
      <c r="I10">
        <v>8.7499915585237495</v>
      </c>
      <c r="J10">
        <v>8.9628079299754209</v>
      </c>
      <c r="K10">
        <v>8.5577427002272</v>
      </c>
      <c r="L10">
        <v>7.4438927275128499</v>
      </c>
      <c r="M10">
        <v>329.37648310849403</v>
      </c>
      <c r="N10">
        <v>241.47737569400201</v>
      </c>
      <c r="O10">
        <v>420.10300394297701</v>
      </c>
      <c r="P10">
        <v>479.81374662776602</v>
      </c>
      <c r="Q10">
        <v>2080.3216089130601</v>
      </c>
      <c r="R10">
        <v>2094.5326533508201</v>
      </c>
      <c r="S10">
        <v>96.425578806086406</v>
      </c>
      <c r="T10">
        <v>123.196066222125</v>
      </c>
      <c r="U10">
        <v>94.6562861643703</v>
      </c>
      <c r="V10">
        <v>57.346814923648097</v>
      </c>
      <c r="W10">
        <v>104.397291970154</v>
      </c>
      <c r="X10">
        <v>138.327897815396</v>
      </c>
      <c r="AA10" t="str">
        <f t="shared" si="11"/>
        <v>FAHFA_18:1OH_16:0</v>
      </c>
      <c r="AB10">
        <f t="shared" si="12"/>
        <v>13.854933542625101</v>
      </c>
      <c r="AC10">
        <f t="shared" si="13"/>
        <v>8.5091130671695794</v>
      </c>
      <c r="AD10">
        <f t="shared" si="14"/>
        <v>8.2762002274160604</v>
      </c>
      <c r="AE10">
        <f t="shared" si="15"/>
        <v>8.8563997442495861</v>
      </c>
      <c r="AF10">
        <f t="shared" si="16"/>
        <v>8.0008177138700241</v>
      </c>
      <c r="AG10">
        <f t="shared" si="0"/>
        <v>285.426929401248</v>
      </c>
      <c r="AH10">
        <f t="shared" si="1"/>
        <v>449.95837528537152</v>
      </c>
      <c r="AI10">
        <f t="shared" si="2"/>
        <v>109.81082251410569</v>
      </c>
      <c r="AJ10">
        <f t="shared" si="3"/>
        <v>76.001550544009206</v>
      </c>
      <c r="AK10">
        <f t="shared" si="4"/>
        <v>121.36259489277501</v>
      </c>
      <c r="AM10" t="str">
        <f t="shared" si="5"/>
        <v>FAHFA_18:1OH_16:0</v>
      </c>
      <c r="AN10">
        <f t="shared" si="6"/>
        <v>9.4994928590660699</v>
      </c>
      <c r="AO10">
        <f t="shared" si="7"/>
        <v>208.51205452750187</v>
      </c>
      <c r="AQ10">
        <f t="shared" si="8"/>
        <v>2.4549315921222807</v>
      </c>
      <c r="AR10">
        <f t="shared" si="9"/>
        <v>157.40728935305256</v>
      </c>
      <c r="AT10">
        <f t="shared" si="17"/>
        <v>1.0978787840194413</v>
      </c>
      <c r="AU10">
        <f t="shared" si="18"/>
        <v>64.261256784934346</v>
      </c>
      <c r="AW10">
        <f t="shared" si="10"/>
        <v>4.7474603203680785E-2</v>
      </c>
    </row>
    <row r="11" spans="1:49" x14ac:dyDescent="0.2">
      <c r="A11" t="s">
        <v>2089</v>
      </c>
      <c r="B11">
        <v>537.38699999999994</v>
      </c>
      <c r="C11">
        <v>27.563899280421602</v>
      </c>
      <c r="D11">
        <v>16.408796566165201</v>
      </c>
      <c r="E11">
        <v>15.555261667342</v>
      </c>
      <c r="F11">
        <v>14.3091138359065</v>
      </c>
      <c r="G11">
        <v>10.6970118731758</v>
      </c>
      <c r="H11">
        <v>11.842014547716699</v>
      </c>
      <c r="I11">
        <v>14.6991638302996</v>
      </c>
      <c r="J11">
        <v>12.6454629122154</v>
      </c>
      <c r="K11">
        <v>15.7648222746163</v>
      </c>
      <c r="L11">
        <v>14.783298460080699</v>
      </c>
      <c r="M11">
        <v>25.846023503385101</v>
      </c>
      <c r="N11">
        <v>18.924195534199001</v>
      </c>
      <c r="O11">
        <v>36.843447336847802</v>
      </c>
      <c r="P11">
        <v>41.006138790733402</v>
      </c>
      <c r="Q11">
        <v>57.406379565749504</v>
      </c>
      <c r="R11">
        <v>56.800974754245502</v>
      </c>
      <c r="S11">
        <v>17.0833445120129</v>
      </c>
      <c r="T11">
        <v>19.084447658200599</v>
      </c>
      <c r="U11">
        <v>17.4456056636831</v>
      </c>
      <c r="V11">
        <v>12.196350617109401</v>
      </c>
      <c r="W11">
        <v>23.2115617818632</v>
      </c>
      <c r="X11">
        <v>24.4741662834201</v>
      </c>
      <c r="AA11" t="str">
        <f t="shared" si="11"/>
        <v>FAHFA_16:0OH_18:0</v>
      </c>
      <c r="AB11">
        <f t="shared" si="12"/>
        <v>21.986347923293401</v>
      </c>
      <c r="AC11">
        <f t="shared" si="13"/>
        <v>14.93218775162425</v>
      </c>
      <c r="AD11">
        <f t="shared" si="14"/>
        <v>11.269513210446249</v>
      </c>
      <c r="AE11">
        <f t="shared" si="15"/>
        <v>13.6723133712575</v>
      </c>
      <c r="AF11">
        <f t="shared" si="16"/>
        <v>15.2740603673485</v>
      </c>
      <c r="AG11">
        <f t="shared" si="0"/>
        <v>22.385109518792049</v>
      </c>
      <c r="AH11">
        <f t="shared" si="1"/>
        <v>38.924793063790602</v>
      </c>
      <c r="AI11">
        <f t="shared" si="2"/>
        <v>18.083896085106751</v>
      </c>
      <c r="AJ11">
        <f t="shared" si="3"/>
        <v>14.82097814039625</v>
      </c>
      <c r="AK11">
        <f t="shared" si="4"/>
        <v>23.84286403264165</v>
      </c>
      <c r="AM11" t="str">
        <f t="shared" si="5"/>
        <v>FAHFA_16:0OH_18:0</v>
      </c>
      <c r="AN11">
        <f t="shared" si="6"/>
        <v>15.42688452479398</v>
      </c>
      <c r="AO11">
        <f t="shared" si="7"/>
        <v>23.611528168145458</v>
      </c>
      <c r="AQ11">
        <f t="shared" si="8"/>
        <v>3.9892636029385473</v>
      </c>
      <c r="AR11">
        <f t="shared" si="9"/>
        <v>9.2720303465002125</v>
      </c>
      <c r="AT11">
        <f t="shared" si="17"/>
        <v>1.7840529192672643</v>
      </c>
      <c r="AU11">
        <f t="shared" si="18"/>
        <v>3.7852905380877715</v>
      </c>
      <c r="AW11">
        <f t="shared" si="10"/>
        <v>0.12488984775072305</v>
      </c>
    </row>
    <row r="12" spans="1:49" x14ac:dyDescent="0.2">
      <c r="A12" t="s">
        <v>2090</v>
      </c>
      <c r="B12">
        <v>537.38699999999994</v>
      </c>
      <c r="C12">
        <v>71.311796373601297</v>
      </c>
      <c r="D12">
        <v>45.848525267876902</v>
      </c>
      <c r="E12">
        <v>41.1708795710651</v>
      </c>
      <c r="F12">
        <v>37.923337707856902</v>
      </c>
      <c r="G12">
        <v>29.526552323609199</v>
      </c>
      <c r="H12">
        <v>36.408694847344002</v>
      </c>
      <c r="I12">
        <v>40.2157950885235</v>
      </c>
      <c r="J12">
        <v>35.938805140945497</v>
      </c>
      <c r="K12">
        <v>40.146436360579102</v>
      </c>
      <c r="L12">
        <v>34.448563485756502</v>
      </c>
      <c r="M12">
        <v>386.57238279391902</v>
      </c>
      <c r="N12">
        <v>279.68044948613903</v>
      </c>
      <c r="O12">
        <v>526.67544640504696</v>
      </c>
      <c r="P12">
        <v>576.66624987803402</v>
      </c>
      <c r="Q12">
        <v>2705.0514254493301</v>
      </c>
      <c r="R12">
        <v>2634.8828947899401</v>
      </c>
      <c r="S12">
        <v>141.641231216048</v>
      </c>
      <c r="T12">
        <v>164.752274901437</v>
      </c>
      <c r="U12">
        <v>146.12542939360401</v>
      </c>
      <c r="V12">
        <v>85.427422853958106</v>
      </c>
      <c r="W12">
        <v>149.47935931718399</v>
      </c>
      <c r="X12">
        <v>170.45158687169001</v>
      </c>
      <c r="AA12" t="str">
        <f t="shared" si="11"/>
        <v>FAHFA_18:0OH_16:0</v>
      </c>
      <c r="AB12">
        <f t="shared" si="12"/>
        <v>58.580160820739096</v>
      </c>
      <c r="AC12">
        <f t="shared" si="13"/>
        <v>39.547108639461001</v>
      </c>
      <c r="AD12">
        <f t="shared" si="14"/>
        <v>32.967623585476602</v>
      </c>
      <c r="AE12">
        <f t="shared" si="15"/>
        <v>38.077300114734498</v>
      </c>
      <c r="AF12">
        <f t="shared" si="16"/>
        <v>37.297499923167805</v>
      </c>
      <c r="AG12">
        <f t="shared" si="0"/>
        <v>333.12641614002905</v>
      </c>
      <c r="AH12">
        <f t="shared" si="1"/>
        <v>551.67084814154055</v>
      </c>
      <c r="AI12">
        <f t="shared" si="2"/>
        <v>153.1967530587425</v>
      </c>
      <c r="AJ12">
        <f t="shared" si="3"/>
        <v>115.77642612378105</v>
      </c>
      <c r="AK12">
        <f t="shared" si="4"/>
        <v>159.96547309443702</v>
      </c>
      <c r="AM12" t="str">
        <f t="shared" si="5"/>
        <v>FAHFA_18:0OH_16:0</v>
      </c>
      <c r="AN12">
        <f t="shared" si="6"/>
        <v>41.293938616715806</v>
      </c>
      <c r="AO12">
        <f t="shared" si="7"/>
        <v>262.74718331170595</v>
      </c>
      <c r="AQ12">
        <f t="shared" si="8"/>
        <v>9.9688351944881006</v>
      </c>
      <c r="AR12">
        <f t="shared" si="9"/>
        <v>182.06860019261566</v>
      </c>
      <c r="AT12">
        <f t="shared" si="17"/>
        <v>4.4581986302735457</v>
      </c>
      <c r="AU12">
        <f t="shared" si="18"/>
        <v>74.329194775783918</v>
      </c>
      <c r="AW12">
        <f t="shared" si="10"/>
        <v>5.2880820347017472E-2</v>
      </c>
    </row>
    <row r="13" spans="1:49" x14ac:dyDescent="0.2">
      <c r="A13" t="s">
        <v>2091</v>
      </c>
      <c r="B13">
        <v>555.40499999999997</v>
      </c>
      <c r="C13">
        <v>70.794663842256099</v>
      </c>
      <c r="D13">
        <v>46.861040304306997</v>
      </c>
      <c r="E13">
        <v>46.1531359154773</v>
      </c>
      <c r="F13">
        <v>41.701729307512899</v>
      </c>
      <c r="G13">
        <v>34.447626408482797</v>
      </c>
      <c r="H13">
        <v>42.666032132478698</v>
      </c>
      <c r="I13">
        <v>42.025716665510203</v>
      </c>
      <c r="J13">
        <v>34.2360942002448</v>
      </c>
      <c r="K13">
        <v>40.026619143058603</v>
      </c>
      <c r="L13">
        <v>42.689588344279599</v>
      </c>
      <c r="M13">
        <v>42.047686229490402</v>
      </c>
      <c r="N13">
        <v>31.705013825793699</v>
      </c>
      <c r="O13">
        <v>32.509328269257502</v>
      </c>
      <c r="P13">
        <v>33.244448845596899</v>
      </c>
      <c r="Q13">
        <v>63.6623346798672</v>
      </c>
      <c r="R13">
        <v>64.445981049946397</v>
      </c>
      <c r="S13">
        <v>52.477087032472198</v>
      </c>
      <c r="T13">
        <v>65.061278035788803</v>
      </c>
      <c r="U13">
        <v>67.739092127453702</v>
      </c>
      <c r="V13">
        <v>50.318523294673902</v>
      </c>
      <c r="W13">
        <v>39.5144465727913</v>
      </c>
      <c r="X13">
        <v>45.028562545526803</v>
      </c>
      <c r="AA13" t="str">
        <f t="shared" si="11"/>
        <v>FAHFA_20:5OH_16:0</v>
      </c>
      <c r="AB13">
        <f t="shared" si="12"/>
        <v>58.827852073281548</v>
      </c>
      <c r="AC13">
        <f t="shared" si="13"/>
        <v>43.927432611495099</v>
      </c>
      <c r="AD13">
        <f t="shared" si="14"/>
        <v>38.556829270480748</v>
      </c>
      <c r="AE13">
        <f t="shared" si="15"/>
        <v>38.130905432877498</v>
      </c>
      <c r="AF13">
        <f t="shared" si="16"/>
        <v>41.358103743669105</v>
      </c>
      <c r="AG13">
        <f t="shared" si="0"/>
        <v>36.876350027642047</v>
      </c>
      <c r="AH13">
        <f t="shared" si="1"/>
        <v>32.876888557427201</v>
      </c>
      <c r="AI13">
        <f t="shared" si="2"/>
        <v>58.769182534130501</v>
      </c>
      <c r="AJ13">
        <f t="shared" si="3"/>
        <v>59.028807711063806</v>
      </c>
      <c r="AK13">
        <f t="shared" si="4"/>
        <v>42.271504559159055</v>
      </c>
      <c r="AM13" t="str">
        <f t="shared" si="5"/>
        <v>FAHFA_20:5OH_16:0</v>
      </c>
      <c r="AN13">
        <f t="shared" si="6"/>
        <v>44.160224626360808</v>
      </c>
      <c r="AO13">
        <f t="shared" si="7"/>
        <v>45.964546677884513</v>
      </c>
      <c r="AQ13">
        <f t="shared" si="8"/>
        <v>8.5263722933065633</v>
      </c>
      <c r="AR13">
        <f t="shared" si="9"/>
        <v>12.269416136029466</v>
      </c>
      <c r="AT13">
        <f t="shared" si="17"/>
        <v>3.8131096098608501</v>
      </c>
      <c r="AU13">
        <f t="shared" si="18"/>
        <v>5.0089681625237663</v>
      </c>
      <c r="AW13">
        <f t="shared" si="10"/>
        <v>0.79478178876994188</v>
      </c>
    </row>
    <row r="14" spans="1:49" x14ac:dyDescent="0.2">
      <c r="A14" t="s">
        <v>2092</v>
      </c>
      <c r="B14">
        <v>557.40700000000004</v>
      </c>
      <c r="C14">
        <v>73.659530154801502</v>
      </c>
      <c r="D14">
        <v>45.758307376353798</v>
      </c>
      <c r="E14">
        <v>43.391220183262703</v>
      </c>
      <c r="F14">
        <v>42.767836154721799</v>
      </c>
      <c r="G14">
        <v>35.699509876507101</v>
      </c>
      <c r="H14">
        <v>42.7138316246618</v>
      </c>
      <c r="I14">
        <v>39.685993908435897</v>
      </c>
      <c r="J14">
        <v>35.992297787280599</v>
      </c>
      <c r="K14">
        <v>44.196032896240503</v>
      </c>
      <c r="L14">
        <v>35.974844065413897</v>
      </c>
      <c r="M14">
        <v>41.449181725200397</v>
      </c>
      <c r="N14">
        <v>29.708957573993899</v>
      </c>
      <c r="O14">
        <v>25.092179691084699</v>
      </c>
      <c r="P14">
        <v>28.311121447485998</v>
      </c>
      <c r="Q14">
        <v>62.590377746559</v>
      </c>
      <c r="R14">
        <v>68.869931090626906</v>
      </c>
      <c r="S14">
        <v>43.174161090155501</v>
      </c>
      <c r="T14">
        <v>60.556805776403699</v>
      </c>
      <c r="U14">
        <v>45.874032728748098</v>
      </c>
      <c r="V14">
        <v>36.748301562305102</v>
      </c>
      <c r="W14">
        <v>33.515093525399799</v>
      </c>
      <c r="X14">
        <v>39.548959091646097</v>
      </c>
      <c r="AA14" t="str">
        <f t="shared" si="11"/>
        <v>FAHFA_20:4OH_16:0</v>
      </c>
      <c r="AB14">
        <f t="shared" si="12"/>
        <v>59.70891876557765</v>
      </c>
      <c r="AC14">
        <f t="shared" si="13"/>
        <v>43.079528168992255</v>
      </c>
      <c r="AD14">
        <f t="shared" si="14"/>
        <v>39.206670750584451</v>
      </c>
      <c r="AE14">
        <f t="shared" si="15"/>
        <v>37.839145847858248</v>
      </c>
      <c r="AF14">
        <f t="shared" si="16"/>
        <v>40.0854384808272</v>
      </c>
      <c r="AG14">
        <f t="shared" si="0"/>
        <v>35.579069649597145</v>
      </c>
      <c r="AH14">
        <f t="shared" si="1"/>
        <v>26.701650569285349</v>
      </c>
      <c r="AI14">
        <f t="shared" si="2"/>
        <v>51.8654834332796</v>
      </c>
      <c r="AJ14">
        <f t="shared" si="3"/>
        <v>41.311167145526596</v>
      </c>
      <c r="AK14">
        <f t="shared" si="4"/>
        <v>36.532026308522944</v>
      </c>
      <c r="AM14" t="str">
        <f t="shared" si="5"/>
        <v>FAHFA_20:4OH_16:0</v>
      </c>
      <c r="AN14">
        <f t="shared" si="6"/>
        <v>43.983940402767963</v>
      </c>
      <c r="AO14">
        <f t="shared" si="7"/>
        <v>38.397879421242322</v>
      </c>
      <c r="AQ14">
        <f t="shared" si="8"/>
        <v>8.9982224451073343</v>
      </c>
      <c r="AR14">
        <f t="shared" si="9"/>
        <v>9.1936454808991215</v>
      </c>
      <c r="AT14">
        <f t="shared" si="17"/>
        <v>4.0241274127848738</v>
      </c>
      <c r="AU14">
        <f t="shared" si="18"/>
        <v>3.7532900507078866</v>
      </c>
      <c r="AW14">
        <f t="shared" si="10"/>
        <v>0.36001590362295283</v>
      </c>
    </row>
    <row r="15" spans="1:49" x14ac:dyDescent="0.2">
      <c r="A15" t="s">
        <v>2093</v>
      </c>
      <c r="B15">
        <v>559.40899999999999</v>
      </c>
      <c r="C15">
        <v>1.7284060170417399</v>
      </c>
      <c r="D15">
        <v>1.2753003191296199</v>
      </c>
      <c r="E15">
        <v>0.82748518033728302</v>
      </c>
      <c r="F15">
        <v>0.96386344783771705</v>
      </c>
      <c r="G15">
        <v>0.95757135430339202</v>
      </c>
      <c r="H15">
        <v>0.85488072321983399</v>
      </c>
      <c r="I15">
        <v>0.97960407013811701</v>
      </c>
      <c r="J15">
        <v>1.1323283521265599</v>
      </c>
      <c r="K15">
        <v>0.78346506629994295</v>
      </c>
      <c r="L15">
        <v>0.66237975649651304</v>
      </c>
      <c r="M15">
        <v>32.7582852640084</v>
      </c>
      <c r="N15">
        <v>24.222460988541599</v>
      </c>
      <c r="O15">
        <v>45.449176054966401</v>
      </c>
      <c r="P15">
        <v>48.459175289986</v>
      </c>
      <c r="Q15">
        <v>237.031709864855</v>
      </c>
      <c r="R15">
        <v>248.290645655177</v>
      </c>
      <c r="S15">
        <v>7.9617570139278602</v>
      </c>
      <c r="T15">
        <v>9.0703575192044905</v>
      </c>
      <c r="U15">
        <v>4.6083072855101204</v>
      </c>
      <c r="V15">
        <v>2.9783942479458898</v>
      </c>
      <c r="W15">
        <v>8.3685628605905702</v>
      </c>
      <c r="X15">
        <v>11.204607911689299</v>
      </c>
      <c r="AA15" t="str">
        <f t="shared" si="11"/>
        <v>FAHFA_18:2OH_18:1</v>
      </c>
      <c r="AB15">
        <f t="shared" si="12"/>
        <v>1.5018531680856799</v>
      </c>
      <c r="AC15">
        <f t="shared" si="13"/>
        <v>0.89567431408750009</v>
      </c>
      <c r="AD15">
        <f t="shared" si="14"/>
        <v>0.90622603876161301</v>
      </c>
      <c r="AE15">
        <f t="shared" si="15"/>
        <v>1.0559662111323385</v>
      </c>
      <c r="AF15">
        <f t="shared" si="16"/>
        <v>0.72292241139822799</v>
      </c>
      <c r="AG15">
        <f t="shared" si="0"/>
        <v>28.490373126274999</v>
      </c>
      <c r="AH15">
        <f t="shared" si="1"/>
        <v>46.954175672476197</v>
      </c>
      <c r="AI15">
        <f t="shared" si="2"/>
        <v>8.5160572665661753</v>
      </c>
      <c r="AJ15">
        <f t="shared" si="3"/>
        <v>3.7933507667280049</v>
      </c>
      <c r="AK15">
        <f t="shared" si="4"/>
        <v>9.7865853861399348</v>
      </c>
      <c r="AM15" t="str">
        <f t="shared" si="5"/>
        <v>FAHFA_18:2OH_18:1</v>
      </c>
      <c r="AN15">
        <f t="shared" si="6"/>
        <v>1.0165284286930718</v>
      </c>
      <c r="AO15">
        <f t="shared" si="7"/>
        <v>19.508108443637063</v>
      </c>
      <c r="AQ15">
        <f t="shared" si="8"/>
        <v>0.29583452679819983</v>
      </c>
      <c r="AR15">
        <f t="shared" si="9"/>
        <v>18.001767230189429</v>
      </c>
      <c r="AT15">
        <f t="shared" si="17"/>
        <v>0.1323012224024516</v>
      </c>
      <c r="AU15">
        <f t="shared" si="18"/>
        <v>7.3491906970532259</v>
      </c>
      <c r="AW15">
        <f t="shared" si="10"/>
        <v>8.3214232285725415E-2</v>
      </c>
    </row>
    <row r="16" spans="1:49" x14ac:dyDescent="0.2">
      <c r="A16" t="s">
        <v>2094</v>
      </c>
      <c r="B16">
        <v>561.41099999999994</v>
      </c>
      <c r="C16">
        <v>6.2678562186964903</v>
      </c>
      <c r="D16">
        <v>4.1291311342112804</v>
      </c>
      <c r="E16">
        <v>3.9065682617789701</v>
      </c>
      <c r="F16">
        <v>3.83934198030525</v>
      </c>
      <c r="G16">
        <v>2.1964319412452098</v>
      </c>
      <c r="H16">
        <v>2.35495770969005</v>
      </c>
      <c r="I16">
        <v>3.3760807737299801</v>
      </c>
      <c r="J16">
        <v>2.5004969331923999</v>
      </c>
      <c r="K16">
        <v>3.1645175963555499</v>
      </c>
      <c r="L16">
        <v>2.5158116027414201</v>
      </c>
      <c r="M16">
        <v>504.43914646439401</v>
      </c>
      <c r="N16">
        <v>340.12105787496199</v>
      </c>
      <c r="O16">
        <v>675.49904509912301</v>
      </c>
      <c r="P16">
        <v>844.259138664396</v>
      </c>
      <c r="Q16">
        <v>4375.99682110699</v>
      </c>
      <c r="R16">
        <v>4817.4219506827203</v>
      </c>
      <c r="S16">
        <v>88.685485560813504</v>
      </c>
      <c r="T16">
        <v>106.147902532625</v>
      </c>
      <c r="U16">
        <v>55.866525550643303</v>
      </c>
      <c r="V16">
        <v>38.327677365085101</v>
      </c>
      <c r="W16">
        <v>115.527293678425</v>
      </c>
      <c r="X16">
        <v>135.39099695137699</v>
      </c>
      <c r="AA16" t="str">
        <f t="shared" ref="AA16:AA53" si="19">A16</f>
        <v>FAHFA_18:1OH_18:1</v>
      </c>
      <c r="AB16">
        <f t="shared" ref="AB16:AB52" si="20">AVERAGE(C16:D16)</f>
        <v>5.1984936764538858</v>
      </c>
      <c r="AC16">
        <f t="shared" ref="AC16:AC52" si="21">AVERAGE(E16:F16)</f>
        <v>3.8729551210421098</v>
      </c>
      <c r="AD16">
        <f t="shared" ref="AD16:AD52" si="22">AVERAGE(G16:H16)</f>
        <v>2.2756948254676299</v>
      </c>
      <c r="AE16">
        <f t="shared" ref="AE16:AE52" si="23">AVERAGE(I16:J16)</f>
        <v>2.9382888534611897</v>
      </c>
      <c r="AF16">
        <f t="shared" ref="AF16:AF52" si="24">AVERAGE(K16:L16)</f>
        <v>2.8401645995484852</v>
      </c>
      <c r="AG16">
        <f t="shared" ref="AG16:AG52" si="25">AVERAGE(M16:N16)</f>
        <v>422.280102169678</v>
      </c>
      <c r="AH16">
        <f t="shared" ref="AH16:AH52" si="26">AVERAGE(O16:P16)</f>
        <v>759.87909188175945</v>
      </c>
      <c r="AI16">
        <f t="shared" si="2"/>
        <v>97.416694046719243</v>
      </c>
      <c r="AJ16">
        <f t="shared" si="3"/>
        <v>47.097101457864198</v>
      </c>
      <c r="AK16">
        <f t="shared" si="4"/>
        <v>125.45914531490099</v>
      </c>
      <c r="AM16" t="str">
        <f t="shared" si="5"/>
        <v>FAHFA_18:1OH_18:1</v>
      </c>
      <c r="AN16">
        <f t="shared" si="6"/>
        <v>3.4251194151946605</v>
      </c>
      <c r="AO16">
        <f t="shared" si="7"/>
        <v>290.42642697418438</v>
      </c>
      <c r="AQ16">
        <f t="shared" si="8"/>
        <v>1.1451818752476708</v>
      </c>
      <c r="AR16">
        <f t="shared" si="9"/>
        <v>300.60244423922887</v>
      </c>
      <c r="AT16">
        <f t="shared" ref="AT16:AT53" si="27">AQ16/SQRT(5)</f>
        <v>0.51214090393089506</v>
      </c>
      <c r="AU16">
        <f t="shared" ref="AU16:AU53" si="28">AR16/SQRT(6)</f>
        <v>122.7204339699239</v>
      </c>
      <c r="AW16">
        <f t="shared" si="10"/>
        <v>9.9657698819679744E-2</v>
      </c>
    </row>
    <row r="17" spans="1:49" x14ac:dyDescent="0.2">
      <c r="A17" t="s">
        <v>2095</v>
      </c>
      <c r="B17">
        <v>561.41099999999994</v>
      </c>
      <c r="C17">
        <v>3.8168088491477401</v>
      </c>
      <c r="D17">
        <v>2.6475057581289998</v>
      </c>
      <c r="E17">
        <v>2.36109471032522</v>
      </c>
      <c r="F17">
        <v>2.8040905118717299</v>
      </c>
      <c r="G17">
        <v>2.27348685824815</v>
      </c>
      <c r="H17">
        <v>2.6471723159589602</v>
      </c>
      <c r="I17">
        <v>2.1041783934275502</v>
      </c>
      <c r="J17">
        <v>1.8308151898843099</v>
      </c>
      <c r="K17">
        <v>1.7047984658442601</v>
      </c>
      <c r="L17">
        <v>2.2378725792632301</v>
      </c>
      <c r="M17">
        <v>13.434930516004201</v>
      </c>
      <c r="N17">
        <v>9.7973326459485897</v>
      </c>
      <c r="O17">
        <v>14.7085690270476</v>
      </c>
      <c r="P17">
        <v>18.067420438560099</v>
      </c>
      <c r="Q17">
        <v>29.9189555528718</v>
      </c>
      <c r="R17">
        <v>31.445217946029999</v>
      </c>
      <c r="S17">
        <v>5.8172196304945203</v>
      </c>
      <c r="T17">
        <v>7.7679396714013</v>
      </c>
      <c r="U17">
        <v>4.9063888516381997</v>
      </c>
      <c r="V17">
        <v>3.16989550726012</v>
      </c>
      <c r="W17">
        <v>7.56801110869071</v>
      </c>
      <c r="X17">
        <v>8.9111690943822008</v>
      </c>
      <c r="AA17" t="str">
        <f t="shared" si="19"/>
        <v>FAHFA_18:2OH_18:0</v>
      </c>
      <c r="AB17">
        <f t="shared" si="20"/>
        <v>3.2321573036383699</v>
      </c>
      <c r="AC17">
        <f t="shared" si="21"/>
        <v>2.5825926110984749</v>
      </c>
      <c r="AD17">
        <f t="shared" si="22"/>
        <v>2.4603295871035549</v>
      </c>
      <c r="AE17">
        <f t="shared" si="23"/>
        <v>1.9674967916559301</v>
      </c>
      <c r="AF17">
        <f t="shared" si="24"/>
        <v>1.971335522553745</v>
      </c>
      <c r="AG17">
        <f t="shared" si="25"/>
        <v>11.616131580976395</v>
      </c>
      <c r="AH17">
        <f t="shared" si="26"/>
        <v>16.38799473280385</v>
      </c>
      <c r="AI17">
        <f t="shared" si="2"/>
        <v>6.7925796509479106</v>
      </c>
      <c r="AJ17">
        <f t="shared" si="3"/>
        <v>4.0381421794491601</v>
      </c>
      <c r="AK17">
        <f t="shared" si="4"/>
        <v>8.2395901015364554</v>
      </c>
      <c r="AM17" t="str">
        <f t="shared" si="5"/>
        <v>FAHFA_18:2OH_18:0</v>
      </c>
      <c r="AN17">
        <f t="shared" si="6"/>
        <v>2.4427823632100152</v>
      </c>
      <c r="AO17">
        <f t="shared" si="7"/>
        <v>9.4148876491427558</v>
      </c>
      <c r="AQ17">
        <f t="shared" si="8"/>
        <v>0.52228490911320258</v>
      </c>
      <c r="AR17">
        <f t="shared" si="9"/>
        <v>4.7601710225661948</v>
      </c>
      <c r="AT17">
        <f t="shared" si="27"/>
        <v>0.23357291207988407</v>
      </c>
      <c r="AU17">
        <f t="shared" si="28"/>
        <v>1.943331682278268</v>
      </c>
      <c r="AW17">
        <f t="shared" si="10"/>
        <v>3.0148259248528403E-2</v>
      </c>
    </row>
    <row r="18" spans="1:49" x14ac:dyDescent="0.2">
      <c r="A18" t="s">
        <v>2096</v>
      </c>
      <c r="B18">
        <v>563.41300000000001</v>
      </c>
      <c r="C18">
        <v>12.920026744409</v>
      </c>
      <c r="D18">
        <v>9.0719874136410503</v>
      </c>
      <c r="E18">
        <v>7.3573485730908503</v>
      </c>
      <c r="F18">
        <v>7.0270001598316298</v>
      </c>
      <c r="G18">
        <v>3.98300790210553</v>
      </c>
      <c r="H18">
        <v>4.4062171622574899</v>
      </c>
      <c r="I18">
        <v>6.1037503345377901</v>
      </c>
      <c r="J18">
        <v>5.6784357688641496</v>
      </c>
      <c r="K18">
        <v>6.2982081231408902</v>
      </c>
      <c r="L18">
        <v>5.90625898677773</v>
      </c>
      <c r="M18">
        <v>288.58487581154998</v>
      </c>
      <c r="N18">
        <v>208.88872989519299</v>
      </c>
      <c r="O18">
        <v>452.47819606745401</v>
      </c>
      <c r="P18">
        <v>515.28217964247199</v>
      </c>
      <c r="Q18">
        <v>2960.9250855280802</v>
      </c>
      <c r="R18">
        <v>2968.1009826405002</v>
      </c>
      <c r="S18">
        <v>61.858039111770999</v>
      </c>
      <c r="T18">
        <v>75.111730169658301</v>
      </c>
      <c r="U18">
        <v>42.347066913617397</v>
      </c>
      <c r="V18">
        <v>28.977526946613899</v>
      </c>
      <c r="W18">
        <v>69.946244418064893</v>
      </c>
      <c r="X18">
        <v>86.742548191927199</v>
      </c>
      <c r="AA18" t="str">
        <f t="shared" si="19"/>
        <v>FAHFA_18:0OH_18:1</v>
      </c>
      <c r="AB18">
        <f t="shared" si="20"/>
        <v>10.996007079025025</v>
      </c>
      <c r="AC18">
        <f t="shared" si="21"/>
        <v>7.1921743664612396</v>
      </c>
      <c r="AD18">
        <f t="shared" si="22"/>
        <v>4.1946125321815098</v>
      </c>
      <c r="AE18">
        <f t="shared" si="23"/>
        <v>5.8910930517009703</v>
      </c>
      <c r="AF18">
        <f t="shared" si="24"/>
        <v>6.1022335549593105</v>
      </c>
      <c r="AG18">
        <f t="shared" si="25"/>
        <v>248.7368028533715</v>
      </c>
      <c r="AH18">
        <f t="shared" si="26"/>
        <v>483.88018785496297</v>
      </c>
      <c r="AI18">
        <f t="shared" si="2"/>
        <v>68.484884640714654</v>
      </c>
      <c r="AJ18">
        <f t="shared" si="3"/>
        <v>35.662296930115644</v>
      </c>
      <c r="AK18">
        <f t="shared" si="4"/>
        <v>78.344396304996053</v>
      </c>
      <c r="AM18" t="str">
        <f t="shared" si="5"/>
        <v>FAHFA_18:0OH_18:1</v>
      </c>
      <c r="AN18">
        <f t="shared" si="6"/>
        <v>6.8752241168656116</v>
      </c>
      <c r="AO18">
        <f t="shared" si="7"/>
        <v>183.02171371683215</v>
      </c>
      <c r="AQ18">
        <f t="shared" si="8"/>
        <v>2.5413095301489221</v>
      </c>
      <c r="AR18">
        <f t="shared" si="9"/>
        <v>187.50007874132942</v>
      </c>
      <c r="AT18">
        <f t="shared" si="27"/>
        <v>1.1365081722562083</v>
      </c>
      <c r="AU18">
        <f t="shared" si="28"/>
        <v>76.54658660798745</v>
      </c>
      <c r="AW18">
        <f t="shared" si="10"/>
        <v>0.10357218882017265</v>
      </c>
    </row>
    <row r="19" spans="1:49" x14ac:dyDescent="0.2">
      <c r="A19" t="s">
        <v>2097</v>
      </c>
      <c r="B19">
        <v>563.41300000000001</v>
      </c>
      <c r="C19">
        <v>14.722766070839899</v>
      </c>
      <c r="D19">
        <v>9.6449327713360304</v>
      </c>
      <c r="E19">
        <v>7.8792108723463299</v>
      </c>
      <c r="F19">
        <v>8.3426278526703204</v>
      </c>
      <c r="G19">
        <v>6.34886282578654</v>
      </c>
      <c r="H19">
        <v>8.3359045561237899</v>
      </c>
      <c r="I19">
        <v>7.7026668293404104</v>
      </c>
      <c r="J19">
        <v>6.6790302214313</v>
      </c>
      <c r="K19">
        <v>7.6387102532138904</v>
      </c>
      <c r="L19">
        <v>7.9114716240032603</v>
      </c>
      <c r="M19">
        <v>212.17077336477701</v>
      </c>
      <c r="N19">
        <v>150.16524226946601</v>
      </c>
      <c r="O19">
        <v>247.19847685376899</v>
      </c>
      <c r="P19">
        <v>283.24802333757702</v>
      </c>
      <c r="Q19">
        <v>494.01981040426898</v>
      </c>
      <c r="R19">
        <v>516.94601601883801</v>
      </c>
      <c r="S19">
        <v>73.132471966982706</v>
      </c>
      <c r="T19">
        <v>96.821625689927501</v>
      </c>
      <c r="U19">
        <v>70.869228938558194</v>
      </c>
      <c r="V19">
        <v>47.668475041369497</v>
      </c>
      <c r="W19">
        <v>88.859449817407295</v>
      </c>
      <c r="X19">
        <v>113.19735789543201</v>
      </c>
      <c r="AA19" t="str">
        <f t="shared" si="19"/>
        <v>FAHFA_18:1OH_18:0</v>
      </c>
      <c r="AB19">
        <f t="shared" si="20"/>
        <v>12.183849421087965</v>
      </c>
      <c r="AC19">
        <f t="shared" si="21"/>
        <v>8.1109193625083247</v>
      </c>
      <c r="AD19">
        <f t="shared" si="22"/>
        <v>7.342383690955165</v>
      </c>
      <c r="AE19">
        <f t="shared" si="23"/>
        <v>7.1908485253858547</v>
      </c>
      <c r="AF19">
        <f t="shared" si="24"/>
        <v>7.7750909386085754</v>
      </c>
      <c r="AG19">
        <f t="shared" si="25"/>
        <v>181.16800781712152</v>
      </c>
      <c r="AH19">
        <f t="shared" si="26"/>
        <v>265.223250095673</v>
      </c>
      <c r="AI19">
        <f t="shared" si="2"/>
        <v>84.977048828455111</v>
      </c>
      <c r="AJ19">
        <f t="shared" si="3"/>
        <v>59.268851989963849</v>
      </c>
      <c r="AK19">
        <f t="shared" si="4"/>
        <v>101.02840385641966</v>
      </c>
      <c r="AM19" t="str">
        <f t="shared" si="5"/>
        <v>FAHFA_18:1OH_18:0</v>
      </c>
      <c r="AN19">
        <f t="shared" si="6"/>
        <v>8.5206183877091775</v>
      </c>
      <c r="AO19">
        <f t="shared" si="7"/>
        <v>138.33311251752664</v>
      </c>
      <c r="AQ19">
        <f t="shared" si="8"/>
        <v>2.0796304335086049</v>
      </c>
      <c r="AR19">
        <f t="shared" si="9"/>
        <v>84.299471207387754</v>
      </c>
      <c r="AT19">
        <f t="shared" si="27"/>
        <v>0.93003900348051938</v>
      </c>
      <c r="AU19">
        <f t="shared" si="28"/>
        <v>34.415115007423694</v>
      </c>
      <c r="AW19">
        <f t="shared" si="10"/>
        <v>2.6188688246660902E-2</v>
      </c>
    </row>
    <row r="20" spans="1:49" x14ac:dyDescent="0.2">
      <c r="A20" t="s">
        <v>2098</v>
      </c>
      <c r="B20">
        <v>563.41300000000001</v>
      </c>
      <c r="C20">
        <v>0.889294879984318</v>
      </c>
      <c r="D20">
        <v>0.68890969993345597</v>
      </c>
      <c r="E20">
        <v>0.56995232552716102</v>
      </c>
      <c r="F20">
        <v>0.60147641385632</v>
      </c>
      <c r="G20">
        <v>0.21071297404914799</v>
      </c>
      <c r="H20">
        <v>0.17723683792565501</v>
      </c>
      <c r="I20">
        <v>0.61695261638356202</v>
      </c>
      <c r="J20">
        <v>0.380121714391503</v>
      </c>
      <c r="K20">
        <v>0.40169125792300397</v>
      </c>
      <c r="L20">
        <v>0.43617320126757397</v>
      </c>
      <c r="M20">
        <v>2.9387020719407801</v>
      </c>
      <c r="N20">
        <v>2.7584618395738798</v>
      </c>
      <c r="O20">
        <v>3.79533969326094</v>
      </c>
      <c r="P20">
        <v>4.5956264935179298</v>
      </c>
      <c r="Q20">
        <v>26.0752006530168</v>
      </c>
      <c r="R20">
        <v>26.4124200367024</v>
      </c>
      <c r="S20">
        <v>0.68362755599609104</v>
      </c>
      <c r="T20">
        <v>1.17254076864134</v>
      </c>
      <c r="U20">
        <v>0.71966599450887103</v>
      </c>
      <c r="V20">
        <v>0.54177568471718196</v>
      </c>
      <c r="W20">
        <v>1.28007222272317</v>
      </c>
      <c r="X20">
        <v>1.2969662634639201</v>
      </c>
      <c r="AA20" t="str">
        <f t="shared" si="19"/>
        <v>FAHFA_16:0OH_20:1</v>
      </c>
      <c r="AB20">
        <f t="shared" si="20"/>
        <v>0.78910228995888698</v>
      </c>
      <c r="AC20">
        <f t="shared" si="21"/>
        <v>0.58571436969174051</v>
      </c>
      <c r="AD20">
        <f t="shared" si="22"/>
        <v>0.1939749059874015</v>
      </c>
      <c r="AE20">
        <f t="shared" si="23"/>
        <v>0.49853716538753251</v>
      </c>
      <c r="AF20">
        <f t="shared" si="24"/>
        <v>0.41893222959528897</v>
      </c>
      <c r="AG20">
        <f t="shared" si="25"/>
        <v>2.84858195575733</v>
      </c>
      <c r="AH20">
        <f t="shared" si="26"/>
        <v>4.1954830933894351</v>
      </c>
      <c r="AI20">
        <f t="shared" si="2"/>
        <v>0.92808416231871549</v>
      </c>
      <c r="AJ20">
        <f t="shared" si="3"/>
        <v>0.6307208396130265</v>
      </c>
      <c r="AK20">
        <f t="shared" si="4"/>
        <v>1.288519243093545</v>
      </c>
      <c r="AM20" t="str">
        <f t="shared" si="5"/>
        <v>FAHFA_16:0OH_20:1</v>
      </c>
      <c r="AN20">
        <f t="shared" si="6"/>
        <v>0.49725219212417004</v>
      </c>
      <c r="AO20">
        <f t="shared" si="7"/>
        <v>1.9782778588344101</v>
      </c>
      <c r="AQ20">
        <f t="shared" si="8"/>
        <v>0.21858340309789473</v>
      </c>
      <c r="AR20">
        <f t="shared" si="9"/>
        <v>1.5056569945958731</v>
      </c>
      <c r="AT20">
        <f t="shared" si="27"/>
        <v>9.7753469616026142E-2</v>
      </c>
      <c r="AU20">
        <f t="shared" si="28"/>
        <v>0.61468189406872309</v>
      </c>
      <c r="AW20">
        <f t="shared" si="10"/>
        <v>9.2339670625801812E-2</v>
      </c>
    </row>
    <row r="21" spans="1:49" x14ac:dyDescent="0.2">
      <c r="A21" t="s">
        <v>2099</v>
      </c>
      <c r="B21">
        <v>565.41499999999996</v>
      </c>
      <c r="C21">
        <v>65.289386450589802</v>
      </c>
      <c r="D21">
        <v>40.590459171621099</v>
      </c>
      <c r="E21">
        <v>36.664673411969801</v>
      </c>
      <c r="F21">
        <v>45.025971930265797</v>
      </c>
      <c r="G21">
        <v>27.6674748515765</v>
      </c>
      <c r="H21">
        <v>29.021080430027599</v>
      </c>
      <c r="I21">
        <v>34.595279261350598</v>
      </c>
      <c r="J21">
        <v>31.086122734140599</v>
      </c>
      <c r="K21">
        <v>38.0259466190099</v>
      </c>
      <c r="L21">
        <v>34.3477852997976</v>
      </c>
      <c r="M21">
        <v>223.70311907773799</v>
      </c>
      <c r="N21">
        <v>158.86198737249299</v>
      </c>
      <c r="O21">
        <v>300.01065272376599</v>
      </c>
      <c r="P21">
        <v>309.39679352565099</v>
      </c>
      <c r="Q21">
        <v>634.608628291841</v>
      </c>
      <c r="R21">
        <v>632.18630831168696</v>
      </c>
      <c r="S21">
        <v>111.536066189301</v>
      </c>
      <c r="T21">
        <v>131.836703268088</v>
      </c>
      <c r="U21">
        <v>102.623037245285</v>
      </c>
      <c r="V21">
        <v>68.968806712209002</v>
      </c>
      <c r="W21">
        <v>119.68434668420601</v>
      </c>
      <c r="X21">
        <v>149.25849217592699</v>
      </c>
      <c r="AA21" t="str">
        <f t="shared" si="19"/>
        <v>FAHFA_18:0OH_18:0</v>
      </c>
      <c r="AB21">
        <f t="shared" si="20"/>
        <v>52.939922811105447</v>
      </c>
      <c r="AC21">
        <f t="shared" si="21"/>
        <v>40.845322671117799</v>
      </c>
      <c r="AD21">
        <f t="shared" si="22"/>
        <v>28.344277640802048</v>
      </c>
      <c r="AE21">
        <f t="shared" si="23"/>
        <v>32.8407009977456</v>
      </c>
      <c r="AF21">
        <f t="shared" si="24"/>
        <v>36.186865959403747</v>
      </c>
      <c r="AG21">
        <f t="shared" si="25"/>
        <v>191.28255322511549</v>
      </c>
      <c r="AH21">
        <f t="shared" si="26"/>
        <v>304.70372312470852</v>
      </c>
      <c r="AI21">
        <f t="shared" si="2"/>
        <v>121.68638472869449</v>
      </c>
      <c r="AJ21">
        <f t="shared" si="3"/>
        <v>85.795921978747003</v>
      </c>
      <c r="AK21">
        <f t="shared" si="4"/>
        <v>134.4714194300665</v>
      </c>
      <c r="AM21" t="str">
        <f t="shared" si="5"/>
        <v>FAHFA_18:0OH_18:0</v>
      </c>
      <c r="AN21">
        <f t="shared" si="6"/>
        <v>38.23141801603493</v>
      </c>
      <c r="AO21">
        <f t="shared" si="7"/>
        <v>167.5880004974664</v>
      </c>
      <c r="AQ21">
        <f t="shared" si="8"/>
        <v>9.4096782455031995</v>
      </c>
      <c r="AR21">
        <f t="shared" si="9"/>
        <v>85.52158148786792</v>
      </c>
      <c r="AT21">
        <f t="shared" si="27"/>
        <v>4.2081360406692214</v>
      </c>
      <c r="AU21">
        <f t="shared" si="28"/>
        <v>34.914039440188034</v>
      </c>
      <c r="AW21">
        <f t="shared" si="10"/>
        <v>2.7238965051120195E-2</v>
      </c>
    </row>
    <row r="22" spans="1:49" x14ac:dyDescent="0.2">
      <c r="A22" t="s">
        <v>2100</v>
      </c>
      <c r="B22">
        <v>565.41499999999996</v>
      </c>
      <c r="C22">
        <v>1.2521993254599899</v>
      </c>
      <c r="D22">
        <v>0.81634574311724695</v>
      </c>
      <c r="E22">
        <v>0.67945604579553898</v>
      </c>
      <c r="F22">
        <v>0.89451262529410402</v>
      </c>
      <c r="G22">
        <v>0.44427711719925</v>
      </c>
      <c r="H22">
        <v>0.46868725419770901</v>
      </c>
      <c r="I22">
        <v>0.64928669493825297</v>
      </c>
      <c r="J22">
        <v>0.64224646960666498</v>
      </c>
      <c r="K22">
        <v>0.59821280772464402</v>
      </c>
      <c r="L22">
        <v>0.70243978693917397</v>
      </c>
      <c r="M22">
        <v>1.6734262468569201</v>
      </c>
      <c r="N22">
        <v>1.45630065919598</v>
      </c>
      <c r="O22">
        <v>2.2159887393889299</v>
      </c>
      <c r="P22">
        <v>2.8295627972744701</v>
      </c>
      <c r="Q22">
        <v>5.8962007955817404</v>
      </c>
      <c r="R22">
        <v>5.4640168594313296</v>
      </c>
      <c r="S22">
        <v>0.88713898892930798</v>
      </c>
      <c r="T22">
        <v>0.76538696599286404</v>
      </c>
      <c r="U22">
        <v>0.41696906345927998</v>
      </c>
      <c r="V22">
        <v>0.31713719562310599</v>
      </c>
      <c r="W22">
        <v>1.49042351287653</v>
      </c>
      <c r="X22">
        <v>1.56922337155518</v>
      </c>
      <c r="AA22" t="str">
        <f t="shared" si="19"/>
        <v>FAHFA_16:0OH_20:0</v>
      </c>
      <c r="AB22">
        <f t="shared" si="20"/>
        <v>1.0342725342886183</v>
      </c>
      <c r="AC22">
        <f t="shared" si="21"/>
        <v>0.7869843355448215</v>
      </c>
      <c r="AD22">
        <f t="shared" si="22"/>
        <v>0.45648218569847954</v>
      </c>
      <c r="AE22">
        <f t="shared" si="23"/>
        <v>0.64576658227245898</v>
      </c>
      <c r="AF22">
        <f t="shared" si="24"/>
        <v>0.65032629733190905</v>
      </c>
      <c r="AG22">
        <f t="shared" si="25"/>
        <v>1.56486345302645</v>
      </c>
      <c r="AH22">
        <f t="shared" si="26"/>
        <v>2.5227757683316998</v>
      </c>
      <c r="AI22">
        <f t="shared" si="2"/>
        <v>0.82626297746108601</v>
      </c>
      <c r="AJ22">
        <f t="shared" si="3"/>
        <v>0.36705312954119296</v>
      </c>
      <c r="AK22">
        <f t="shared" si="4"/>
        <v>1.529823442215855</v>
      </c>
      <c r="AM22" t="str">
        <f t="shared" si="5"/>
        <v>FAHFA_16:0OH_20:0</v>
      </c>
      <c r="AN22">
        <f t="shared" si="6"/>
        <v>0.71476638702725759</v>
      </c>
      <c r="AO22">
        <f t="shared" si="7"/>
        <v>1.3621557541152569</v>
      </c>
      <c r="AQ22">
        <f t="shared" si="8"/>
        <v>0.21384798169381491</v>
      </c>
      <c r="AR22">
        <f t="shared" si="9"/>
        <v>0.82061744798276015</v>
      </c>
      <c r="AT22">
        <f t="shared" si="27"/>
        <v>9.5635724783700152E-2</v>
      </c>
      <c r="AU22">
        <f t="shared" si="28"/>
        <v>0.33501567026377987</v>
      </c>
      <c r="AW22">
        <f t="shared" si="10"/>
        <v>0.15442288107419633</v>
      </c>
    </row>
    <row r="23" spans="1:49" x14ac:dyDescent="0.2">
      <c r="A23" t="s">
        <v>2101</v>
      </c>
      <c r="B23">
        <v>565.41499999999996</v>
      </c>
      <c r="C23">
        <v>4.2208727145728897</v>
      </c>
      <c r="D23">
        <v>3.0649666353166301</v>
      </c>
      <c r="E23">
        <v>2.6717965010325799</v>
      </c>
      <c r="F23">
        <v>3.2062835656974502</v>
      </c>
      <c r="G23">
        <v>2.1421185476991198</v>
      </c>
      <c r="H23">
        <v>2.21265787065659</v>
      </c>
      <c r="I23">
        <v>2.02226675902366</v>
      </c>
      <c r="J23">
        <v>2.3485710214139002</v>
      </c>
      <c r="K23">
        <v>2.4131761988115001</v>
      </c>
      <c r="L23">
        <v>2.3902604157138199</v>
      </c>
      <c r="M23">
        <v>11.237559393977101</v>
      </c>
      <c r="N23">
        <v>7.5985739887372796</v>
      </c>
      <c r="O23">
        <v>8.75273900931934</v>
      </c>
      <c r="P23">
        <v>9.6793505590489897</v>
      </c>
      <c r="Q23">
        <v>65.913550743688504</v>
      </c>
      <c r="R23">
        <v>68.331718425387194</v>
      </c>
      <c r="S23">
        <v>4.5747405002142303</v>
      </c>
      <c r="T23">
        <v>5.8667572589655599</v>
      </c>
      <c r="U23">
        <v>3.8027860802539601</v>
      </c>
      <c r="V23">
        <v>3.3929723988031801</v>
      </c>
      <c r="W23">
        <v>2.8135094806077698</v>
      </c>
      <c r="X23">
        <v>3.73615472930768</v>
      </c>
      <c r="AA23" t="str">
        <f t="shared" si="19"/>
        <v>FAHFA_20:0OH_16:0</v>
      </c>
      <c r="AB23">
        <f t="shared" si="20"/>
        <v>3.6429196749447597</v>
      </c>
      <c r="AC23">
        <f t="shared" si="21"/>
        <v>2.9390400333650151</v>
      </c>
      <c r="AD23">
        <f t="shared" si="22"/>
        <v>2.1773882091778551</v>
      </c>
      <c r="AE23">
        <f t="shared" si="23"/>
        <v>2.1854188902187799</v>
      </c>
      <c r="AF23">
        <f t="shared" si="24"/>
        <v>2.40171830726266</v>
      </c>
      <c r="AG23">
        <f t="shared" si="25"/>
        <v>9.4180666913571898</v>
      </c>
      <c r="AH23">
        <f t="shared" si="26"/>
        <v>9.2160447841841648</v>
      </c>
      <c r="AI23">
        <f t="shared" si="2"/>
        <v>5.2207488795898946</v>
      </c>
      <c r="AJ23">
        <f t="shared" si="3"/>
        <v>3.5978792395285701</v>
      </c>
      <c r="AK23">
        <f t="shared" si="4"/>
        <v>3.2748321049577251</v>
      </c>
      <c r="AM23" t="str">
        <f t="shared" si="5"/>
        <v>FAHFA_20:0OH_16:0</v>
      </c>
      <c r="AN23">
        <f t="shared" si="6"/>
        <v>2.6692970229938142</v>
      </c>
      <c r="AO23">
        <f t="shared" si="7"/>
        <v>6.1455143399235084</v>
      </c>
      <c r="AQ23">
        <f t="shared" si="8"/>
        <v>0.62618149478328311</v>
      </c>
      <c r="AR23">
        <f t="shared" si="9"/>
        <v>2.9884865884567824</v>
      </c>
      <c r="AT23">
        <f t="shared" si="27"/>
        <v>0.28003687771757019</v>
      </c>
      <c r="AU23">
        <f t="shared" si="28"/>
        <v>1.2200445408116636</v>
      </c>
      <c r="AW23">
        <f t="shared" si="10"/>
        <v>5.8691236155188148E-2</v>
      </c>
    </row>
    <row r="24" spans="1:49" x14ac:dyDescent="0.2">
      <c r="A24" t="s">
        <v>2102</v>
      </c>
      <c r="B24">
        <v>581.43100000000004</v>
      </c>
      <c r="C24">
        <v>32.8698367870997</v>
      </c>
      <c r="D24">
        <v>21.537521347286098</v>
      </c>
      <c r="E24">
        <v>20.118041095944299</v>
      </c>
      <c r="F24">
        <v>21.6483667766921</v>
      </c>
      <c r="G24">
        <v>12.5675871098253</v>
      </c>
      <c r="H24">
        <v>13.6441820787967</v>
      </c>
      <c r="I24">
        <v>16.885447303351398</v>
      </c>
      <c r="J24">
        <v>15.253180716397599</v>
      </c>
      <c r="K24">
        <v>17.595818041937299</v>
      </c>
      <c r="L24">
        <v>17.350449871540398</v>
      </c>
      <c r="M24">
        <v>64.527773164912105</v>
      </c>
      <c r="N24">
        <v>45.199272182632903</v>
      </c>
      <c r="O24">
        <v>52.954664579757399</v>
      </c>
      <c r="P24">
        <v>56.040206584828702</v>
      </c>
      <c r="Q24">
        <v>157.640787230646</v>
      </c>
      <c r="R24">
        <v>151.13024611194399</v>
      </c>
      <c r="S24">
        <v>51.570292832678099</v>
      </c>
      <c r="T24">
        <v>65.294491053642901</v>
      </c>
      <c r="U24">
        <v>53.437232410931003</v>
      </c>
      <c r="V24">
        <v>38.363557812458303</v>
      </c>
      <c r="W24">
        <v>40.595812519480802</v>
      </c>
      <c r="X24">
        <v>47.812914360360601</v>
      </c>
      <c r="AA24" t="str">
        <f t="shared" si="19"/>
        <v>FAHFA_20:5OH_18:1</v>
      </c>
      <c r="AB24">
        <f t="shared" si="20"/>
        <v>27.203679067192901</v>
      </c>
      <c r="AC24">
        <f t="shared" si="21"/>
        <v>20.8832039363182</v>
      </c>
      <c r="AD24">
        <f t="shared" si="22"/>
        <v>13.105884594311</v>
      </c>
      <c r="AE24">
        <f t="shared" si="23"/>
        <v>16.0693140098745</v>
      </c>
      <c r="AF24">
        <f t="shared" si="24"/>
        <v>17.473133956738849</v>
      </c>
      <c r="AG24">
        <f t="shared" si="25"/>
        <v>54.863522673772508</v>
      </c>
      <c r="AH24">
        <f t="shared" si="26"/>
        <v>54.497435582293051</v>
      </c>
      <c r="AI24">
        <f t="shared" si="2"/>
        <v>58.432391943160496</v>
      </c>
      <c r="AJ24">
        <f t="shared" si="3"/>
        <v>45.90039511169465</v>
      </c>
      <c r="AK24">
        <f t="shared" si="4"/>
        <v>44.204363439920698</v>
      </c>
      <c r="AM24" t="str">
        <f t="shared" si="5"/>
        <v>FAHFA_20:5OH_18:1</v>
      </c>
      <c r="AN24">
        <f t="shared" si="6"/>
        <v>18.947043112887091</v>
      </c>
      <c r="AO24">
        <f t="shared" si="7"/>
        <v>51.579621750168279</v>
      </c>
      <c r="AQ24">
        <f t="shared" si="8"/>
        <v>5.3966105530731587</v>
      </c>
      <c r="AR24">
        <f t="shared" si="9"/>
        <v>6.1827613674428585</v>
      </c>
      <c r="AT24">
        <f t="shared" si="27"/>
        <v>2.4134376089528637</v>
      </c>
      <c r="AU24">
        <f t="shared" si="28"/>
        <v>2.5241017586045631</v>
      </c>
      <c r="AW24">
        <f t="shared" si="10"/>
        <v>2.271503963612761E-5</v>
      </c>
    </row>
    <row r="25" spans="1:49" x14ac:dyDescent="0.2">
      <c r="A25" t="s">
        <v>2103</v>
      </c>
      <c r="B25">
        <v>581.43100000000004</v>
      </c>
      <c r="C25">
        <v>1.5185936262548601</v>
      </c>
      <c r="D25">
        <v>1.19909249651391</v>
      </c>
      <c r="E25">
        <v>0.81930655915691697</v>
      </c>
      <c r="F25">
        <v>0.83486153944425501</v>
      </c>
      <c r="G25">
        <v>0.62626915222104096</v>
      </c>
      <c r="H25">
        <v>0.95277281550283499</v>
      </c>
      <c r="I25">
        <v>0.91135691889652104</v>
      </c>
      <c r="J25">
        <v>0.62374311722355003</v>
      </c>
      <c r="K25">
        <v>0.50145046512106195</v>
      </c>
      <c r="L25">
        <v>0.65035833716521696</v>
      </c>
      <c r="M25">
        <v>1.0712516141139301</v>
      </c>
      <c r="N25">
        <v>0.75252461461225995</v>
      </c>
      <c r="O25">
        <v>1.0932079929431899</v>
      </c>
      <c r="P25">
        <v>1.21766622938333</v>
      </c>
      <c r="Q25">
        <v>1.5000859944595799</v>
      </c>
      <c r="R25">
        <v>1.2906155808872299</v>
      </c>
      <c r="S25">
        <v>0.85258664829980402</v>
      </c>
      <c r="T25">
        <v>0.86277134770366604</v>
      </c>
      <c r="U25">
        <v>1.01156769775952</v>
      </c>
      <c r="V25">
        <v>0.77765653425812897</v>
      </c>
      <c r="W25">
        <v>0.85894633762747996</v>
      </c>
      <c r="X25">
        <v>0.81027193008028098</v>
      </c>
      <c r="AA25" t="str">
        <f t="shared" si="19"/>
        <v>FAHFA_22:6OH_16:0</v>
      </c>
      <c r="AB25">
        <f t="shared" si="20"/>
        <v>1.3588430613843849</v>
      </c>
      <c r="AC25">
        <f t="shared" si="21"/>
        <v>0.82708404930058599</v>
      </c>
      <c r="AD25">
        <f t="shared" si="22"/>
        <v>0.78952098386193792</v>
      </c>
      <c r="AE25">
        <f t="shared" si="23"/>
        <v>0.76755001806003553</v>
      </c>
      <c r="AF25">
        <f t="shared" si="24"/>
        <v>0.57590440114313945</v>
      </c>
      <c r="AG25">
        <f t="shared" si="25"/>
        <v>0.91188811436309503</v>
      </c>
      <c r="AH25">
        <f t="shared" si="26"/>
        <v>1.15543711116326</v>
      </c>
      <c r="AI25">
        <f t="shared" si="2"/>
        <v>0.85767899800173497</v>
      </c>
      <c r="AJ25">
        <f t="shared" si="3"/>
        <v>0.89461211600882451</v>
      </c>
      <c r="AK25">
        <f t="shared" si="4"/>
        <v>0.83460913385388047</v>
      </c>
      <c r="AM25" t="str">
        <f t="shared" si="5"/>
        <v>FAHFA_22:6OH_16:0</v>
      </c>
      <c r="AN25">
        <f t="shared" si="6"/>
        <v>0.86378050275001672</v>
      </c>
      <c r="AO25">
        <f t="shared" si="7"/>
        <v>0.93084509467815901</v>
      </c>
      <c r="AQ25">
        <f t="shared" si="8"/>
        <v>0.29329208941893758</v>
      </c>
      <c r="AR25">
        <f t="shared" si="9"/>
        <v>0.12915921141501832</v>
      </c>
      <c r="AT25">
        <f t="shared" si="27"/>
        <v>0.13116420984073823</v>
      </c>
      <c r="AU25">
        <f t="shared" si="28"/>
        <v>5.2729027257841898E-2</v>
      </c>
      <c r="AW25">
        <f t="shared" si="10"/>
        <v>0.65780648813170117</v>
      </c>
    </row>
    <row r="26" spans="1:49" x14ac:dyDescent="0.2">
      <c r="A26" t="s">
        <v>2104</v>
      </c>
      <c r="B26">
        <v>583.43299999999999</v>
      </c>
      <c r="C26">
        <v>27.155305478338999</v>
      </c>
      <c r="D26">
        <v>18.401770140361901</v>
      </c>
      <c r="E26">
        <v>17.3698758537689</v>
      </c>
      <c r="F26">
        <v>18.351525439439701</v>
      </c>
      <c r="G26">
        <v>10.818587350136101</v>
      </c>
      <c r="H26">
        <v>12.5185736287007</v>
      </c>
      <c r="I26">
        <v>14.797756094563599</v>
      </c>
      <c r="J26">
        <v>12.303924920859901</v>
      </c>
      <c r="K26">
        <v>16.8450561136918</v>
      </c>
      <c r="L26">
        <v>14.775027829868</v>
      </c>
      <c r="M26">
        <v>54.216173987790597</v>
      </c>
      <c r="N26">
        <v>40.038905919124701</v>
      </c>
      <c r="O26">
        <v>43.452953163772598</v>
      </c>
      <c r="P26">
        <v>51.135048748891997</v>
      </c>
      <c r="Q26">
        <v>152.51567127098201</v>
      </c>
      <c r="R26">
        <v>158.11293285605501</v>
      </c>
      <c r="S26">
        <v>39.737512751796402</v>
      </c>
      <c r="T26">
        <v>52.833905434108502</v>
      </c>
      <c r="U26">
        <v>43.0769257019695</v>
      </c>
      <c r="V26">
        <v>27.6772817521245</v>
      </c>
      <c r="W26">
        <v>31.110556818416001</v>
      </c>
      <c r="X26">
        <v>40.1936182527783</v>
      </c>
      <c r="AA26" t="str">
        <f t="shared" si="19"/>
        <v>FAHFA_20:4OH_18:1</v>
      </c>
      <c r="AB26">
        <f t="shared" si="20"/>
        <v>22.77853780935045</v>
      </c>
      <c r="AC26">
        <f t="shared" si="21"/>
        <v>17.8607006466043</v>
      </c>
      <c r="AD26">
        <f t="shared" si="22"/>
        <v>11.6685804894184</v>
      </c>
      <c r="AE26">
        <f t="shared" si="23"/>
        <v>13.550840507711751</v>
      </c>
      <c r="AF26">
        <f t="shared" si="24"/>
        <v>15.810041971779899</v>
      </c>
      <c r="AG26">
        <f t="shared" si="25"/>
        <v>47.127539953457649</v>
      </c>
      <c r="AH26">
        <f t="shared" si="26"/>
        <v>47.294000956332297</v>
      </c>
      <c r="AI26">
        <f t="shared" si="2"/>
        <v>46.285709092952452</v>
      </c>
      <c r="AJ26">
        <f t="shared" si="3"/>
        <v>35.377103727047</v>
      </c>
      <c r="AK26">
        <f t="shared" si="4"/>
        <v>35.652087535597147</v>
      </c>
      <c r="AM26" t="str">
        <f t="shared" si="5"/>
        <v>FAHFA_20:4OH_18:1</v>
      </c>
      <c r="AN26">
        <f t="shared" si="6"/>
        <v>16.333740284972961</v>
      </c>
      <c r="AO26">
        <f t="shared" si="7"/>
        <v>42.347288253077309</v>
      </c>
      <c r="AQ26">
        <f t="shared" si="8"/>
        <v>4.290965220314531</v>
      </c>
      <c r="AR26">
        <f t="shared" si="9"/>
        <v>6.2498223289497554</v>
      </c>
      <c r="AT26">
        <f t="shared" si="27"/>
        <v>1.9189779843421304</v>
      </c>
      <c r="AU26">
        <f t="shared" si="28"/>
        <v>2.5514792814966167</v>
      </c>
      <c r="AW26">
        <f t="shared" si="10"/>
        <v>1.1168970239723884E-4</v>
      </c>
    </row>
    <row r="27" spans="1:49" x14ac:dyDescent="0.2">
      <c r="A27" t="s">
        <v>2105</v>
      </c>
      <c r="B27">
        <v>583.43299999999999</v>
      </c>
      <c r="C27">
        <v>66.401281484817105</v>
      </c>
      <c r="D27">
        <v>40.885223595464801</v>
      </c>
      <c r="E27">
        <v>40.9147087024309</v>
      </c>
      <c r="F27">
        <v>41.947622924672899</v>
      </c>
      <c r="G27">
        <v>32.676413373343003</v>
      </c>
      <c r="H27">
        <v>41.053306043817997</v>
      </c>
      <c r="I27">
        <v>37.534347841431803</v>
      </c>
      <c r="J27">
        <v>31.466649993723902</v>
      </c>
      <c r="K27">
        <v>50.022502245890102</v>
      </c>
      <c r="L27">
        <v>42.774549752731701</v>
      </c>
      <c r="M27">
        <v>28.344867350728101</v>
      </c>
      <c r="N27">
        <v>19.959536558049301</v>
      </c>
      <c r="O27">
        <v>17.801607038139199</v>
      </c>
      <c r="P27">
        <v>21.4343455970821</v>
      </c>
      <c r="Q27">
        <v>20.577164990412399</v>
      </c>
      <c r="R27">
        <v>21.226445708236199</v>
      </c>
      <c r="S27">
        <v>43.504845292912599</v>
      </c>
      <c r="T27">
        <v>54.073144440660698</v>
      </c>
      <c r="U27">
        <v>68.636785407903801</v>
      </c>
      <c r="V27">
        <v>40.982491721014398</v>
      </c>
      <c r="W27">
        <v>30.718995300498399</v>
      </c>
      <c r="X27">
        <v>37.080513753353699</v>
      </c>
      <c r="AA27" t="str">
        <f t="shared" si="19"/>
        <v>FAHFA_20:5OH_18:0</v>
      </c>
      <c r="AB27">
        <f t="shared" si="20"/>
        <v>53.643252540140949</v>
      </c>
      <c r="AC27">
        <f t="shared" si="21"/>
        <v>41.4311658135519</v>
      </c>
      <c r="AD27">
        <f t="shared" si="22"/>
        <v>36.864859708580497</v>
      </c>
      <c r="AE27">
        <f t="shared" si="23"/>
        <v>34.50049891757785</v>
      </c>
      <c r="AF27">
        <f t="shared" si="24"/>
        <v>46.398525999310905</v>
      </c>
      <c r="AG27">
        <f t="shared" si="25"/>
        <v>24.152201954388701</v>
      </c>
      <c r="AH27">
        <f t="shared" si="26"/>
        <v>19.617976317610648</v>
      </c>
      <c r="AI27">
        <f t="shared" si="2"/>
        <v>48.788994866786652</v>
      </c>
      <c r="AJ27">
        <f t="shared" si="3"/>
        <v>54.8096385644591</v>
      </c>
      <c r="AK27">
        <f t="shared" si="4"/>
        <v>33.899754526926046</v>
      </c>
      <c r="AM27" t="str">
        <f t="shared" si="5"/>
        <v>FAHFA_20:5OH_18:0</v>
      </c>
      <c r="AN27">
        <f t="shared" si="6"/>
        <v>42.567660595832422</v>
      </c>
      <c r="AO27">
        <f t="shared" si="7"/>
        <v>36.253713246034231</v>
      </c>
      <c r="AQ27">
        <f t="shared" si="8"/>
        <v>7.6850003667744087</v>
      </c>
      <c r="AR27">
        <f t="shared" si="9"/>
        <v>15.249517124152973</v>
      </c>
      <c r="AT27">
        <f t="shared" si="27"/>
        <v>3.4368366454436785</v>
      </c>
      <c r="AU27">
        <f t="shared" si="28"/>
        <v>6.2255892963348565</v>
      </c>
      <c r="AW27">
        <f t="shared" si="10"/>
        <v>0.44046746409154869</v>
      </c>
    </row>
    <row r="28" spans="1:49" x14ac:dyDescent="0.2">
      <c r="A28" t="s">
        <v>2106</v>
      </c>
      <c r="B28">
        <v>585.43499999999995</v>
      </c>
      <c r="C28">
        <v>67.544699597142696</v>
      </c>
      <c r="D28">
        <v>47.8875824694355</v>
      </c>
      <c r="E28">
        <v>46.745229425674196</v>
      </c>
      <c r="F28">
        <v>46.7577670298448</v>
      </c>
      <c r="G28">
        <v>38.569321464382</v>
      </c>
      <c r="H28">
        <v>43.128731900930198</v>
      </c>
      <c r="I28">
        <v>37.648205721273698</v>
      </c>
      <c r="J28">
        <v>32.4618341019981</v>
      </c>
      <c r="K28">
        <v>47.180237770190701</v>
      </c>
      <c r="L28">
        <v>39.192056113594496</v>
      </c>
      <c r="M28">
        <v>21.4415198560859</v>
      </c>
      <c r="N28">
        <v>15.6093263089872</v>
      </c>
      <c r="O28">
        <v>14.9402389907425</v>
      </c>
      <c r="P28">
        <v>15.9612055339379</v>
      </c>
      <c r="Q28">
        <v>18.8421141608891</v>
      </c>
      <c r="R28">
        <v>18.706942960179699</v>
      </c>
      <c r="S28">
        <v>36.949324540808099</v>
      </c>
      <c r="T28">
        <v>51.246468179002903</v>
      </c>
      <c r="U28">
        <v>42.638298960553797</v>
      </c>
      <c r="V28">
        <v>37.614044640383</v>
      </c>
      <c r="W28">
        <v>23.610805010116099</v>
      </c>
      <c r="X28">
        <v>27.384280928486199</v>
      </c>
      <c r="AA28" t="str">
        <f t="shared" si="19"/>
        <v>FAHFA_20:4OH_18:0</v>
      </c>
      <c r="AB28">
        <f t="shared" si="20"/>
        <v>57.716141033289098</v>
      </c>
      <c r="AC28">
        <f t="shared" si="21"/>
        <v>46.751498227759498</v>
      </c>
      <c r="AD28">
        <f t="shared" si="22"/>
        <v>40.849026682656103</v>
      </c>
      <c r="AE28">
        <f t="shared" si="23"/>
        <v>35.055019911635895</v>
      </c>
      <c r="AF28">
        <f t="shared" si="24"/>
        <v>43.186146941892602</v>
      </c>
      <c r="AG28">
        <f t="shared" si="25"/>
        <v>18.525423082536548</v>
      </c>
      <c r="AH28">
        <f t="shared" si="26"/>
        <v>15.4507222623402</v>
      </c>
      <c r="AI28">
        <f t="shared" si="2"/>
        <v>44.097896359905505</v>
      </c>
      <c r="AJ28">
        <f t="shared" si="3"/>
        <v>40.126171800468398</v>
      </c>
      <c r="AK28">
        <f t="shared" si="4"/>
        <v>25.497542969301151</v>
      </c>
      <c r="AM28" t="str">
        <f t="shared" si="5"/>
        <v>FAHFA_20:4OH_18:0</v>
      </c>
      <c r="AN28">
        <f t="shared" si="6"/>
        <v>44.711566559446638</v>
      </c>
      <c r="AO28">
        <f t="shared" si="7"/>
        <v>28.73955129491036</v>
      </c>
      <c r="AQ28">
        <f t="shared" si="8"/>
        <v>8.4228156059577888</v>
      </c>
      <c r="AR28">
        <f t="shared" si="9"/>
        <v>12.815673020291076</v>
      </c>
      <c r="AT28">
        <f t="shared" si="27"/>
        <v>3.7667976513735395</v>
      </c>
      <c r="AU28">
        <f t="shared" si="28"/>
        <v>5.2319766016776841</v>
      </c>
      <c r="AW28">
        <f t="shared" si="10"/>
        <v>5.3159902657256758E-2</v>
      </c>
    </row>
    <row r="29" spans="1:49" x14ac:dyDescent="0.2">
      <c r="A29" t="s">
        <v>2107</v>
      </c>
      <c r="B29">
        <v>589.43899999999996</v>
      </c>
      <c r="C29">
        <v>0.145554314870326</v>
      </c>
      <c r="D29">
        <v>0.120788571078108</v>
      </c>
      <c r="E29">
        <v>4.3868347138474602E-2</v>
      </c>
      <c r="F29">
        <v>0</v>
      </c>
      <c r="G29">
        <v>4.28450403231488E-2</v>
      </c>
      <c r="H29">
        <v>5.6208470969305799E-2</v>
      </c>
      <c r="I29">
        <v>2.9901037790692201E-2</v>
      </c>
      <c r="J29">
        <v>6.63598390405018E-2</v>
      </c>
      <c r="K29">
        <v>5.9063894174111703E-2</v>
      </c>
      <c r="L29">
        <v>7.1331571442398004E-2</v>
      </c>
      <c r="M29">
        <v>0.73203635270270695</v>
      </c>
      <c r="N29">
        <v>0.215421313883921</v>
      </c>
      <c r="O29">
        <v>0.43299393288177601</v>
      </c>
      <c r="P29">
        <v>0.47002834321361298</v>
      </c>
      <c r="Q29">
        <v>1.7983795597733001</v>
      </c>
      <c r="R29">
        <v>1.88145415742985</v>
      </c>
      <c r="S29">
        <v>0.223986501368417</v>
      </c>
      <c r="T29">
        <v>0.30091811160038201</v>
      </c>
      <c r="U29">
        <v>0.13878756151636701</v>
      </c>
      <c r="V29">
        <v>0.11011484312559</v>
      </c>
      <c r="W29">
        <v>0.22532358870591701</v>
      </c>
      <c r="X29">
        <v>0.178755785012884</v>
      </c>
      <c r="AA29" t="str">
        <f t="shared" si="19"/>
        <v>FAHFA_18:2OH_20:0</v>
      </c>
      <c r="AB29">
        <f t="shared" si="20"/>
        <v>0.13317144297421701</v>
      </c>
      <c r="AC29">
        <f t="shared" si="21"/>
        <v>2.1934173569237301E-2</v>
      </c>
      <c r="AD29">
        <f t="shared" si="22"/>
        <v>4.95267556462273E-2</v>
      </c>
      <c r="AE29">
        <f t="shared" si="23"/>
        <v>4.8130438415596999E-2</v>
      </c>
      <c r="AF29">
        <f t="shared" si="24"/>
        <v>6.519773280825486E-2</v>
      </c>
      <c r="AG29">
        <f t="shared" si="25"/>
        <v>0.47372883329331394</v>
      </c>
      <c r="AH29">
        <f t="shared" si="26"/>
        <v>0.45151113804769449</v>
      </c>
      <c r="AI29">
        <f t="shared" si="2"/>
        <v>0.26245230648439949</v>
      </c>
      <c r="AJ29">
        <f t="shared" si="3"/>
        <v>0.1244512023209785</v>
      </c>
      <c r="AK29">
        <f t="shared" si="4"/>
        <v>0.20203968685940049</v>
      </c>
      <c r="AM29" t="str">
        <f t="shared" si="5"/>
        <v>FAHFA_18:2OH_20:0</v>
      </c>
      <c r="AN29">
        <f t="shared" si="6"/>
        <v>6.3592108682706691E-2</v>
      </c>
      <c r="AO29">
        <f t="shared" si="7"/>
        <v>0.30283663340115741</v>
      </c>
      <c r="AQ29">
        <f t="shared" si="8"/>
        <v>4.1881209243197402E-2</v>
      </c>
      <c r="AR29">
        <f t="shared" si="9"/>
        <v>0.15404588004081496</v>
      </c>
      <c r="AT29">
        <f t="shared" si="27"/>
        <v>1.8729846169536383E-2</v>
      </c>
      <c r="AU29">
        <f t="shared" si="28"/>
        <v>6.2888967179664024E-2</v>
      </c>
      <c r="AW29">
        <f t="shared" si="10"/>
        <v>2.314987371909389E-2</v>
      </c>
    </row>
    <row r="30" spans="1:49" x14ac:dyDescent="0.2">
      <c r="A30" t="s">
        <v>2108</v>
      </c>
      <c r="B30">
        <v>589.43899999999996</v>
      </c>
      <c r="C30">
        <v>0.53267086086050097</v>
      </c>
      <c r="D30">
        <v>0.26474043308951201</v>
      </c>
      <c r="E30">
        <v>0.165625178928693</v>
      </c>
      <c r="F30">
        <v>0.244556070934904</v>
      </c>
      <c r="G30">
        <v>0.17815530197383</v>
      </c>
      <c r="H30">
        <v>0.23005968969005899</v>
      </c>
      <c r="I30">
        <v>0.17881813681817399</v>
      </c>
      <c r="J30">
        <v>0.18293437699935</v>
      </c>
      <c r="K30">
        <v>0.30929511738007298</v>
      </c>
      <c r="L30">
        <v>0.24933737742995199</v>
      </c>
      <c r="M30">
        <v>14.663671331892999</v>
      </c>
      <c r="N30">
        <v>8.7155612651616803</v>
      </c>
      <c r="O30">
        <v>14.134539348243599</v>
      </c>
      <c r="P30">
        <v>14.943715247715501</v>
      </c>
      <c r="Q30">
        <v>122.65723155540699</v>
      </c>
      <c r="R30">
        <v>117.834563775715</v>
      </c>
      <c r="S30">
        <v>3.01516157055203</v>
      </c>
      <c r="T30">
        <v>4.1705964824606099</v>
      </c>
      <c r="U30">
        <v>2.6767304349932801</v>
      </c>
      <c r="V30">
        <v>1.60033411429057</v>
      </c>
      <c r="W30">
        <v>2.7333851542904402</v>
      </c>
      <c r="X30">
        <v>2.9313901652553498</v>
      </c>
      <c r="AA30" t="str">
        <f t="shared" si="19"/>
        <v>FAHFA_18:1OH_20:1</v>
      </c>
      <c r="AB30">
        <f t="shared" si="20"/>
        <v>0.39870564697500649</v>
      </c>
      <c r="AC30">
        <f t="shared" si="21"/>
        <v>0.2050906249317985</v>
      </c>
      <c r="AD30">
        <f t="shared" si="22"/>
        <v>0.20410749583194449</v>
      </c>
      <c r="AE30">
        <f t="shared" si="23"/>
        <v>0.180876256908762</v>
      </c>
      <c r="AF30">
        <f t="shared" si="24"/>
        <v>0.27931624740501249</v>
      </c>
      <c r="AG30">
        <f t="shared" si="25"/>
        <v>11.689616298527341</v>
      </c>
      <c r="AH30">
        <f t="shared" si="26"/>
        <v>14.539127297979551</v>
      </c>
      <c r="AI30">
        <f t="shared" si="2"/>
        <v>3.5928790265063197</v>
      </c>
      <c r="AJ30">
        <f t="shared" si="3"/>
        <v>2.1385322746419249</v>
      </c>
      <c r="AK30">
        <f t="shared" si="4"/>
        <v>2.8323876597728948</v>
      </c>
      <c r="AM30" t="str">
        <f t="shared" si="5"/>
        <v>FAHFA_18:1OH_20:1</v>
      </c>
      <c r="AN30">
        <f t="shared" si="6"/>
        <v>0.25361925441050481</v>
      </c>
      <c r="AO30">
        <f t="shared" si="7"/>
        <v>6.9585085114856069</v>
      </c>
      <c r="AQ30">
        <f t="shared" si="8"/>
        <v>8.9174523489758933E-2</v>
      </c>
      <c r="AR30">
        <f t="shared" si="9"/>
        <v>5.7322261843805054</v>
      </c>
      <c r="AT30">
        <f t="shared" si="27"/>
        <v>3.9880059276850545E-2</v>
      </c>
      <c r="AU30">
        <f t="shared" si="28"/>
        <v>2.3401715403255339</v>
      </c>
      <c r="AW30">
        <f t="shared" si="10"/>
        <v>5.9069041464164772E-2</v>
      </c>
    </row>
    <row r="31" spans="1:49" x14ac:dyDescent="0.2">
      <c r="A31" t="s">
        <v>2109</v>
      </c>
      <c r="B31">
        <v>591.44100000000003</v>
      </c>
      <c r="C31">
        <v>1.71102723683216</v>
      </c>
      <c r="D31">
        <v>1.3365093103543899</v>
      </c>
      <c r="E31">
        <v>0.94921289174767598</v>
      </c>
      <c r="F31">
        <v>1.1498840517312201</v>
      </c>
      <c r="G31">
        <v>0.60772142259252104</v>
      </c>
      <c r="H31">
        <v>0.66439061289918599</v>
      </c>
      <c r="I31">
        <v>1.0569176296272</v>
      </c>
      <c r="J31">
        <v>0.89810386242950702</v>
      </c>
      <c r="K31">
        <v>0.95985567848353603</v>
      </c>
      <c r="L31">
        <v>0.940601230562364</v>
      </c>
      <c r="M31">
        <v>15.722033879079699</v>
      </c>
      <c r="N31">
        <v>9.6443413627966805</v>
      </c>
      <c r="O31">
        <v>13.6267731880712</v>
      </c>
      <c r="P31">
        <v>16.336400006767601</v>
      </c>
      <c r="Q31">
        <v>137.87559300944699</v>
      </c>
      <c r="R31">
        <v>138.49497776811401</v>
      </c>
      <c r="S31">
        <v>4.5630735605712998</v>
      </c>
      <c r="T31">
        <v>5.9801698230675902</v>
      </c>
      <c r="U31">
        <v>3.3080572680928499</v>
      </c>
      <c r="V31">
        <v>2.8971753945320899</v>
      </c>
      <c r="W31">
        <v>3.0001122453264002</v>
      </c>
      <c r="X31">
        <v>3.6270627185990598</v>
      </c>
      <c r="AA31" t="str">
        <f t="shared" si="19"/>
        <v>FAHFA_18:0OH_20:1 or 20:0OH_18:1</v>
      </c>
      <c r="AB31">
        <f t="shared" si="20"/>
        <v>1.5237682735932749</v>
      </c>
      <c r="AC31">
        <f t="shared" si="21"/>
        <v>1.0495484717394481</v>
      </c>
      <c r="AD31">
        <f t="shared" si="22"/>
        <v>0.63605601774585352</v>
      </c>
      <c r="AE31">
        <f t="shared" si="23"/>
        <v>0.97751074602835353</v>
      </c>
      <c r="AF31">
        <f t="shared" si="24"/>
        <v>0.95022845452295002</v>
      </c>
      <c r="AG31">
        <f t="shared" si="25"/>
        <v>12.68318762093819</v>
      </c>
      <c r="AH31">
        <f t="shared" si="26"/>
        <v>14.981586597419401</v>
      </c>
      <c r="AI31">
        <f t="shared" si="2"/>
        <v>5.271621691819445</v>
      </c>
      <c r="AJ31">
        <f t="shared" si="3"/>
        <v>3.1026163313124702</v>
      </c>
      <c r="AK31">
        <f t="shared" si="4"/>
        <v>3.3135874819627302</v>
      </c>
      <c r="AM31" t="str">
        <f t="shared" si="5"/>
        <v>FAHFA_18:0OH_20:1 or 20:0OH_18:1</v>
      </c>
      <c r="AN31">
        <f t="shared" si="6"/>
        <v>1.027422392725976</v>
      </c>
      <c r="AO31">
        <f t="shared" si="7"/>
        <v>7.8705199446904475</v>
      </c>
      <c r="AQ31">
        <f t="shared" si="8"/>
        <v>0.31955692484395049</v>
      </c>
      <c r="AR31">
        <f t="shared" si="9"/>
        <v>5.5673568586595481</v>
      </c>
      <c r="AT31">
        <f t="shared" si="27"/>
        <v>0.14291020132637292</v>
      </c>
      <c r="AU31">
        <f t="shared" si="28"/>
        <v>2.2728639199500233</v>
      </c>
      <c r="AW31">
        <f t="shared" si="10"/>
        <v>5.1324304529415679E-2</v>
      </c>
    </row>
    <row r="32" spans="1:49" x14ac:dyDescent="0.2">
      <c r="A32" t="s">
        <v>2110</v>
      </c>
      <c r="B32">
        <v>591.44100000000003</v>
      </c>
      <c r="C32">
        <v>0.60235900835484602</v>
      </c>
      <c r="D32">
        <v>0.43631516351503002</v>
      </c>
      <c r="E32">
        <v>0.33326364040339401</v>
      </c>
      <c r="F32">
        <v>0.29545706075912098</v>
      </c>
      <c r="G32">
        <v>0.30344176268946099</v>
      </c>
      <c r="H32">
        <v>0.31328206717090301</v>
      </c>
      <c r="I32">
        <v>0.116767322699459</v>
      </c>
      <c r="J32">
        <v>0.34443965932867099</v>
      </c>
      <c r="K32">
        <v>0.41686446538966898</v>
      </c>
      <c r="L32">
        <v>0.226916386256482</v>
      </c>
      <c r="M32">
        <v>5.9337060468940903</v>
      </c>
      <c r="N32">
        <v>3.76948619612488</v>
      </c>
      <c r="O32">
        <v>6.18138454865535</v>
      </c>
      <c r="P32">
        <v>8.2733646015743005</v>
      </c>
      <c r="Q32">
        <v>20.246062592714601</v>
      </c>
      <c r="R32">
        <v>23.394477521893801</v>
      </c>
      <c r="S32">
        <v>2.7234799586802798</v>
      </c>
      <c r="T32">
        <v>2.8844924661513098</v>
      </c>
      <c r="U32">
        <v>2.1910323460348402</v>
      </c>
      <c r="V32">
        <v>1.720031122408</v>
      </c>
      <c r="W32">
        <v>2.4332524749933402</v>
      </c>
      <c r="X32">
        <v>3.01629981201937</v>
      </c>
      <c r="AA32" t="str">
        <f t="shared" si="19"/>
        <v>FAHFA_18:1OH_20:0</v>
      </c>
      <c r="AB32">
        <f t="shared" si="20"/>
        <v>0.51933708593493799</v>
      </c>
      <c r="AC32">
        <f t="shared" si="21"/>
        <v>0.3143603505812575</v>
      </c>
      <c r="AD32">
        <f t="shared" si="22"/>
        <v>0.308361914930182</v>
      </c>
      <c r="AE32">
        <f t="shared" si="23"/>
        <v>0.23060349101406499</v>
      </c>
      <c r="AF32">
        <f t="shared" si="24"/>
        <v>0.32189042582307548</v>
      </c>
      <c r="AG32">
        <f t="shared" si="25"/>
        <v>4.8515961215094849</v>
      </c>
      <c r="AH32">
        <f t="shared" si="26"/>
        <v>7.2273745751148253</v>
      </c>
      <c r="AI32">
        <f t="shared" si="2"/>
        <v>2.8039862124157948</v>
      </c>
      <c r="AJ32">
        <f t="shared" si="3"/>
        <v>1.9555317342214202</v>
      </c>
      <c r="AK32">
        <f t="shared" si="4"/>
        <v>2.7247761435063551</v>
      </c>
      <c r="AM32" t="str">
        <f t="shared" si="5"/>
        <v>FAHFA_18:1OH_20:0</v>
      </c>
      <c r="AN32">
        <f t="shared" si="6"/>
        <v>0.33891065365670359</v>
      </c>
      <c r="AO32">
        <f t="shared" si="7"/>
        <v>3.9126529573535764</v>
      </c>
      <c r="AQ32">
        <f t="shared" si="8"/>
        <v>0.10736592792727297</v>
      </c>
      <c r="AR32">
        <f t="shared" si="9"/>
        <v>2.1412327306373031</v>
      </c>
      <c r="AT32">
        <f t="shared" si="27"/>
        <v>4.801550266254509E-2</v>
      </c>
      <c r="AU32">
        <f t="shared" si="28"/>
        <v>0.87415460176794835</v>
      </c>
      <c r="AW32">
        <f t="shared" si="10"/>
        <v>2.0162665015022393E-2</v>
      </c>
    </row>
    <row r="33" spans="1:49" x14ac:dyDescent="0.2">
      <c r="A33" t="s">
        <v>2111</v>
      </c>
      <c r="B33">
        <v>593.44299999999998</v>
      </c>
      <c r="C33">
        <v>2.4860676030409299</v>
      </c>
      <c r="D33">
        <v>1.4978952565300701</v>
      </c>
      <c r="E33">
        <v>1.49287608753477</v>
      </c>
      <c r="F33">
        <v>1.3160791820964399</v>
      </c>
      <c r="G33">
        <v>0.88083203365321305</v>
      </c>
      <c r="H33">
        <v>1.1180402537663401</v>
      </c>
      <c r="I33">
        <v>1.14030108610054</v>
      </c>
      <c r="J33">
        <v>0.91978089739990998</v>
      </c>
      <c r="K33">
        <v>1.21029299444705</v>
      </c>
      <c r="L33">
        <v>1.04313864949297</v>
      </c>
      <c r="M33">
        <v>7.35570197666192</v>
      </c>
      <c r="N33">
        <v>5.56233208502303</v>
      </c>
      <c r="O33">
        <v>8.3819363817178907</v>
      </c>
      <c r="P33">
        <v>8.8680359494551197</v>
      </c>
      <c r="Q33">
        <v>27.180131481087901</v>
      </c>
      <c r="R33">
        <v>28.045246705010399</v>
      </c>
      <c r="S33">
        <v>3.75369028480144</v>
      </c>
      <c r="T33">
        <v>4.47695349334552</v>
      </c>
      <c r="U33">
        <v>3.0205481630450799</v>
      </c>
      <c r="V33">
        <v>2.2735419639007999</v>
      </c>
      <c r="W33">
        <v>3.2014151669595199</v>
      </c>
      <c r="X33">
        <v>4.5578145242368597</v>
      </c>
      <c r="AA33" t="str">
        <f t="shared" si="19"/>
        <v>FAHFA_18:0OH_20:0</v>
      </c>
      <c r="AB33">
        <f t="shared" si="20"/>
        <v>1.9919814297855001</v>
      </c>
      <c r="AC33">
        <f t="shared" si="21"/>
        <v>1.4044776348156049</v>
      </c>
      <c r="AD33">
        <f t="shared" si="22"/>
        <v>0.99943614370977651</v>
      </c>
      <c r="AE33">
        <f t="shared" si="23"/>
        <v>1.0300409917502251</v>
      </c>
      <c r="AF33">
        <f t="shared" si="24"/>
        <v>1.12671582197001</v>
      </c>
      <c r="AG33">
        <f t="shared" si="25"/>
        <v>6.4590170308424746</v>
      </c>
      <c r="AH33">
        <f t="shared" si="26"/>
        <v>8.6249861655865061</v>
      </c>
      <c r="AI33">
        <f t="shared" si="2"/>
        <v>4.1153218890734795</v>
      </c>
      <c r="AJ33">
        <f t="shared" si="3"/>
        <v>2.6470450634729401</v>
      </c>
      <c r="AK33">
        <f t="shared" si="4"/>
        <v>3.8796148455981898</v>
      </c>
      <c r="AM33" t="str">
        <f t="shared" si="5"/>
        <v>FAHFA_18:0OH_20:0</v>
      </c>
      <c r="AN33">
        <f t="shared" si="6"/>
        <v>1.3105304044062236</v>
      </c>
      <c r="AO33">
        <f t="shared" si="7"/>
        <v>5.1451969989147184</v>
      </c>
      <c r="AQ33">
        <f t="shared" si="8"/>
        <v>0.41305064231236649</v>
      </c>
      <c r="AR33">
        <f t="shared" si="9"/>
        <v>2.3842273246272194</v>
      </c>
      <c r="AT33">
        <f t="shared" si="27"/>
        <v>0.18472186287208048</v>
      </c>
      <c r="AU33">
        <f t="shared" si="28"/>
        <v>0.97335672935629214</v>
      </c>
      <c r="AW33">
        <f t="shared" si="10"/>
        <v>2.1729546159089782E-2</v>
      </c>
    </row>
    <row r="34" spans="1:49" x14ac:dyDescent="0.2">
      <c r="A34" t="s">
        <v>2112</v>
      </c>
      <c r="B34">
        <v>593.44299999999998</v>
      </c>
      <c r="C34">
        <v>4.1155053854402803</v>
      </c>
      <c r="D34">
        <v>3.0442225686020001</v>
      </c>
      <c r="E34">
        <v>2.9687528009829101</v>
      </c>
      <c r="F34">
        <v>2.3444178777586102</v>
      </c>
      <c r="G34">
        <v>2.3472674494966301</v>
      </c>
      <c r="H34">
        <v>2.2659568168668902</v>
      </c>
      <c r="I34">
        <v>2.1968633392885999</v>
      </c>
      <c r="J34">
        <v>2.17014196186134</v>
      </c>
      <c r="K34">
        <v>2.5158352846870899</v>
      </c>
      <c r="L34">
        <v>2.37338851923989</v>
      </c>
      <c r="M34">
        <v>6.2272923346828204</v>
      </c>
      <c r="N34">
        <v>4.6743339698774804</v>
      </c>
      <c r="O34">
        <v>4.72921885686298</v>
      </c>
      <c r="P34">
        <v>6.5627861754137804</v>
      </c>
      <c r="Q34">
        <v>18.155747558719401</v>
      </c>
      <c r="R34">
        <v>19.263910365452599</v>
      </c>
      <c r="S34">
        <v>4.3352333166029897</v>
      </c>
      <c r="T34">
        <v>4.2667465293383797</v>
      </c>
      <c r="U34">
        <v>4.4972157788904896</v>
      </c>
      <c r="V34">
        <v>2.85499847936233</v>
      </c>
      <c r="W34">
        <v>2.7634089593286699</v>
      </c>
      <c r="X34">
        <v>3.1925876314944999</v>
      </c>
      <c r="AA34" t="str">
        <f t="shared" si="19"/>
        <v>FAHFA_20:0OH_18:0</v>
      </c>
      <c r="AB34">
        <f t="shared" si="20"/>
        <v>3.57986397702114</v>
      </c>
      <c r="AC34">
        <f t="shared" si="21"/>
        <v>2.6565853393707601</v>
      </c>
      <c r="AD34">
        <f t="shared" si="22"/>
        <v>2.3066121331817602</v>
      </c>
      <c r="AE34">
        <f t="shared" si="23"/>
        <v>2.1835026505749697</v>
      </c>
      <c r="AF34">
        <f t="shared" si="24"/>
        <v>2.4446119019634898</v>
      </c>
      <c r="AG34">
        <f t="shared" si="25"/>
        <v>5.4508131522801504</v>
      </c>
      <c r="AH34">
        <f t="shared" si="26"/>
        <v>5.6460025161383802</v>
      </c>
      <c r="AI34">
        <f t="shared" si="2"/>
        <v>4.3009899229706843</v>
      </c>
      <c r="AJ34">
        <f t="shared" si="3"/>
        <v>3.67610712912641</v>
      </c>
      <c r="AK34">
        <f t="shared" si="4"/>
        <v>2.9779982954115849</v>
      </c>
      <c r="AM34" t="str">
        <f t="shared" si="5"/>
        <v>FAHFA_20:0OH_18:0</v>
      </c>
      <c r="AN34">
        <f t="shared" si="6"/>
        <v>2.6342352004224239</v>
      </c>
      <c r="AO34">
        <f t="shared" si="7"/>
        <v>4.4103822031854421</v>
      </c>
      <c r="AQ34">
        <f t="shared" si="8"/>
        <v>0.55703837678413526</v>
      </c>
      <c r="AR34">
        <f t="shared" si="9"/>
        <v>1.1415016789541426</v>
      </c>
      <c r="AT34">
        <f t="shared" si="27"/>
        <v>0.24911513531309343</v>
      </c>
      <c r="AU34">
        <f t="shared" si="28"/>
        <v>0.46601610899465812</v>
      </c>
      <c r="AW34">
        <f t="shared" si="10"/>
        <v>2.1332029318270381E-2</v>
      </c>
    </row>
    <row r="35" spans="1:49" x14ac:dyDescent="0.2">
      <c r="A35" t="s">
        <v>2113</v>
      </c>
      <c r="B35">
        <v>607.45699999999999</v>
      </c>
      <c r="C35">
        <v>0.35733776989496802</v>
      </c>
      <c r="D35">
        <v>0.50053573345773605</v>
      </c>
      <c r="E35">
        <v>0.24307380721899699</v>
      </c>
      <c r="F35">
        <v>0.29737603390407003</v>
      </c>
      <c r="G35">
        <v>0.24205701328604201</v>
      </c>
      <c r="H35">
        <v>0.31636535201698501</v>
      </c>
      <c r="I35">
        <v>0.30597498689622898</v>
      </c>
      <c r="J35">
        <v>0.15829266828955799</v>
      </c>
      <c r="K35">
        <v>0.227608345210802</v>
      </c>
      <c r="L35">
        <v>0.33287595020909599</v>
      </c>
      <c r="M35">
        <v>1.2694722067020701</v>
      </c>
      <c r="N35">
        <v>1.1064575281172999</v>
      </c>
      <c r="O35">
        <v>1.7665334534136401</v>
      </c>
      <c r="P35">
        <v>1.8379305307774101</v>
      </c>
      <c r="Q35">
        <v>3.3887610424641301</v>
      </c>
      <c r="R35">
        <v>2.66455001968257</v>
      </c>
      <c r="S35">
        <v>0.81467622642716198</v>
      </c>
      <c r="T35">
        <v>0.57422900722186798</v>
      </c>
      <c r="U35">
        <v>0.66047597917247303</v>
      </c>
      <c r="V35">
        <v>0.64450352019708101</v>
      </c>
      <c r="W35">
        <v>0.67861077752532295</v>
      </c>
      <c r="X35">
        <v>1.11269190915845</v>
      </c>
      <c r="AA35" t="str">
        <f t="shared" si="19"/>
        <v>FAHFA_22:6OH_18:1</v>
      </c>
      <c r="AB35">
        <f t="shared" si="20"/>
        <v>0.42893675167635203</v>
      </c>
      <c r="AC35">
        <f t="shared" si="21"/>
        <v>0.27022492056153352</v>
      </c>
      <c r="AD35">
        <f t="shared" si="22"/>
        <v>0.27921118265151351</v>
      </c>
      <c r="AE35">
        <f t="shared" si="23"/>
        <v>0.23213382759289347</v>
      </c>
      <c r="AF35">
        <f t="shared" si="24"/>
        <v>0.28024214770994899</v>
      </c>
      <c r="AG35">
        <f t="shared" si="25"/>
        <v>1.187964867409685</v>
      </c>
      <c r="AH35">
        <f t="shared" si="26"/>
        <v>1.8022319920955252</v>
      </c>
      <c r="AI35">
        <f t="shared" si="2"/>
        <v>0.69445261682451498</v>
      </c>
      <c r="AJ35">
        <f t="shared" si="3"/>
        <v>0.65248974968477702</v>
      </c>
      <c r="AK35">
        <f t="shared" si="4"/>
        <v>0.89565134334188645</v>
      </c>
      <c r="AM35" t="str">
        <f t="shared" si="5"/>
        <v>FAHFA_22:6OH_18:1</v>
      </c>
      <c r="AN35">
        <f t="shared" si="6"/>
        <v>0.29814976603844834</v>
      </c>
      <c r="AO35">
        <f t="shared" si="7"/>
        <v>1.0465581138712776</v>
      </c>
      <c r="AQ35">
        <f t="shared" si="8"/>
        <v>7.570087428641295E-2</v>
      </c>
      <c r="AR35">
        <f t="shared" si="9"/>
        <v>0.47251452101272229</v>
      </c>
      <c r="AT35">
        <f t="shared" si="27"/>
        <v>3.3854460172117046E-2</v>
      </c>
      <c r="AU35">
        <f t="shared" si="28"/>
        <v>0.19290324542279497</v>
      </c>
      <c r="AW35">
        <f t="shared" si="10"/>
        <v>2.3010562406664378E-2</v>
      </c>
    </row>
    <row r="36" spans="1:49" x14ac:dyDescent="0.2">
      <c r="A36" t="s">
        <v>2114</v>
      </c>
      <c r="B36">
        <v>609.45899999999995</v>
      </c>
      <c r="C36">
        <v>1.8064737738871399</v>
      </c>
      <c r="D36">
        <v>0.84041870594808099</v>
      </c>
      <c r="E36">
        <v>0.64473016723519905</v>
      </c>
      <c r="F36">
        <v>0.51961737075385706</v>
      </c>
      <c r="G36">
        <v>0.62720216646715998</v>
      </c>
      <c r="H36">
        <v>0.58208757160130598</v>
      </c>
      <c r="I36">
        <v>0.69604912764245697</v>
      </c>
      <c r="J36">
        <v>0.497936408012562</v>
      </c>
      <c r="K36">
        <v>0.607928824460503</v>
      </c>
      <c r="L36">
        <v>0.755449684113773</v>
      </c>
      <c r="M36">
        <v>0.58258621499796903</v>
      </c>
      <c r="N36">
        <v>0.69130466938216695</v>
      </c>
      <c r="O36">
        <v>0.73590899777793295</v>
      </c>
      <c r="P36">
        <v>0.66356742425163395</v>
      </c>
      <c r="Q36">
        <v>0.60631503624641103</v>
      </c>
      <c r="R36">
        <v>0.64174090484733104</v>
      </c>
      <c r="S36">
        <v>0.64825455734269499</v>
      </c>
      <c r="T36">
        <v>1.09100887812359</v>
      </c>
      <c r="U36">
        <v>0.80963169170733396</v>
      </c>
      <c r="V36">
        <v>0.71292516357690705</v>
      </c>
      <c r="W36">
        <v>0.66218170334279103</v>
      </c>
      <c r="X36">
        <v>0.95531790355671498</v>
      </c>
      <c r="AA36" t="str">
        <f t="shared" si="19"/>
        <v>FAHFA_22:6OH_18:0</v>
      </c>
      <c r="AB36">
        <f t="shared" si="20"/>
        <v>1.3234462399176103</v>
      </c>
      <c r="AC36">
        <f t="shared" si="21"/>
        <v>0.58217376899452811</v>
      </c>
      <c r="AD36">
        <f t="shared" si="22"/>
        <v>0.60464486903423298</v>
      </c>
      <c r="AE36">
        <f t="shared" si="23"/>
        <v>0.59699276782750954</v>
      </c>
      <c r="AF36">
        <f t="shared" si="24"/>
        <v>0.681689254287138</v>
      </c>
      <c r="AG36">
        <f t="shared" si="25"/>
        <v>0.63694544219006799</v>
      </c>
      <c r="AH36">
        <f t="shared" si="26"/>
        <v>0.6997382110147834</v>
      </c>
      <c r="AI36">
        <f t="shared" si="2"/>
        <v>0.86963171773314252</v>
      </c>
      <c r="AJ36">
        <f t="shared" si="3"/>
        <v>0.7612784276421205</v>
      </c>
      <c r="AK36">
        <f t="shared" si="4"/>
        <v>0.808749803449753</v>
      </c>
      <c r="AM36" t="str">
        <f t="shared" si="5"/>
        <v>FAHFA_22:6OH_18:0</v>
      </c>
      <c r="AN36">
        <f t="shared" si="6"/>
        <v>0.75778938001220386</v>
      </c>
      <c r="AO36">
        <f t="shared" si="7"/>
        <v>0.75526872040597359</v>
      </c>
      <c r="AQ36">
        <f t="shared" si="8"/>
        <v>0.31855476250531983</v>
      </c>
      <c r="AR36">
        <f t="shared" si="9"/>
        <v>9.0911046665485357E-2</v>
      </c>
      <c r="AT36">
        <f t="shared" si="27"/>
        <v>0.14246202070363925</v>
      </c>
      <c r="AU36">
        <f t="shared" si="28"/>
        <v>3.7114279385464875E-2</v>
      </c>
      <c r="AW36">
        <f t="shared" si="10"/>
        <v>0.98713126143500052</v>
      </c>
    </row>
    <row r="37" spans="1:49" x14ac:dyDescent="0.2">
      <c r="A37" t="s">
        <v>2115</v>
      </c>
      <c r="B37">
        <v>611.46100000000001</v>
      </c>
      <c r="C37">
        <v>3.7732831008307599</v>
      </c>
      <c r="D37">
        <v>2.3212804305160302</v>
      </c>
      <c r="E37">
        <v>2.4054927449710601</v>
      </c>
      <c r="F37">
        <v>2.1198502903283098</v>
      </c>
      <c r="G37">
        <v>1.55496236913815</v>
      </c>
      <c r="H37">
        <v>1.68447520181827</v>
      </c>
      <c r="I37">
        <v>1.9011353324990401</v>
      </c>
      <c r="J37">
        <v>1.4958262354873599</v>
      </c>
      <c r="K37">
        <v>2.2987193602639699</v>
      </c>
      <c r="L37">
        <v>1.6375036947830801</v>
      </c>
      <c r="M37">
        <v>1.40888689979154</v>
      </c>
      <c r="N37">
        <v>0.95379564644720005</v>
      </c>
      <c r="O37">
        <v>0.80232618213166795</v>
      </c>
      <c r="P37">
        <v>0.92552409892676202</v>
      </c>
      <c r="Q37">
        <v>1.50490614728179</v>
      </c>
      <c r="R37">
        <v>1.46216368821554</v>
      </c>
      <c r="S37">
        <v>1.97062352273077</v>
      </c>
      <c r="T37">
        <v>2.4823832819904998</v>
      </c>
      <c r="U37">
        <v>2.4432265230050501</v>
      </c>
      <c r="V37">
        <v>1.97878635152433</v>
      </c>
      <c r="W37">
        <v>1.1853504619692901</v>
      </c>
      <c r="X37">
        <v>1.44512465684146</v>
      </c>
      <c r="AA37" t="str">
        <f t="shared" si="19"/>
        <v>FAHFA_20:5OH_20:0</v>
      </c>
      <c r="AB37">
        <f t="shared" si="20"/>
        <v>3.0472817656733948</v>
      </c>
      <c r="AC37">
        <f t="shared" si="21"/>
        <v>2.262671517649685</v>
      </c>
      <c r="AD37">
        <f t="shared" si="22"/>
        <v>1.61971878547821</v>
      </c>
      <c r="AE37">
        <f t="shared" si="23"/>
        <v>1.6984807839932001</v>
      </c>
      <c r="AF37">
        <f t="shared" si="24"/>
        <v>1.968111527523525</v>
      </c>
      <c r="AG37">
        <f t="shared" si="25"/>
        <v>1.18134127311937</v>
      </c>
      <c r="AH37">
        <f t="shared" si="26"/>
        <v>0.86392514052921499</v>
      </c>
      <c r="AI37">
        <f t="shared" si="2"/>
        <v>2.2265034023606347</v>
      </c>
      <c r="AJ37">
        <f t="shared" si="3"/>
        <v>2.21100643726469</v>
      </c>
      <c r="AK37">
        <f t="shared" si="4"/>
        <v>1.3152375594053751</v>
      </c>
      <c r="AM37" t="str">
        <f t="shared" si="5"/>
        <v>FAHFA_20:5OH_20:0</v>
      </c>
      <c r="AN37">
        <f t="shared" si="6"/>
        <v>2.1192528760636029</v>
      </c>
      <c r="AO37">
        <f t="shared" si="7"/>
        <v>1.5596027625358571</v>
      </c>
      <c r="AQ37">
        <f t="shared" si="8"/>
        <v>0.57689550506689913</v>
      </c>
      <c r="AR37">
        <f t="shared" si="9"/>
        <v>0.62366791473634497</v>
      </c>
      <c r="AT37">
        <f t="shared" si="27"/>
        <v>0.25799551304873214</v>
      </c>
      <c r="AU37">
        <f t="shared" si="28"/>
        <v>0.25461136000827517</v>
      </c>
      <c r="AW37">
        <f t="shared" si="10"/>
        <v>0.17919633274242278</v>
      </c>
    </row>
    <row r="38" spans="1:49" x14ac:dyDescent="0.2">
      <c r="A38" t="s">
        <v>2116</v>
      </c>
      <c r="B38">
        <v>613.46299999999997</v>
      </c>
      <c r="C38">
        <v>2.5087549707279702</v>
      </c>
      <c r="D38">
        <v>1.1765413613906699</v>
      </c>
      <c r="E38">
        <v>1.2729279976049499</v>
      </c>
      <c r="F38">
        <v>1.2194666850679301</v>
      </c>
      <c r="G38">
        <v>1.09257433544164</v>
      </c>
      <c r="H38">
        <v>1.2222849745750901</v>
      </c>
      <c r="I38">
        <v>0.946555031215358</v>
      </c>
      <c r="J38">
        <v>0.97482771312484595</v>
      </c>
      <c r="K38">
        <v>1.1320255151396601</v>
      </c>
      <c r="L38">
        <v>1.1931341960978199</v>
      </c>
      <c r="M38">
        <v>0.710784923467638</v>
      </c>
      <c r="N38">
        <v>0.47768446118771501</v>
      </c>
      <c r="O38">
        <v>0.28676630925112701</v>
      </c>
      <c r="P38">
        <v>0.62858573241911597</v>
      </c>
      <c r="Q38">
        <v>0.78153417531253999</v>
      </c>
      <c r="R38">
        <v>0.76802964541424401</v>
      </c>
      <c r="S38">
        <v>1.22965820644768</v>
      </c>
      <c r="T38">
        <v>1.3299469968972999</v>
      </c>
      <c r="U38">
        <v>1.1204139173396901</v>
      </c>
      <c r="V38">
        <v>0.78229236209713904</v>
      </c>
      <c r="W38">
        <v>0.47937607062613202</v>
      </c>
      <c r="X38">
        <v>0.51222257170882401</v>
      </c>
      <c r="AA38" t="str">
        <f t="shared" si="19"/>
        <v>FAHFA_20:4OH_20:0</v>
      </c>
      <c r="AB38">
        <f t="shared" si="20"/>
        <v>1.8426481660593201</v>
      </c>
      <c r="AC38">
        <f t="shared" si="21"/>
        <v>1.24619734133644</v>
      </c>
      <c r="AD38">
        <f t="shared" si="22"/>
        <v>1.1574296550083649</v>
      </c>
      <c r="AE38">
        <f t="shared" si="23"/>
        <v>0.96069137217010203</v>
      </c>
      <c r="AF38">
        <f t="shared" si="24"/>
        <v>1.1625798556187399</v>
      </c>
      <c r="AG38">
        <f t="shared" si="25"/>
        <v>0.59423469232767645</v>
      </c>
      <c r="AH38">
        <f t="shared" si="26"/>
        <v>0.45767602083512149</v>
      </c>
      <c r="AI38">
        <f t="shared" si="2"/>
        <v>1.2798026016724899</v>
      </c>
      <c r="AJ38">
        <f t="shared" si="3"/>
        <v>0.95135313971841451</v>
      </c>
      <c r="AK38">
        <f t="shared" si="4"/>
        <v>0.49579932116747805</v>
      </c>
      <c r="AM38" t="str">
        <f t="shared" si="5"/>
        <v>FAHFA_20:4OH_20:0</v>
      </c>
      <c r="AN38">
        <f t="shared" si="6"/>
        <v>1.2739092780385932</v>
      </c>
      <c r="AO38">
        <f t="shared" si="7"/>
        <v>0.75577315514423626</v>
      </c>
      <c r="AQ38">
        <f t="shared" si="8"/>
        <v>0.33477569864652895</v>
      </c>
      <c r="AR38">
        <f t="shared" si="9"/>
        <v>0.35192377086514098</v>
      </c>
      <c r="AT38">
        <f t="shared" si="27"/>
        <v>0.14971624387772461</v>
      </c>
      <c r="AU38">
        <f t="shared" si="28"/>
        <v>0.14367227782929007</v>
      </c>
      <c r="AW38">
        <f t="shared" si="10"/>
        <v>4.4253920242807526E-2</v>
      </c>
    </row>
    <row r="39" spans="1:49" x14ac:dyDescent="0.2">
      <c r="A39" t="s">
        <v>2117</v>
      </c>
      <c r="B39">
        <v>619.46900000000005</v>
      </c>
      <c r="C39">
        <v>4.59971457024324E-2</v>
      </c>
      <c r="D39">
        <v>2.1927479823121501E-2</v>
      </c>
      <c r="E39">
        <v>0</v>
      </c>
      <c r="F39">
        <v>1.8812127010791602E-2</v>
      </c>
      <c r="G39">
        <v>1.6907828104680299E-2</v>
      </c>
      <c r="H39">
        <v>4.8933013232911202E-2</v>
      </c>
      <c r="I39">
        <v>2.77598206723167E-2</v>
      </c>
      <c r="J39">
        <v>0</v>
      </c>
      <c r="K39">
        <v>0.11266298305919301</v>
      </c>
      <c r="L39">
        <v>2.81385936907446E-2</v>
      </c>
      <c r="M39">
        <v>0.26848896853228399</v>
      </c>
      <c r="N39">
        <v>0.22143878047044699</v>
      </c>
      <c r="O39">
        <v>0.287170459483648</v>
      </c>
      <c r="P39">
        <v>0.14940860289212399</v>
      </c>
      <c r="Q39">
        <v>2.34540851792325</v>
      </c>
      <c r="R39">
        <v>1.92567833460962</v>
      </c>
      <c r="S39">
        <v>0.106998623654944</v>
      </c>
      <c r="T39">
        <v>8.4197485641398201E-2</v>
      </c>
      <c r="U39">
        <v>0.154940643884693</v>
      </c>
      <c r="V39">
        <v>0.121439451211334</v>
      </c>
      <c r="W39">
        <v>0</v>
      </c>
      <c r="X39">
        <v>0</v>
      </c>
      <c r="AA39" t="str">
        <f t="shared" si="19"/>
        <v>FAHFA_20:0OH_20:1</v>
      </c>
      <c r="AB39">
        <f t="shared" si="20"/>
        <v>3.3962312762776947E-2</v>
      </c>
      <c r="AC39">
        <f t="shared" si="21"/>
        <v>9.4060635053958008E-3</v>
      </c>
      <c r="AD39">
        <f t="shared" si="22"/>
        <v>3.2920420668795747E-2</v>
      </c>
      <c r="AE39">
        <f t="shared" si="23"/>
        <v>1.387991033615835E-2</v>
      </c>
      <c r="AF39">
        <f t="shared" si="24"/>
        <v>7.0400788374968798E-2</v>
      </c>
      <c r="AG39">
        <f t="shared" si="25"/>
        <v>0.24496387450136548</v>
      </c>
      <c r="AH39">
        <f t="shared" si="26"/>
        <v>0.21828953118788599</v>
      </c>
      <c r="AI39">
        <f t="shared" si="2"/>
        <v>9.5598054648171102E-2</v>
      </c>
      <c r="AJ39">
        <f t="shared" si="3"/>
        <v>0.13819004754801351</v>
      </c>
      <c r="AK39">
        <f t="shared" si="4"/>
        <v>0</v>
      </c>
      <c r="AM39" t="str">
        <f t="shared" si="5"/>
        <v>FAHFA_20:0OH_20:1</v>
      </c>
      <c r="AN39">
        <f t="shared" si="6"/>
        <v>3.2113899129619129E-2</v>
      </c>
      <c r="AO39">
        <f t="shared" si="7"/>
        <v>0.1394083015770872</v>
      </c>
      <c r="AQ39">
        <f t="shared" si="8"/>
        <v>2.4073206808061902E-2</v>
      </c>
      <c r="AR39">
        <f t="shared" si="9"/>
        <v>9.8386640083580779E-2</v>
      </c>
      <c r="AT39">
        <f t="shared" si="27"/>
        <v>1.0765865371847429E-2</v>
      </c>
      <c r="AU39">
        <f t="shared" si="28"/>
        <v>4.0166177618605234E-2</v>
      </c>
      <c r="AW39">
        <f t="shared" si="10"/>
        <v>7.0048080660836079E-2</v>
      </c>
    </row>
    <row r="40" spans="1:49" x14ac:dyDescent="0.2">
      <c r="A40" t="s">
        <v>2118</v>
      </c>
      <c r="B40">
        <v>621.471</v>
      </c>
      <c r="C40">
        <v>0.132882446073154</v>
      </c>
      <c r="D40">
        <v>8.4093674449842795E-2</v>
      </c>
      <c r="E40">
        <v>0.107440927554521</v>
      </c>
      <c r="F40">
        <v>7.2143695407549405E-2</v>
      </c>
      <c r="G40">
        <v>2.40037132486439E-2</v>
      </c>
      <c r="H40">
        <v>6.3047239770227206E-2</v>
      </c>
      <c r="I40">
        <v>3.9061299695975001E-2</v>
      </c>
      <c r="J40">
        <v>0.16077707406059499</v>
      </c>
      <c r="K40">
        <v>0.140002532715886</v>
      </c>
      <c r="L40">
        <v>6.4746175632048805E-2</v>
      </c>
      <c r="M40">
        <v>0.32329387317971497</v>
      </c>
      <c r="N40">
        <v>0.13966812374343299</v>
      </c>
      <c r="O40">
        <v>0.114690736820593</v>
      </c>
      <c r="P40">
        <v>0.18238584509518099</v>
      </c>
      <c r="Q40">
        <v>0.946049347003731</v>
      </c>
      <c r="R40">
        <v>0.76007043111546702</v>
      </c>
      <c r="S40">
        <v>0.14183042548164199</v>
      </c>
      <c r="T40">
        <v>0.11567447205814101</v>
      </c>
      <c r="U40">
        <v>0.166434667775087</v>
      </c>
      <c r="V40">
        <v>6.3965394070971404E-2</v>
      </c>
      <c r="W40">
        <v>9.1037399865571605E-2</v>
      </c>
      <c r="X40">
        <v>0.107940711184497</v>
      </c>
      <c r="AA40" t="str">
        <f t="shared" si="19"/>
        <v>FAHFA_20:0OH_20:0</v>
      </c>
      <c r="AB40">
        <f t="shared" si="20"/>
        <v>0.1084880602614984</v>
      </c>
      <c r="AC40">
        <f t="shared" si="21"/>
        <v>8.9792311481035197E-2</v>
      </c>
      <c r="AD40">
        <f t="shared" si="22"/>
        <v>4.3525476509435557E-2</v>
      </c>
      <c r="AE40">
        <f t="shared" si="23"/>
        <v>9.9919186878284993E-2</v>
      </c>
      <c r="AF40">
        <f t="shared" si="24"/>
        <v>0.1023743541739674</v>
      </c>
      <c r="AG40">
        <f t="shared" si="25"/>
        <v>0.23148099846157399</v>
      </c>
      <c r="AH40">
        <f t="shared" si="26"/>
        <v>0.14853829095788701</v>
      </c>
      <c r="AI40">
        <f t="shared" si="2"/>
        <v>0.1287524487698915</v>
      </c>
      <c r="AJ40">
        <f t="shared" si="3"/>
        <v>0.1152000309230292</v>
      </c>
      <c r="AK40">
        <f t="shared" si="4"/>
        <v>9.9489055525034301E-2</v>
      </c>
      <c r="AM40" t="str">
        <f t="shared" si="5"/>
        <v>FAHFA_20:0OH_20:0</v>
      </c>
      <c r="AN40">
        <f t="shared" si="6"/>
        <v>8.8819877860844304E-2</v>
      </c>
      <c r="AO40">
        <f t="shared" si="7"/>
        <v>0.14469216492748321</v>
      </c>
      <c r="AQ40">
        <f t="shared" si="8"/>
        <v>2.6202501353216438E-2</v>
      </c>
      <c r="AR40">
        <f t="shared" si="9"/>
        <v>5.1754893320875697E-2</v>
      </c>
      <c r="AT40">
        <f t="shared" si="27"/>
        <v>1.1718114841264437E-2</v>
      </c>
      <c r="AU40">
        <f t="shared" si="28"/>
        <v>2.1128846721387106E-2</v>
      </c>
      <c r="AW40">
        <f t="shared" si="10"/>
        <v>7.5309406545094756E-2</v>
      </c>
    </row>
    <row r="41" spans="1:49" x14ac:dyDescent="0.2">
      <c r="A41" t="s">
        <v>2119</v>
      </c>
      <c r="B41">
        <v>637.48699999999997</v>
      </c>
      <c r="C41">
        <v>3.0418282306810599E-2</v>
      </c>
      <c r="D41">
        <v>4.62219057275308E-2</v>
      </c>
      <c r="E41">
        <v>2.03038391420933E-2</v>
      </c>
      <c r="F41">
        <v>3.1483805741824598E-2</v>
      </c>
      <c r="G41">
        <v>7.2689671780509099E-2</v>
      </c>
      <c r="H41">
        <v>4.9017179783462102E-2</v>
      </c>
      <c r="I41">
        <v>2.7586399110111699E-2</v>
      </c>
      <c r="J41">
        <v>7.2383034445861203E-3</v>
      </c>
      <c r="K41">
        <v>2.49759663297499E-2</v>
      </c>
      <c r="L41">
        <v>2.38964385207119E-2</v>
      </c>
      <c r="M41">
        <v>5.37981689016927E-2</v>
      </c>
      <c r="N41">
        <v>4.9227709385687601E-2</v>
      </c>
      <c r="O41">
        <v>3.1313664729349697E-2</v>
      </c>
      <c r="P41">
        <v>4.8436666063771901E-2</v>
      </c>
      <c r="Q41">
        <v>0</v>
      </c>
      <c r="R41">
        <v>5.5964012289931697E-2</v>
      </c>
      <c r="S41">
        <v>5.2240455480486503E-2</v>
      </c>
      <c r="T41">
        <v>4.5426197869383199E-2</v>
      </c>
      <c r="U41">
        <v>8.2982438647867807E-2</v>
      </c>
      <c r="V41">
        <v>6.6226114200883701E-2</v>
      </c>
      <c r="W41">
        <v>2.9725919675562502E-2</v>
      </c>
      <c r="X41">
        <v>3.6050126277057497E-2</v>
      </c>
      <c r="AA41" t="str">
        <f t="shared" si="19"/>
        <v>FAHFA_22:6OH_20:0</v>
      </c>
      <c r="AB41">
        <f t="shared" si="20"/>
        <v>3.8320094017170701E-2</v>
      </c>
      <c r="AC41">
        <f t="shared" si="21"/>
        <v>2.5893822441958949E-2</v>
      </c>
      <c r="AD41">
        <f t="shared" si="22"/>
        <v>6.0853425781985604E-2</v>
      </c>
      <c r="AE41">
        <f t="shared" si="23"/>
        <v>1.7412351277348911E-2</v>
      </c>
      <c r="AF41">
        <f t="shared" si="24"/>
        <v>2.44362024252309E-2</v>
      </c>
      <c r="AG41">
        <f t="shared" si="25"/>
        <v>5.1512939143690151E-2</v>
      </c>
      <c r="AH41">
        <f t="shared" si="26"/>
        <v>3.9875165396560802E-2</v>
      </c>
      <c r="AI41">
        <f t="shared" si="2"/>
        <v>4.8833326674934854E-2</v>
      </c>
      <c r="AJ41">
        <f t="shared" si="3"/>
        <v>7.4604276424375754E-2</v>
      </c>
      <c r="AK41">
        <f t="shared" si="4"/>
        <v>3.2888022976310001E-2</v>
      </c>
      <c r="AM41" t="str">
        <f t="shared" si="5"/>
        <v>FAHFA_22:6OH_20:0</v>
      </c>
      <c r="AN41">
        <f t="shared" si="6"/>
        <v>3.3383179188739016E-2</v>
      </c>
      <c r="AO41">
        <f t="shared" si="7"/>
        <v>4.9542746123174317E-2</v>
      </c>
      <c r="AQ41">
        <f t="shared" si="8"/>
        <v>1.7104047604145453E-2</v>
      </c>
      <c r="AR41">
        <f t="shared" si="9"/>
        <v>1.5837512097343086E-2</v>
      </c>
      <c r="AT41">
        <f t="shared" si="27"/>
        <v>7.6491626266523291E-3</v>
      </c>
      <c r="AU41">
        <f t="shared" si="28"/>
        <v>6.4656372389410655E-3</v>
      </c>
      <c r="AW41">
        <f t="shared" si="10"/>
        <v>0.15993022460006631</v>
      </c>
    </row>
    <row r="42" spans="1:49" x14ac:dyDescent="0.2">
      <c r="A42" t="s">
        <v>115</v>
      </c>
      <c r="B42" t="s">
        <v>115</v>
      </c>
      <c r="C42" t="s">
        <v>115</v>
      </c>
      <c r="D42" t="s">
        <v>115</v>
      </c>
      <c r="E42" t="s">
        <v>115</v>
      </c>
      <c r="F42" t="s">
        <v>115</v>
      </c>
      <c r="G42" t="s">
        <v>115</v>
      </c>
      <c r="H42" t="s">
        <v>115</v>
      </c>
      <c r="I42" t="s">
        <v>115</v>
      </c>
      <c r="J42" t="s">
        <v>115</v>
      </c>
      <c r="K42" t="s">
        <v>115</v>
      </c>
      <c r="L42" t="s">
        <v>115</v>
      </c>
      <c r="M42" t="s">
        <v>115</v>
      </c>
      <c r="N42" t="s">
        <v>115</v>
      </c>
      <c r="O42" t="s">
        <v>115</v>
      </c>
      <c r="P42" t="s">
        <v>115</v>
      </c>
      <c r="Q42" t="s">
        <v>115</v>
      </c>
      <c r="R42" t="s">
        <v>115</v>
      </c>
      <c r="S42" t="s">
        <v>115</v>
      </c>
      <c r="T42" t="s">
        <v>115</v>
      </c>
      <c r="U42" t="s">
        <v>115</v>
      </c>
      <c r="V42" t="s">
        <v>115</v>
      </c>
      <c r="W42" t="s">
        <v>115</v>
      </c>
      <c r="X42" t="s">
        <v>115</v>
      </c>
    </row>
    <row r="43" spans="1:49" x14ac:dyDescent="0.2">
      <c r="A43" t="s">
        <v>116</v>
      </c>
      <c r="B43">
        <v>20689.274000000001</v>
      </c>
      <c r="C43">
        <v>645.85683574446603</v>
      </c>
      <c r="D43">
        <v>423.97290684319103</v>
      </c>
      <c r="E43">
        <v>387.789747021273</v>
      </c>
      <c r="F43">
        <v>394.86190277335999</v>
      </c>
      <c r="G43">
        <v>290.58933644087801</v>
      </c>
      <c r="H43">
        <v>341.13601265214697</v>
      </c>
      <c r="I43">
        <v>354.28318540814598</v>
      </c>
      <c r="J43">
        <v>311.52194418506099</v>
      </c>
      <c r="K43">
        <v>381.893019321297</v>
      </c>
      <c r="L43">
        <v>344.24735673853098</v>
      </c>
      <c r="M43">
        <v>2510.6548411637</v>
      </c>
      <c r="N43">
        <v>1788.3992705094099</v>
      </c>
      <c r="O43">
        <v>3249.6691579343901</v>
      </c>
      <c r="P43">
        <v>3714.98650535149</v>
      </c>
      <c r="Q43">
        <v>15671.334294124101</v>
      </c>
      <c r="R43">
        <v>16094.6781113941</v>
      </c>
      <c r="S43">
        <v>963.117251939521</v>
      </c>
      <c r="T43">
        <v>1196.3793421430801</v>
      </c>
      <c r="U43">
        <v>939.24040899466104</v>
      </c>
      <c r="V43">
        <v>636.26286159858</v>
      </c>
      <c r="W43">
        <v>1000.64482854809</v>
      </c>
      <c r="X43">
        <v>1217.3411295179001</v>
      </c>
      <c r="AA43" t="str">
        <f t="shared" si="19"/>
        <v>TOTAL</v>
      </c>
      <c r="AB43">
        <f t="shared" si="20"/>
        <v>534.91487129382858</v>
      </c>
      <c r="AC43">
        <f t="shared" si="21"/>
        <v>391.32582489731647</v>
      </c>
      <c r="AD43">
        <f t="shared" si="22"/>
        <v>315.86267454651249</v>
      </c>
      <c r="AE43">
        <f t="shared" si="23"/>
        <v>332.90256479660349</v>
      </c>
      <c r="AF43">
        <f t="shared" si="24"/>
        <v>363.07018802991399</v>
      </c>
      <c r="AG43">
        <f t="shared" si="25"/>
        <v>2149.5270558365551</v>
      </c>
      <c r="AH43">
        <f t="shared" si="26"/>
        <v>3482.3278316429401</v>
      </c>
      <c r="AI43">
        <f>AVERAGE(S43:T43)</f>
        <v>1079.7482970413005</v>
      </c>
      <c r="AJ43">
        <f>AVERAGE(U43:V43)</f>
        <v>787.75163529662052</v>
      </c>
      <c r="AK43">
        <f>AVERAGE(W43:X43)</f>
        <v>1108.992979032995</v>
      </c>
      <c r="AM43" t="str">
        <f>A43</f>
        <v>TOTAL</v>
      </c>
      <c r="AN43">
        <f>AVERAGE(AB43:AF43)</f>
        <v>387.61522471283496</v>
      </c>
      <c r="AO43">
        <f>AVERAGE(AG43:AK43)</f>
        <v>1721.6695597700823</v>
      </c>
      <c r="AQ43">
        <f>STDEV(AB43:AF43)</f>
        <v>87.257258828221239</v>
      </c>
      <c r="AR43">
        <f>STDEV(AG43:AK43)</f>
        <v>1111.5999479392765</v>
      </c>
      <c r="AT43">
        <f t="shared" si="27"/>
        <v>39.022632454039268</v>
      </c>
      <c r="AU43">
        <f t="shared" si="28"/>
        <v>453.80877842592878</v>
      </c>
      <c r="AW43">
        <f>TTEST(AB43:AF43,AG43:AK43,2,3)</f>
        <v>5.4788926839609405E-2</v>
      </c>
    </row>
    <row r="46" spans="1:49" x14ac:dyDescent="0.2">
      <c r="A46" s="1" t="s">
        <v>2120</v>
      </c>
      <c r="B46" s="2"/>
      <c r="C46">
        <f t="shared" ref="C46:E46" si="29">SUM(C7,C11,C12,C21,C22,C23,C33,C34,C40)</f>
        <v>222.72860432353946</v>
      </c>
      <c r="D46">
        <f t="shared" si="29"/>
        <v>145.31475746145068</v>
      </c>
      <c r="E46">
        <f t="shared" si="29"/>
        <v>127.25156491057341</v>
      </c>
      <c r="F46">
        <f t="shared" ref="F46:X46" si="30">SUM(F7,F11,F12,F21,F22,F23,F33,F34,F40)</f>
        <v>134.21435307049978</v>
      </c>
      <c r="G46">
        <f t="shared" si="30"/>
        <v>91.852678116570644</v>
      </c>
      <c r="H46">
        <f t="shared" si="30"/>
        <v>103.95357903286134</v>
      </c>
      <c r="I46">
        <f t="shared" si="30"/>
        <v>121.35006906179612</v>
      </c>
      <c r="J46">
        <f t="shared" si="30"/>
        <v>109.61284125181238</v>
      </c>
      <c r="K46">
        <f t="shared" si="30"/>
        <v>122.79738986039207</v>
      </c>
      <c r="L46">
        <f t="shared" si="30"/>
        <v>111.76669890242722</v>
      </c>
      <c r="M46">
        <f t="shared" si="30"/>
        <v>743.11885997054105</v>
      </c>
      <c r="N46">
        <f t="shared" si="30"/>
        <v>537.17214387593776</v>
      </c>
      <c r="O46">
        <f t="shared" si="30"/>
        <v>1020.0484253103785</v>
      </c>
      <c r="P46">
        <f t="shared" si="30"/>
        <v>1104.070126696223</v>
      </c>
      <c r="Q46">
        <f t="shared" si="30"/>
        <v>3993.9140579811983</v>
      </c>
      <c r="R46">
        <f t="shared" si="30"/>
        <v>3908.6324593759073</v>
      </c>
      <c r="S46">
        <f t="shared" si="30"/>
        <v>315.80967583470033</v>
      </c>
      <c r="T46">
        <f t="shared" si="30"/>
        <v>370.62369499241527</v>
      </c>
      <c r="U46">
        <f t="shared" si="30"/>
        <v>309.15751698886527</v>
      </c>
      <c r="V46">
        <f t="shared" si="30"/>
        <v>198.48212534874244</v>
      </c>
      <c r="W46">
        <f t="shared" si="30"/>
        <v>358.76977569283042</v>
      </c>
      <c r="X46">
        <f t="shared" si="30"/>
        <v>422.74397689016484</v>
      </c>
      <c r="AA46" t="str">
        <f t="shared" si="19"/>
        <v>Saturated Sum</v>
      </c>
      <c r="AB46">
        <f t="shared" si="20"/>
        <v>184.02168089249506</v>
      </c>
      <c r="AC46">
        <f t="shared" si="21"/>
        <v>130.73295899053659</v>
      </c>
      <c r="AD46">
        <f t="shared" si="22"/>
        <v>97.903128574715993</v>
      </c>
      <c r="AE46">
        <f t="shared" si="23"/>
        <v>115.48145515680426</v>
      </c>
      <c r="AF46">
        <f t="shared" si="24"/>
        <v>117.28204438140965</v>
      </c>
      <c r="AG46">
        <f t="shared" si="25"/>
        <v>640.14550192323941</v>
      </c>
      <c r="AH46">
        <f t="shared" si="26"/>
        <v>1062.0592760033007</v>
      </c>
      <c r="AI46">
        <f>AVERAGE(S46:T46)</f>
        <v>343.2166854135578</v>
      </c>
      <c r="AJ46">
        <f>AVERAGE(U46:V46)</f>
        <v>253.81982116880386</v>
      </c>
      <c r="AK46">
        <f>AVERAGE(W46:X46)</f>
        <v>390.75687629149763</v>
      </c>
      <c r="AM46" t="str">
        <f>A46</f>
        <v>Saturated Sum</v>
      </c>
      <c r="AN46">
        <f>AVERAGE(AB46:AF46)</f>
        <v>129.08425359919229</v>
      </c>
      <c r="AO46">
        <f>AVERAGE(AG46:AK46)</f>
        <v>537.99963216007995</v>
      </c>
      <c r="AQ46">
        <f>STDEV(AB46:AF46)</f>
        <v>32.853576566147936</v>
      </c>
      <c r="AR46">
        <f>STDEV(AG46:AK46)</f>
        <v>326.13313212890006</v>
      </c>
      <c r="AT46">
        <f t="shared" si="27"/>
        <v>14.69256610118018</v>
      </c>
      <c r="AU46">
        <f t="shared" si="28"/>
        <v>133.14329365524861</v>
      </c>
      <c r="AW46">
        <f>TTEST(AB46:AF46,AG46:AK46,2,3)</f>
        <v>4.8229757562482545E-2</v>
      </c>
    </row>
    <row r="47" spans="1:49" x14ac:dyDescent="0.2">
      <c r="A47" s="1" t="s">
        <v>2121</v>
      </c>
      <c r="B47" s="2"/>
      <c r="C47">
        <f t="shared" ref="C47:E47" si="31">SUM(C9,C10,C16,C18,C19,C20,C30,C32,C31,C39)</f>
        <v>64.754495549259445</v>
      </c>
      <c r="D47">
        <f t="shared" si="31"/>
        <v>44.177088242713758</v>
      </c>
      <c r="E47">
        <f t="shared" si="31"/>
        <v>34.954452746732215</v>
      </c>
      <c r="F47">
        <f t="shared" ref="F47:X47" si="32">SUM(F9,F10,F16,F18,F19,F20,F30,F32,F31,F39)</f>
        <v>36.132277039433951</v>
      </c>
      <c r="G47">
        <f t="shared" si="32"/>
        <v>23.972393202151732</v>
      </c>
      <c r="H47">
        <f t="shared" si="32"/>
        <v>29.826524816961843</v>
      </c>
      <c r="I47">
        <f t="shared" si="32"/>
        <v>33.636674001288192</v>
      </c>
      <c r="J47">
        <f t="shared" si="32"/>
        <v>30.996763094845392</v>
      </c>
      <c r="K47">
        <f t="shared" si="32"/>
        <v>32.857608131685588</v>
      </c>
      <c r="L47">
        <f t="shared" si="32"/>
        <v>30.017548808710881</v>
      </c>
      <c r="M47">
        <f t="shared" si="32"/>
        <v>1440.2919957643874</v>
      </c>
      <c r="N47">
        <f t="shared" si="32"/>
        <v>1014.0811685316871</v>
      </c>
      <c r="O47">
        <f t="shared" si="32"/>
        <v>1952.888543269924</v>
      </c>
      <c r="P47">
        <f t="shared" si="32"/>
        <v>2303.3095882854568</v>
      </c>
      <c r="Q47">
        <f t="shared" si="32"/>
        <v>10810.030443001391</v>
      </c>
      <c r="R47">
        <f t="shared" si="32"/>
        <v>11303.048648815791</v>
      </c>
      <c r="S47">
        <f t="shared" si="32"/>
        <v>352.61816592192997</v>
      </c>
      <c r="T47">
        <f t="shared" si="32"/>
        <v>443.32010268574942</v>
      </c>
      <c r="U47">
        <f t="shared" si="32"/>
        <v>287.46268252957333</v>
      </c>
      <c r="V47">
        <f t="shared" si="32"/>
        <v>189.96225216962938</v>
      </c>
      <c r="W47">
        <f t="shared" si="32"/>
        <v>415.56006778919419</v>
      </c>
      <c r="X47">
        <f t="shared" si="32"/>
        <v>521.46410020540736</v>
      </c>
      <c r="AA47" t="str">
        <f t="shared" si="19"/>
        <v>Mono Sum</v>
      </c>
      <c r="AB47">
        <f t="shared" si="20"/>
        <v>54.465791895986598</v>
      </c>
      <c r="AC47">
        <f t="shared" si="21"/>
        <v>35.54336489308308</v>
      </c>
      <c r="AD47">
        <f t="shared" si="22"/>
        <v>26.899459009556786</v>
      </c>
      <c r="AE47">
        <f t="shared" si="23"/>
        <v>32.316718548066788</v>
      </c>
      <c r="AF47">
        <f t="shared" si="24"/>
        <v>31.437578470198233</v>
      </c>
      <c r="AG47">
        <f t="shared" si="25"/>
        <v>1227.1865821480374</v>
      </c>
      <c r="AH47">
        <f t="shared" si="26"/>
        <v>2128.0990657776902</v>
      </c>
      <c r="AI47">
        <f>AVERAGE(S47:T47)</f>
        <v>397.96913430383972</v>
      </c>
      <c r="AJ47">
        <f>AVERAGE(U47:V47)</f>
        <v>238.71246734960135</v>
      </c>
      <c r="AK47">
        <f>AVERAGE(W47:X47)</f>
        <v>468.51208399730081</v>
      </c>
      <c r="AM47" t="str">
        <f>A47</f>
        <v>Mono Sum</v>
      </c>
      <c r="AN47">
        <f>AVERAGE(AB47:AF47)</f>
        <v>36.1325825633783</v>
      </c>
      <c r="AO47">
        <f>AVERAGE(AG47:AK47)</f>
        <v>892.09586671529394</v>
      </c>
      <c r="AQ47">
        <f>STDEV(AB47:AF47)</f>
        <v>10.704066914900666</v>
      </c>
      <c r="AR47">
        <f>STDEV(AG47:AK47)</f>
        <v>789.06337053713219</v>
      </c>
      <c r="AT47">
        <f t="shared" si="27"/>
        <v>4.787004251484869</v>
      </c>
      <c r="AU47">
        <f t="shared" si="28"/>
        <v>322.13377208943797</v>
      </c>
      <c r="AW47">
        <f>TTEST(AB47:AF47,AG47:AK47,2,3)</f>
        <v>7.2313959023713653E-2</v>
      </c>
    </row>
    <row r="48" spans="1:49" x14ac:dyDescent="0.2">
      <c r="A48" s="1" t="s">
        <v>2122</v>
      </c>
      <c r="B48" s="2"/>
      <c r="C48">
        <f t="shared" ref="C48:E48" si="33">SUM(C8,C13,C14,C15,C17,C24,C25,C26,C27,C28,C29,C35,C36,C37,C38,C41)</f>
        <v>358.37373587166746</v>
      </c>
      <c r="D48">
        <f t="shared" si="33"/>
        <v>234.48106113902688</v>
      </c>
      <c r="E48">
        <f t="shared" si="33"/>
        <v>225.58372936396697</v>
      </c>
      <c r="F48">
        <f t="shared" ref="F48:X48" si="34">SUM(F8,F13,F14,F15,F17,F24,F25,F26,F27,F28,F29,F35,F36,F37,F38,F41)</f>
        <v>224.51527266342589</v>
      </c>
      <c r="G48">
        <f t="shared" si="34"/>
        <v>174.76426512215511</v>
      </c>
      <c r="H48">
        <f t="shared" si="34"/>
        <v>207.35590880232343</v>
      </c>
      <c r="I48">
        <f t="shared" si="34"/>
        <v>199.29644234506216</v>
      </c>
      <c r="J48">
        <f t="shared" si="34"/>
        <v>170.91233983840303</v>
      </c>
      <c r="K48">
        <f t="shared" si="34"/>
        <v>226.23802132921929</v>
      </c>
      <c r="L48">
        <f t="shared" si="34"/>
        <v>202.46310902739245</v>
      </c>
      <c r="M48">
        <f t="shared" si="34"/>
        <v>327.24398542876725</v>
      </c>
      <c r="N48">
        <f t="shared" si="34"/>
        <v>237.14595810178875</v>
      </c>
      <c r="O48">
        <f t="shared" si="34"/>
        <v>276.73218935408374</v>
      </c>
      <c r="P48">
        <f t="shared" si="34"/>
        <v>307.60679036980861</v>
      </c>
      <c r="Q48">
        <f t="shared" si="34"/>
        <v>867.38979314153619</v>
      </c>
      <c r="R48">
        <f t="shared" si="34"/>
        <v>882.9970032024188</v>
      </c>
      <c r="S48">
        <f t="shared" si="34"/>
        <v>294.68941018289064</v>
      </c>
      <c r="T48">
        <f t="shared" si="34"/>
        <v>382.43554446491311</v>
      </c>
      <c r="U48">
        <f t="shared" si="34"/>
        <v>342.6202094762225</v>
      </c>
      <c r="V48">
        <f t="shared" si="34"/>
        <v>247.81848408020798</v>
      </c>
      <c r="W48">
        <f t="shared" si="34"/>
        <v>226.31498506606579</v>
      </c>
      <c r="X48">
        <f t="shared" si="34"/>
        <v>273.13305242232769</v>
      </c>
      <c r="AA48" t="str">
        <f t="shared" si="19"/>
        <v>Poly Sum</v>
      </c>
      <c r="AB48">
        <f t="shared" si="20"/>
        <v>296.42739850534718</v>
      </c>
      <c r="AC48">
        <f t="shared" si="21"/>
        <v>225.04950101369644</v>
      </c>
      <c r="AD48">
        <f t="shared" si="22"/>
        <v>191.06008696223927</v>
      </c>
      <c r="AE48">
        <f t="shared" si="23"/>
        <v>185.10439109173259</v>
      </c>
      <c r="AF48">
        <f t="shared" si="24"/>
        <v>214.35056517830589</v>
      </c>
      <c r="AG48">
        <f t="shared" si="25"/>
        <v>282.19497176527801</v>
      </c>
      <c r="AH48">
        <f t="shared" si="26"/>
        <v>292.1694898619462</v>
      </c>
      <c r="AI48">
        <f>AVERAGE(S48:T48)</f>
        <v>338.56247732390187</v>
      </c>
      <c r="AJ48">
        <f>AVERAGE(U48:V48)</f>
        <v>295.21934677821525</v>
      </c>
      <c r="AK48">
        <f>AVERAGE(W48:X48)</f>
        <v>249.72401874419674</v>
      </c>
      <c r="AM48" t="str">
        <f>A48</f>
        <v>Poly Sum</v>
      </c>
      <c r="AN48">
        <f>AVERAGE(AB48:AF48)</f>
        <v>222.39838855026429</v>
      </c>
      <c r="AO48">
        <f>AVERAGE(AG48:AK48)</f>
        <v>291.5740608947076</v>
      </c>
      <c r="AQ48">
        <f>STDEV(AB48:AF48)</f>
        <v>44.511295100538</v>
      </c>
      <c r="AR48">
        <f>STDEV(AG48:AK48)</f>
        <v>31.862781047203889</v>
      </c>
      <c r="AT48">
        <f t="shared" si="27"/>
        <v>19.906056322271258</v>
      </c>
      <c r="AU48">
        <f t="shared" si="28"/>
        <v>13.007925891945364</v>
      </c>
      <c r="AW48">
        <f>TTEST(AB48:AF48,AG48:AK48,2,3)</f>
        <v>2.4657914542923414E-2</v>
      </c>
    </row>
    <row r="49" spans="1:49" x14ac:dyDescent="0.2">
      <c r="A49" s="1" t="s">
        <v>2124</v>
      </c>
      <c r="C49">
        <f t="shared" ref="C49:E49" si="35">SUM(C7:C24,C26:C34,C37:C40)</f>
        <v>642.14401229212251</v>
      </c>
      <c r="D49">
        <f t="shared" si="35"/>
        <v>421.38663800154416</v>
      </c>
      <c r="E49">
        <f t="shared" si="35"/>
        <v>386.06233264851949</v>
      </c>
      <c r="F49">
        <f t="shared" ref="F49:X49" si="36">SUM(F7:F24,F26:F34,F37:F40)</f>
        <v>393.17856402351538</v>
      </c>
      <c r="G49">
        <f t="shared" si="36"/>
        <v>289.02111843712294</v>
      </c>
      <c r="H49">
        <f t="shared" si="36"/>
        <v>339.23576973324197</v>
      </c>
      <c r="I49">
        <f t="shared" si="36"/>
        <v>352.34221797560116</v>
      </c>
      <c r="J49">
        <f t="shared" si="36"/>
        <v>310.23473368809056</v>
      </c>
      <c r="K49">
        <f t="shared" si="36"/>
        <v>380.53105572017495</v>
      </c>
      <c r="L49">
        <f t="shared" si="36"/>
        <v>342.48477632852183</v>
      </c>
      <c r="M49">
        <f t="shared" si="36"/>
        <v>2507.6777329589804</v>
      </c>
      <c r="N49">
        <f t="shared" si="36"/>
        <v>1785.7997559879161</v>
      </c>
      <c r="O49">
        <f t="shared" si="36"/>
        <v>3246.0421938255217</v>
      </c>
      <c r="P49">
        <f t="shared" si="36"/>
        <v>3711.2189045010118</v>
      </c>
      <c r="Q49">
        <f t="shared" si="36"/>
        <v>15665.839132050953</v>
      </c>
      <c r="R49">
        <f t="shared" si="36"/>
        <v>16090.025240876412</v>
      </c>
      <c r="S49">
        <f t="shared" si="36"/>
        <v>960.74949405197083</v>
      </c>
      <c r="T49">
        <f t="shared" si="36"/>
        <v>1193.8059067121594</v>
      </c>
      <c r="U49">
        <f t="shared" si="36"/>
        <v>936.67575118737375</v>
      </c>
      <c r="V49">
        <f t="shared" si="36"/>
        <v>634.0615502663469</v>
      </c>
      <c r="W49">
        <f t="shared" si="36"/>
        <v>998.41536380991909</v>
      </c>
      <c r="X49">
        <f t="shared" si="36"/>
        <v>1214.4267976488275</v>
      </c>
      <c r="AA49" t="str">
        <f t="shared" si="19"/>
        <v>Medium Sum</v>
      </c>
      <c r="AB49">
        <f t="shared" si="20"/>
        <v>531.76532514683333</v>
      </c>
      <c r="AC49">
        <f t="shared" si="21"/>
        <v>389.62044833601743</v>
      </c>
      <c r="AD49">
        <f t="shared" si="22"/>
        <v>314.12844408518242</v>
      </c>
      <c r="AE49">
        <f t="shared" si="23"/>
        <v>331.28847583184586</v>
      </c>
      <c r="AF49">
        <f t="shared" si="24"/>
        <v>361.50791602434839</v>
      </c>
      <c r="AG49">
        <f t="shared" si="25"/>
        <v>2146.7387444734482</v>
      </c>
      <c r="AH49">
        <f t="shared" si="26"/>
        <v>3478.6305491632666</v>
      </c>
      <c r="AI49">
        <f>AVERAGE(S49:T49)</f>
        <v>1077.2777003820652</v>
      </c>
      <c r="AJ49">
        <f>AVERAGE(U49:V49)</f>
        <v>785.36865072686032</v>
      </c>
      <c r="AK49">
        <f>AVERAGE(W49:X49)</f>
        <v>1106.4210807293732</v>
      </c>
      <c r="AM49" t="str">
        <f>A49</f>
        <v>Medium Sum</v>
      </c>
      <c r="AN49">
        <f>AVERAGE(AB49:AF49)</f>
        <v>385.66212188484548</v>
      </c>
      <c r="AO49">
        <f>AVERAGE(AG49:AK49)</f>
        <v>1718.8873450950027</v>
      </c>
      <c r="AQ49">
        <f>STDEV(AB49:AF49)</f>
        <v>86.629672250767953</v>
      </c>
      <c r="AR49">
        <f>STDEV(AG49:AK49)</f>
        <v>1111.0792026363358</v>
      </c>
      <c r="AT49">
        <f t="shared" si="27"/>
        <v>38.741967204248866</v>
      </c>
      <c r="AU49">
        <f t="shared" si="28"/>
        <v>453.5961850462362</v>
      </c>
      <c r="AW49">
        <f>TTEST(AB49:AF49,AG49:AK49,2,3)</f>
        <v>5.4815532058669007E-2</v>
      </c>
    </row>
    <row r="50" spans="1:49" x14ac:dyDescent="0.2">
      <c r="A50" s="1" t="s">
        <v>2125</v>
      </c>
      <c r="C50">
        <f t="shared" ref="C50:E50" si="37">SUM(C25,C35:C36,C41)</f>
        <v>3.7128234523437782</v>
      </c>
      <c r="D50">
        <f t="shared" si="37"/>
        <v>2.5862688416472577</v>
      </c>
      <c r="E50">
        <f t="shared" si="37"/>
        <v>1.7274143727532063</v>
      </c>
      <c r="F50">
        <f t="shared" ref="F50:X50" si="38">SUM(F25,F35:F36,F41)</f>
        <v>1.6833387498440064</v>
      </c>
      <c r="G50">
        <f t="shared" si="38"/>
        <v>1.568218003754752</v>
      </c>
      <c r="H50">
        <f t="shared" si="38"/>
        <v>1.9002429189045882</v>
      </c>
      <c r="I50">
        <f t="shared" si="38"/>
        <v>1.9409674325453188</v>
      </c>
      <c r="J50">
        <f t="shared" si="38"/>
        <v>1.2872104969702562</v>
      </c>
      <c r="K50">
        <f t="shared" si="38"/>
        <v>1.3619636011221168</v>
      </c>
      <c r="L50">
        <f t="shared" si="38"/>
        <v>1.7625804100087978</v>
      </c>
      <c r="M50">
        <f t="shared" si="38"/>
        <v>2.9771082047156621</v>
      </c>
      <c r="N50">
        <f t="shared" si="38"/>
        <v>2.5995145214974147</v>
      </c>
      <c r="O50">
        <f t="shared" si="38"/>
        <v>3.6269641088641129</v>
      </c>
      <c r="P50">
        <f t="shared" si="38"/>
        <v>3.7676008504761458</v>
      </c>
      <c r="Q50">
        <f t="shared" si="38"/>
        <v>5.4951620731701212</v>
      </c>
      <c r="R50">
        <f t="shared" si="38"/>
        <v>4.6528705177070631</v>
      </c>
      <c r="S50">
        <f t="shared" si="38"/>
        <v>2.3677578875501473</v>
      </c>
      <c r="T50">
        <f t="shared" si="38"/>
        <v>2.573435430918507</v>
      </c>
      <c r="U50">
        <f t="shared" si="38"/>
        <v>2.5646578072871948</v>
      </c>
      <c r="V50">
        <f t="shared" si="38"/>
        <v>2.2013113322330007</v>
      </c>
      <c r="W50">
        <f t="shared" si="38"/>
        <v>2.2294647381711563</v>
      </c>
      <c r="X50">
        <f t="shared" si="38"/>
        <v>2.9143318690725035</v>
      </c>
      <c r="AA50" t="str">
        <f t="shared" si="19"/>
        <v>Long Sum</v>
      </c>
      <c r="AB50">
        <f t="shared" si="20"/>
        <v>3.1495461469955179</v>
      </c>
      <c r="AC50">
        <f t="shared" si="21"/>
        <v>1.7053765612986065</v>
      </c>
      <c r="AD50">
        <f t="shared" si="22"/>
        <v>1.7342304613296702</v>
      </c>
      <c r="AE50">
        <f t="shared" si="23"/>
        <v>1.6140889647577876</v>
      </c>
      <c r="AF50">
        <f t="shared" si="24"/>
        <v>1.5622720055654573</v>
      </c>
      <c r="AG50">
        <f t="shared" si="25"/>
        <v>2.7883113631065384</v>
      </c>
      <c r="AH50">
        <f t="shared" si="26"/>
        <v>3.6972824796701294</v>
      </c>
      <c r="AI50">
        <f>AVERAGE(S50:T50)</f>
        <v>2.4705966592343271</v>
      </c>
      <c r="AJ50">
        <f>AVERAGE(U50:V50)</f>
        <v>2.3829845697600978</v>
      </c>
      <c r="AK50">
        <f>AVERAGE(W50:X50)</f>
        <v>2.5718983036218299</v>
      </c>
      <c r="AM50" t="str">
        <f>A50</f>
        <v>Long Sum</v>
      </c>
      <c r="AN50">
        <f>AVERAGE(AB50:AF50)</f>
        <v>1.9531028279894076</v>
      </c>
      <c r="AO50">
        <f>AVERAGE(AG50:AK50)</f>
        <v>2.7822146750785839</v>
      </c>
      <c r="AQ50">
        <f>STDEV(AB50:AF50)</f>
        <v>0.67238924049057458</v>
      </c>
      <c r="AR50">
        <f>STDEV(AG50:AK50)</f>
        <v>0.53341112134519864</v>
      </c>
      <c r="AT50">
        <f t="shared" si="27"/>
        <v>0.30070160981527577</v>
      </c>
      <c r="AU50">
        <f t="shared" si="28"/>
        <v>0.21776417840358955</v>
      </c>
      <c r="AW50">
        <f>TTEST(AB50:AF50,AG50:AK50,2,3)</f>
        <v>6.4522151314623008E-2</v>
      </c>
    </row>
    <row r="52" spans="1:49" x14ac:dyDescent="0.2">
      <c r="A52" t="s">
        <v>116</v>
      </c>
      <c r="C52">
        <f t="shared" ref="C52:E52" si="39">SUM(C7:C41)</f>
        <v>645.85683574446614</v>
      </c>
      <c r="D52">
        <f t="shared" si="39"/>
        <v>423.97290684319142</v>
      </c>
      <c r="E52">
        <f t="shared" si="39"/>
        <v>387.78974702127272</v>
      </c>
      <c r="F52">
        <f t="shared" ref="F52:X52" si="40">SUM(F7:F41)</f>
        <v>394.86190277335936</v>
      </c>
      <c r="G52">
        <f t="shared" si="40"/>
        <v>290.58933644087762</v>
      </c>
      <c r="H52">
        <f t="shared" si="40"/>
        <v>341.13601265214652</v>
      </c>
      <c r="I52">
        <f t="shared" si="40"/>
        <v>354.28318540814649</v>
      </c>
      <c r="J52">
        <f t="shared" si="40"/>
        <v>311.52194418506076</v>
      </c>
      <c r="K52">
        <f t="shared" si="40"/>
        <v>381.89301932129712</v>
      </c>
      <c r="L52">
        <f t="shared" si="40"/>
        <v>344.24735673853058</v>
      </c>
      <c r="M52">
        <f t="shared" si="40"/>
        <v>2510.6548411636963</v>
      </c>
      <c r="N52">
        <f t="shared" si="40"/>
        <v>1788.3992705094133</v>
      </c>
      <c r="O52">
        <f t="shared" si="40"/>
        <v>3249.669157934386</v>
      </c>
      <c r="P52">
        <f t="shared" si="40"/>
        <v>3714.9865053514882</v>
      </c>
      <c r="Q52">
        <f t="shared" si="40"/>
        <v>15671.334294124123</v>
      </c>
      <c r="R52">
        <f t="shared" si="40"/>
        <v>16094.67811139412</v>
      </c>
      <c r="S52">
        <f t="shared" si="40"/>
        <v>963.11725193952111</v>
      </c>
      <c r="T52">
        <f t="shared" si="40"/>
        <v>1196.3793421430778</v>
      </c>
      <c r="U52">
        <f t="shared" si="40"/>
        <v>939.24040899466092</v>
      </c>
      <c r="V52">
        <f t="shared" si="40"/>
        <v>636.26286159857978</v>
      </c>
      <c r="W52">
        <f t="shared" si="40"/>
        <v>1000.6448285480902</v>
      </c>
      <c r="X52">
        <f t="shared" si="40"/>
        <v>1217.3411295179001</v>
      </c>
      <c r="AA52" t="str">
        <f t="shared" si="19"/>
        <v>TOTAL</v>
      </c>
      <c r="AB52">
        <f t="shared" si="20"/>
        <v>534.91487129382881</v>
      </c>
      <c r="AC52">
        <f t="shared" si="21"/>
        <v>391.32582489731601</v>
      </c>
      <c r="AD52">
        <f t="shared" si="22"/>
        <v>315.86267454651204</v>
      </c>
      <c r="AE52">
        <f t="shared" si="23"/>
        <v>332.90256479660366</v>
      </c>
      <c r="AF52">
        <f t="shared" si="24"/>
        <v>363.07018802991388</v>
      </c>
      <c r="AG52">
        <f t="shared" si="25"/>
        <v>2149.5270558365546</v>
      </c>
      <c r="AH52">
        <f t="shared" si="26"/>
        <v>3482.3278316429369</v>
      </c>
      <c r="AI52">
        <f>AVERAGE(S52:T52)</f>
        <v>1079.7482970412993</v>
      </c>
      <c r="AJ52">
        <f>AVERAGE(U52:V52)</f>
        <v>787.75163529662041</v>
      </c>
      <c r="AK52">
        <f>AVERAGE(W52:X52)</f>
        <v>1108.9929790329952</v>
      </c>
      <c r="AM52" t="str">
        <f>A52</f>
        <v>TOTAL</v>
      </c>
      <c r="AN52">
        <f>AVERAGE(AB52:AF52)</f>
        <v>387.6152247128349</v>
      </c>
      <c r="AO52">
        <f>AVERAGE(AG52:AK52)</f>
        <v>1721.6695597700812</v>
      </c>
      <c r="AQ52">
        <f>STDEV(AB52:AF52)</f>
        <v>87.257258828220898</v>
      </c>
      <c r="AR52">
        <f>STDEV(AG52:AK52)</f>
        <v>1111.599947939276</v>
      </c>
      <c r="AT52">
        <f t="shared" si="27"/>
        <v>39.022632454039112</v>
      </c>
      <c r="AU52">
        <f t="shared" si="28"/>
        <v>453.80877842592861</v>
      </c>
      <c r="AW52">
        <f>TTEST(AB52:AF52,AG52:AK52,2,3)</f>
        <v>5.4788926839609356E-2</v>
      </c>
    </row>
    <row r="53" spans="1:49" x14ac:dyDescent="0.2">
      <c r="A53" s="4" t="s">
        <v>2127</v>
      </c>
      <c r="B53" s="1"/>
      <c r="C53">
        <f t="shared" ref="C53:E53" si="41">COUNTIF(C7:C41, "&gt;0")</f>
        <v>35</v>
      </c>
      <c r="D53">
        <f t="shared" si="41"/>
        <v>35</v>
      </c>
      <c r="E53">
        <f t="shared" si="41"/>
        <v>34</v>
      </c>
      <c r="F53">
        <f t="shared" ref="F53:X53" si="42">COUNTIF(F7:F41, "&gt;0")</f>
        <v>34</v>
      </c>
      <c r="G53">
        <f t="shared" si="42"/>
        <v>35</v>
      </c>
      <c r="H53">
        <f t="shared" si="42"/>
        <v>35</v>
      </c>
      <c r="I53">
        <f t="shared" si="42"/>
        <v>35</v>
      </c>
      <c r="J53">
        <f t="shared" si="42"/>
        <v>34</v>
      </c>
      <c r="K53">
        <f t="shared" si="42"/>
        <v>35</v>
      </c>
      <c r="L53">
        <f t="shared" si="42"/>
        <v>35</v>
      </c>
      <c r="M53">
        <f t="shared" si="42"/>
        <v>35</v>
      </c>
      <c r="N53">
        <f t="shared" si="42"/>
        <v>35</v>
      </c>
      <c r="O53">
        <f t="shared" si="42"/>
        <v>35</v>
      </c>
      <c r="P53">
        <f t="shared" si="42"/>
        <v>35</v>
      </c>
      <c r="Q53">
        <f t="shared" si="42"/>
        <v>34</v>
      </c>
      <c r="R53">
        <f t="shared" si="42"/>
        <v>35</v>
      </c>
      <c r="S53">
        <f t="shared" si="42"/>
        <v>35</v>
      </c>
      <c r="T53">
        <f t="shared" si="42"/>
        <v>35</v>
      </c>
      <c r="U53">
        <f t="shared" si="42"/>
        <v>35</v>
      </c>
      <c r="V53">
        <f t="shared" si="42"/>
        <v>35</v>
      </c>
      <c r="W53">
        <f t="shared" si="42"/>
        <v>34</v>
      </c>
      <c r="X53">
        <f t="shared" si="42"/>
        <v>34</v>
      </c>
      <c r="AA53" t="str">
        <f t="shared" si="19"/>
        <v>Number of Species</v>
      </c>
      <c r="AB53">
        <v>35</v>
      </c>
      <c r="AC53">
        <v>34</v>
      </c>
      <c r="AD53">
        <v>35</v>
      </c>
      <c r="AE53">
        <v>34.5</v>
      </c>
      <c r="AF53">
        <v>35</v>
      </c>
      <c r="AG53">
        <v>35</v>
      </c>
      <c r="AH53">
        <v>35</v>
      </c>
      <c r="AI53">
        <v>35</v>
      </c>
      <c r="AJ53">
        <v>35</v>
      </c>
      <c r="AK53">
        <v>34</v>
      </c>
      <c r="AM53" t="str">
        <f>A53</f>
        <v>Number of Species</v>
      </c>
      <c r="AN53">
        <f>AVERAGE(AB53:AF53)</f>
        <v>34.700000000000003</v>
      </c>
      <c r="AO53">
        <f>AVERAGE(AG53:AK53)</f>
        <v>34.799999999999997</v>
      </c>
      <c r="AQ53">
        <f>STDEV(AB53:AF53)</f>
        <v>0.44721359549995793</v>
      </c>
      <c r="AR53">
        <f>STDEV(AG53:AK53)</f>
        <v>0.44721359549995793</v>
      </c>
      <c r="AT53">
        <f t="shared" si="27"/>
        <v>0.19999999999999998</v>
      </c>
      <c r="AU53">
        <f t="shared" si="28"/>
        <v>0.18257418583505539</v>
      </c>
      <c r="AW53">
        <f>TTEST(AB53:AF53,AG53:AK53,2,3)</f>
        <v>0.73280987360235628</v>
      </c>
    </row>
  </sheetData>
  <mergeCells count="3">
    <mergeCell ref="AN3:AO3"/>
    <mergeCell ref="AQ3:AR3"/>
    <mergeCell ref="AT3:AU3"/>
  </mergeCells>
  <conditionalFormatting sqref="A46">
    <cfRule type="aboveAverage" dxfId="1877" priority="69" stdDev="2"/>
  </conditionalFormatting>
  <conditionalFormatting sqref="A47">
    <cfRule type="aboveAverage" dxfId="1876" priority="68" stdDev="2"/>
  </conditionalFormatting>
  <conditionalFormatting sqref="A48">
    <cfRule type="aboveAverage" dxfId="1875" priority="67" stdDev="2"/>
  </conditionalFormatting>
  <conditionalFormatting sqref="A49">
    <cfRule type="aboveAverage" dxfId="1874" priority="66" stdDev="2"/>
  </conditionalFormatting>
  <conditionalFormatting sqref="A50">
    <cfRule type="aboveAverage" dxfId="1873" priority="65" stdDev="2"/>
  </conditionalFormatting>
  <conditionalFormatting sqref="C6:X6">
    <cfRule type="aboveAverage" dxfId="1872" priority="64" stdDev="3"/>
  </conditionalFormatting>
  <conditionalFormatting sqref="C7:X7">
    <cfRule type="aboveAverage" dxfId="1871" priority="63" stdDev="3"/>
  </conditionalFormatting>
  <conditionalFormatting sqref="C8:X8">
    <cfRule type="aboveAverage" dxfId="1870" priority="62" stdDev="3"/>
  </conditionalFormatting>
  <conditionalFormatting sqref="C9:X9">
    <cfRule type="aboveAverage" dxfId="1869" priority="61" stdDev="3"/>
  </conditionalFormatting>
  <conditionalFormatting sqref="C10:X10">
    <cfRule type="aboveAverage" dxfId="1868" priority="60" stdDev="3"/>
  </conditionalFormatting>
  <conditionalFormatting sqref="C11:X11">
    <cfRule type="aboveAverage" dxfId="1867" priority="59" stdDev="3"/>
  </conditionalFormatting>
  <conditionalFormatting sqref="C12:X12">
    <cfRule type="aboveAverage" dxfId="1866" priority="58" stdDev="3"/>
  </conditionalFormatting>
  <conditionalFormatting sqref="C13:X13">
    <cfRule type="aboveAverage" dxfId="1865" priority="57" stdDev="3"/>
  </conditionalFormatting>
  <conditionalFormatting sqref="C14:X14">
    <cfRule type="aboveAverage" dxfId="1864" priority="56" stdDev="3"/>
  </conditionalFormatting>
  <conditionalFormatting sqref="C15:X15">
    <cfRule type="aboveAverage" dxfId="1863" priority="55" stdDev="3"/>
  </conditionalFormatting>
  <conditionalFormatting sqref="C16:X16">
    <cfRule type="aboveAverage" dxfId="1862" priority="54" stdDev="3"/>
  </conditionalFormatting>
  <conditionalFormatting sqref="C17:X17">
    <cfRule type="aboveAverage" dxfId="1861" priority="53" stdDev="3"/>
  </conditionalFormatting>
  <conditionalFormatting sqref="C18:X18">
    <cfRule type="aboveAverage" dxfId="1860" priority="52" stdDev="3"/>
  </conditionalFormatting>
  <conditionalFormatting sqref="C19:X19">
    <cfRule type="aboveAverage" dxfId="1859" priority="51" stdDev="3"/>
  </conditionalFormatting>
  <conditionalFormatting sqref="C20:X20">
    <cfRule type="aboveAverage" dxfId="1858" priority="50" stdDev="3"/>
  </conditionalFormatting>
  <conditionalFormatting sqref="C21:X21">
    <cfRule type="aboveAverage" dxfId="1857" priority="49" stdDev="3"/>
  </conditionalFormatting>
  <conditionalFormatting sqref="C22:X22">
    <cfRule type="aboveAverage" dxfId="1856" priority="48" stdDev="3"/>
  </conditionalFormatting>
  <conditionalFormatting sqref="C23:X23">
    <cfRule type="aboveAverage" dxfId="1855" priority="47" stdDev="3"/>
  </conditionalFormatting>
  <conditionalFormatting sqref="C24:X24">
    <cfRule type="aboveAverage" dxfId="1854" priority="46" stdDev="3"/>
  </conditionalFormatting>
  <conditionalFormatting sqref="C25:X25">
    <cfRule type="aboveAverage" dxfId="1853" priority="45" stdDev="3"/>
  </conditionalFormatting>
  <conditionalFormatting sqref="C26:X26">
    <cfRule type="aboveAverage" dxfId="1852" priority="44" stdDev="3"/>
  </conditionalFormatting>
  <conditionalFormatting sqref="C27:X27">
    <cfRule type="aboveAverage" dxfId="1851" priority="43" stdDev="3"/>
  </conditionalFormatting>
  <conditionalFormatting sqref="C28:X28">
    <cfRule type="aboveAverage" dxfId="1850" priority="42" stdDev="3"/>
  </conditionalFormatting>
  <conditionalFormatting sqref="C29:X29">
    <cfRule type="aboveAverage" dxfId="1849" priority="41" stdDev="3"/>
  </conditionalFormatting>
  <conditionalFormatting sqref="C30:X30">
    <cfRule type="aboveAverage" dxfId="1848" priority="40" stdDev="3"/>
  </conditionalFormatting>
  <conditionalFormatting sqref="C31:X31">
    <cfRule type="aboveAverage" dxfId="1847" priority="39" stdDev="3"/>
  </conditionalFormatting>
  <conditionalFormatting sqref="C32:X32">
    <cfRule type="aboveAverage" dxfId="1846" priority="38" stdDev="3"/>
  </conditionalFormatting>
  <conditionalFormatting sqref="C33:X33">
    <cfRule type="aboveAverage" dxfId="1845" priority="37" stdDev="3"/>
  </conditionalFormatting>
  <conditionalFormatting sqref="C34:X34">
    <cfRule type="aboveAverage" dxfId="1844" priority="36" stdDev="3"/>
  </conditionalFormatting>
  <conditionalFormatting sqref="C35:X35">
    <cfRule type="aboveAverage" dxfId="1843" priority="35" stdDev="3"/>
  </conditionalFormatting>
  <conditionalFormatting sqref="C36:X36">
    <cfRule type="aboveAverage" dxfId="1842" priority="34" stdDev="3"/>
  </conditionalFormatting>
  <conditionalFormatting sqref="C37:X37">
    <cfRule type="aboveAverage" dxfId="1841" priority="33" stdDev="3"/>
  </conditionalFormatting>
  <conditionalFormatting sqref="C38:X38">
    <cfRule type="aboveAverage" dxfId="1840" priority="32" stdDev="3"/>
  </conditionalFormatting>
  <conditionalFormatting sqref="C39:X39">
    <cfRule type="aboveAverage" dxfId="1839" priority="31" stdDev="3"/>
  </conditionalFormatting>
  <conditionalFormatting sqref="C40:X40">
    <cfRule type="aboveAverage" dxfId="1838" priority="30" stdDev="3"/>
  </conditionalFormatting>
  <conditionalFormatting sqref="C41:X41">
    <cfRule type="aboveAverage" dxfId="1837" priority="29" stdDev="3"/>
  </conditionalFormatting>
  <conditionalFormatting sqref="C42:X42">
    <cfRule type="aboveAverage" dxfId="1836" priority="28" stdDev="3"/>
  </conditionalFormatting>
  <conditionalFormatting sqref="C43:X43">
    <cfRule type="aboveAverage" dxfId="1835" priority="27" stdDev="3"/>
  </conditionalFormatting>
  <conditionalFormatting sqref="C44:X44">
    <cfRule type="aboveAverage" dxfId="1834" priority="26" stdDev="3"/>
  </conditionalFormatting>
  <conditionalFormatting sqref="C45:X45">
    <cfRule type="aboveAverage" dxfId="1833" priority="25" stdDev="3"/>
  </conditionalFormatting>
  <conditionalFormatting sqref="C46:X46">
    <cfRule type="aboveAverage" dxfId="1832" priority="24" stdDev="3"/>
  </conditionalFormatting>
  <conditionalFormatting sqref="C47:X47">
    <cfRule type="aboveAverage" dxfId="1831" priority="23" stdDev="3"/>
  </conditionalFormatting>
  <conditionalFormatting sqref="C48:X48">
    <cfRule type="aboveAverage" dxfId="1830" priority="22" stdDev="3"/>
  </conditionalFormatting>
  <conditionalFormatting sqref="C49:X49">
    <cfRule type="aboveAverage" dxfId="1829" priority="21" stdDev="3"/>
  </conditionalFormatting>
  <conditionalFormatting sqref="C50:X50">
    <cfRule type="aboveAverage" dxfId="1828" priority="20" stdDev="3"/>
  </conditionalFormatting>
  <conditionalFormatting sqref="C51:X51">
    <cfRule type="aboveAverage" dxfId="1827" priority="19" stdDev="3"/>
  </conditionalFormatting>
  <conditionalFormatting sqref="C52:X52">
    <cfRule type="aboveAverage" dxfId="1826" priority="18" stdDev="3"/>
  </conditionalFormatting>
  <conditionalFormatting sqref="C53:X53">
    <cfRule type="aboveAverage" dxfId="1825" priority="17" stdDev="3"/>
  </conditionalFormatting>
  <conditionalFormatting sqref="C54:X54">
    <cfRule type="aboveAverage" dxfId="1824" priority="16" stdDev="3"/>
  </conditionalFormatting>
  <conditionalFormatting sqref="C55:X55">
    <cfRule type="aboveAverage" dxfId="1823" priority="15" stdDev="3"/>
  </conditionalFormatting>
  <conditionalFormatting sqref="C56:X56">
    <cfRule type="aboveAverage" dxfId="1822" priority="14" stdDev="3"/>
  </conditionalFormatting>
  <conditionalFormatting sqref="C57:X57">
    <cfRule type="aboveAverage" dxfId="1821" priority="13" stdDev="3"/>
  </conditionalFormatting>
  <conditionalFormatting sqref="C58:X58">
    <cfRule type="aboveAverage" dxfId="1820" priority="12" stdDev="3"/>
  </conditionalFormatting>
  <conditionalFormatting sqref="C59:X59">
    <cfRule type="aboveAverage" dxfId="1819" priority="11" stdDev="3"/>
  </conditionalFormatting>
  <conditionalFormatting sqref="C60:X60">
    <cfRule type="aboveAverage" dxfId="1818" priority="10" stdDev="3"/>
  </conditionalFormatting>
  <conditionalFormatting sqref="C61:X61">
    <cfRule type="aboveAverage" dxfId="1817" priority="9" stdDev="3"/>
  </conditionalFormatting>
  <conditionalFormatting sqref="C62:X62">
    <cfRule type="aboveAverage" dxfId="1816" priority="8" stdDev="3"/>
  </conditionalFormatting>
  <conditionalFormatting sqref="C63:X63">
    <cfRule type="aboveAverage" dxfId="1815" priority="7" stdDev="3"/>
  </conditionalFormatting>
  <conditionalFormatting sqref="C64:X64">
    <cfRule type="aboveAverage" dxfId="1814" priority="6" stdDev="3"/>
  </conditionalFormatting>
  <conditionalFormatting sqref="C65:X65">
    <cfRule type="aboveAverage" dxfId="1813" priority="5" stdDev="3"/>
  </conditionalFormatting>
  <conditionalFormatting sqref="C66:X66">
    <cfRule type="aboveAverage" dxfId="1812" priority="4" stdDev="3"/>
  </conditionalFormatting>
  <conditionalFormatting sqref="C67:X67">
    <cfRule type="aboveAverage" dxfId="1811" priority="3" stdDev="3"/>
  </conditionalFormatting>
  <conditionalFormatting sqref="C68:X68">
    <cfRule type="aboveAverage" dxfId="1810" priority="2" stdDev="3"/>
  </conditionalFormatting>
  <conditionalFormatting sqref="AW1:AW53">
    <cfRule type="cellIs" dxfId="1809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262"/>
  <sheetViews>
    <sheetView workbookViewId="0">
      <pane ySplit="4" topLeftCell="A5" activePane="bottomLeft" state="frozen"/>
      <selection activeCell="AB1" sqref="AB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391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392</v>
      </c>
      <c r="B6">
        <v>686.53599999999994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393</v>
      </c>
      <c r="B7">
        <v>646.49599999999998</v>
      </c>
      <c r="C7">
        <v>0</v>
      </c>
      <c r="D7">
        <v>0</v>
      </c>
      <c r="E7">
        <v>0</v>
      </c>
      <c r="F7">
        <v>0</v>
      </c>
      <c r="G7">
        <v>1.8608778781576401E-3</v>
      </c>
      <c r="H7">
        <v>0</v>
      </c>
      <c r="I7">
        <v>0</v>
      </c>
      <c r="J7">
        <v>1.93980737658841E-3</v>
      </c>
      <c r="K7">
        <v>1.6218710551761E-3</v>
      </c>
      <c r="L7">
        <v>0</v>
      </c>
      <c r="M7">
        <v>0</v>
      </c>
      <c r="N7">
        <v>0</v>
      </c>
      <c r="O7">
        <v>0</v>
      </c>
      <c r="P7">
        <v>1.33111314334279E-2</v>
      </c>
      <c r="Q7">
        <v>0</v>
      </c>
      <c r="R7">
        <v>1.6032396334432601E-3</v>
      </c>
      <c r="S7">
        <v>0</v>
      </c>
      <c r="T7">
        <v>0</v>
      </c>
      <c r="U7">
        <v>0</v>
      </c>
      <c r="V7">
        <v>4.3954032461853403E-3</v>
      </c>
      <c r="W7">
        <v>0</v>
      </c>
      <c r="X7">
        <v>0</v>
      </c>
      <c r="AA7" t="str">
        <f>A7</f>
        <v>d18:0/12:0-MonoHex</v>
      </c>
      <c r="AB7">
        <f>AVERAGE(C7:D7)</f>
        <v>0</v>
      </c>
      <c r="AC7">
        <f>AVERAGE(E7:F7)</f>
        <v>0</v>
      </c>
      <c r="AD7">
        <f>AVERAGE(G7:H7)</f>
        <v>9.3043893907882003E-4</v>
      </c>
      <c r="AE7">
        <f>AVERAGE(I7:J7)</f>
        <v>9.6990368829420498E-4</v>
      </c>
      <c r="AF7">
        <f>AVERAGE(K7:L7)</f>
        <v>8.1093552758805E-4</v>
      </c>
      <c r="AG7">
        <f t="shared" ref="AG7:AG15" si="0">AVERAGE(M7:N7)</f>
        <v>0</v>
      </c>
      <c r="AH7">
        <f t="shared" ref="AH7:AH15" si="1">AVERAGE(O7:P7)</f>
        <v>6.6555657167139499E-3</v>
      </c>
      <c r="AI7">
        <f t="shared" ref="AI7:AI70" si="2">AVERAGE(S7:T7)</f>
        <v>0</v>
      </c>
      <c r="AJ7">
        <f t="shared" ref="AJ7:AJ70" si="3">AVERAGE(U7:V7)</f>
        <v>2.1977016230926702E-3</v>
      </c>
      <c r="AK7">
        <f t="shared" ref="AK7:AK70" si="4">AVERAGE(W7:X7)</f>
        <v>0</v>
      </c>
      <c r="AM7" t="str">
        <f t="shared" ref="AM7:AM70" si="5">A7</f>
        <v>d18:0/12:0-MonoHex</v>
      </c>
      <c r="AN7">
        <f t="shared" ref="AN7:AN70" si="6">AVERAGE(AB7:AF7)</f>
        <v>5.4225563099221503E-4</v>
      </c>
      <c r="AO7">
        <f t="shared" ref="AO7:AO70" si="7">AVERAGE(AG7:AK7)</f>
        <v>1.7706534679613241E-3</v>
      </c>
      <c r="AQ7">
        <f t="shared" ref="AQ7:AQ70" si="8">STDEV(AB7:AF7)</f>
        <v>4.9845771312908411E-4</v>
      </c>
      <c r="AR7">
        <f t="shared" ref="AR7:AR70" si="9">STDEV(AG7:AK7)</f>
        <v>2.891815127027699E-3</v>
      </c>
      <c r="AT7">
        <f>AQ7/SQRT(5)</f>
        <v>2.2291706609314427E-4</v>
      </c>
      <c r="AU7">
        <f>AR7/SQRT(6)</f>
        <v>1.1805785819465971E-3</v>
      </c>
      <c r="AW7">
        <f t="shared" ref="AW7:AW70" si="10">TTEST(AB7:AF7,AG7:AK7,2,3)</f>
        <v>0.39946533064022799</v>
      </c>
    </row>
    <row r="8" spans="1:49" x14ac:dyDescent="0.2">
      <c r="A8" t="s">
        <v>394</v>
      </c>
      <c r="B8">
        <v>672.52200000000005</v>
      </c>
      <c r="C8">
        <v>0</v>
      </c>
      <c r="D8">
        <v>3.0941701639177702E-4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AA8" t="str">
        <f t="shared" ref="AA8:AA15" si="11">A8</f>
        <v>d18:0/14:1-MonoHex</v>
      </c>
      <c r="AB8">
        <f t="shared" ref="AB8:AB15" si="12">AVERAGE(C8:D8)</f>
        <v>1.5470850819588851E-4</v>
      </c>
      <c r="AC8">
        <f t="shared" ref="AC8:AC15" si="13">AVERAGE(E8:F8)</f>
        <v>0</v>
      </c>
      <c r="AD8">
        <f t="shared" ref="AD8:AD15" si="14">AVERAGE(G8:H8)</f>
        <v>0</v>
      </c>
      <c r="AE8">
        <f t="shared" ref="AE8:AE15" si="15">AVERAGE(I8:J8)</f>
        <v>0</v>
      </c>
      <c r="AF8">
        <f t="shared" ref="AF8:AF15" si="16">AVERAGE(K8:L8)</f>
        <v>0</v>
      </c>
      <c r="AG8">
        <f t="shared" si="0"/>
        <v>0</v>
      </c>
      <c r="AH8">
        <f t="shared" si="1"/>
        <v>0</v>
      </c>
      <c r="AI8">
        <f t="shared" si="2"/>
        <v>0</v>
      </c>
      <c r="AJ8">
        <f t="shared" si="3"/>
        <v>0</v>
      </c>
      <c r="AK8">
        <f t="shared" si="4"/>
        <v>0</v>
      </c>
      <c r="AM8" t="str">
        <f t="shared" si="5"/>
        <v>d18:0/14:1-MonoHex</v>
      </c>
      <c r="AN8">
        <f t="shared" si="6"/>
        <v>3.0941701639177701E-5</v>
      </c>
      <c r="AO8">
        <f t="shared" si="7"/>
        <v>0</v>
      </c>
      <c r="AQ8">
        <f t="shared" si="8"/>
        <v>6.9187748204718003E-5</v>
      </c>
      <c r="AR8">
        <f t="shared" si="9"/>
        <v>0</v>
      </c>
      <c r="AT8">
        <f t="shared" ref="AT8:AT15" si="17">AQ8/SQRT(5)</f>
        <v>3.0941701639177694E-5</v>
      </c>
      <c r="AU8">
        <f t="shared" ref="AU8:AU15" si="18">AR8/SQRT(6)</f>
        <v>0</v>
      </c>
      <c r="AW8">
        <f t="shared" si="10"/>
        <v>0.37390096630005903</v>
      </c>
    </row>
    <row r="9" spans="1:49" x14ac:dyDescent="0.2">
      <c r="A9" t="s">
        <v>395</v>
      </c>
      <c r="B9">
        <v>674.524</v>
      </c>
      <c r="C9">
        <v>1.1577510658612801E-2</v>
      </c>
      <c r="D9">
        <v>1.6300941744666099E-2</v>
      </c>
      <c r="E9">
        <v>1.7498642952951299E-2</v>
      </c>
      <c r="F9">
        <v>1.4167295752899999E-3</v>
      </c>
      <c r="G9">
        <v>1.2582673173231499E-2</v>
      </c>
      <c r="H9">
        <v>1.55455548664039E-2</v>
      </c>
      <c r="I9">
        <v>1.68927122555011E-2</v>
      </c>
      <c r="J9">
        <v>2.9437683008119199E-3</v>
      </c>
      <c r="K9">
        <v>6.49847966890384E-3</v>
      </c>
      <c r="L9">
        <v>1.6055577438766299E-2</v>
      </c>
      <c r="M9">
        <v>5.2214253030523202E-3</v>
      </c>
      <c r="N9">
        <v>0</v>
      </c>
      <c r="O9">
        <v>9.0372715583294395E-3</v>
      </c>
      <c r="P9">
        <v>2.4324310405933799E-2</v>
      </c>
      <c r="Q9">
        <v>0</v>
      </c>
      <c r="R9">
        <v>0</v>
      </c>
      <c r="S9">
        <v>1.89082155113175E-3</v>
      </c>
      <c r="T9">
        <v>3.3851252010236301E-3</v>
      </c>
      <c r="U9">
        <v>4.5885138227077799E-4</v>
      </c>
      <c r="V9">
        <v>7.4977601697495504E-4</v>
      </c>
      <c r="W9">
        <v>4.4149201327282296E-3</v>
      </c>
      <c r="X9">
        <v>4.7592636135917598E-4</v>
      </c>
      <c r="AA9" t="str">
        <f t="shared" si="11"/>
        <v>d18:0/14:0-MonoHex</v>
      </c>
      <c r="AB9">
        <f t="shared" si="12"/>
        <v>1.3939226201639451E-2</v>
      </c>
      <c r="AC9">
        <f t="shared" si="13"/>
        <v>9.4576862641206488E-3</v>
      </c>
      <c r="AD9">
        <f t="shared" si="14"/>
        <v>1.4064114019817699E-2</v>
      </c>
      <c r="AE9">
        <f t="shared" si="15"/>
        <v>9.91824027815651E-3</v>
      </c>
      <c r="AF9">
        <f t="shared" si="16"/>
        <v>1.127702855383507E-2</v>
      </c>
      <c r="AG9">
        <f t="shared" si="0"/>
        <v>2.6107126515261601E-3</v>
      </c>
      <c r="AH9">
        <f t="shared" si="1"/>
        <v>1.668079098213162E-2</v>
      </c>
      <c r="AI9">
        <f t="shared" si="2"/>
        <v>2.6379733760776899E-3</v>
      </c>
      <c r="AJ9">
        <f t="shared" si="3"/>
        <v>6.0431369962286657E-4</v>
      </c>
      <c r="AK9">
        <f t="shared" si="4"/>
        <v>2.4454232470437027E-3</v>
      </c>
      <c r="AM9" t="str">
        <f t="shared" si="5"/>
        <v>d18:0/14:0-MonoHex</v>
      </c>
      <c r="AN9">
        <f t="shared" si="6"/>
        <v>1.1731259063513874E-2</v>
      </c>
      <c r="AO9">
        <f t="shared" si="7"/>
        <v>4.9958427912804079E-3</v>
      </c>
      <c r="AQ9">
        <f t="shared" si="8"/>
        <v>2.1782921565022145E-3</v>
      </c>
      <c r="AR9">
        <f t="shared" si="9"/>
        <v>6.5874231646389746E-3</v>
      </c>
      <c r="AT9">
        <f t="shared" si="17"/>
        <v>9.7416186735871239E-4</v>
      </c>
      <c r="AU9">
        <f t="shared" si="18"/>
        <v>2.6893042455259121E-3</v>
      </c>
      <c r="AW9">
        <f t="shared" si="10"/>
        <v>8.3592330088170283E-2</v>
      </c>
    </row>
    <row r="10" spans="1:49" x14ac:dyDescent="0.2">
      <c r="A10" t="s">
        <v>396</v>
      </c>
      <c r="B10">
        <v>700.55</v>
      </c>
      <c r="C10">
        <v>1.9009476991993901E-3</v>
      </c>
      <c r="D10">
        <v>2.41321452247732E-3</v>
      </c>
      <c r="E10">
        <v>5.2236275238202899E-3</v>
      </c>
      <c r="F10">
        <v>8.2837767070532906E-3</v>
      </c>
      <c r="G10">
        <v>4.2309295850142996E-3</v>
      </c>
      <c r="H10">
        <v>5.6569524878834496E-3</v>
      </c>
      <c r="I10">
        <v>1.9665061490363998E-3</v>
      </c>
      <c r="J10">
        <v>2.4705779126184299E-3</v>
      </c>
      <c r="K10">
        <v>7.52619436476954E-3</v>
      </c>
      <c r="L10">
        <v>1.91167740100495E-3</v>
      </c>
      <c r="M10">
        <v>7.4541377184856603E-3</v>
      </c>
      <c r="N10">
        <v>2.35989106044628E-2</v>
      </c>
      <c r="O10">
        <v>3.9385575749694202E-2</v>
      </c>
      <c r="P10">
        <v>1.9003050151006E-2</v>
      </c>
      <c r="Q10">
        <v>8.6697895506820302E-3</v>
      </c>
      <c r="R10">
        <v>1.4542102635814401E-2</v>
      </c>
      <c r="S10">
        <v>2.2515637999252502E-2</v>
      </c>
      <c r="T10">
        <v>3.3851252010236301E-3</v>
      </c>
      <c r="U10">
        <v>1.8185453611710801E-2</v>
      </c>
      <c r="V10">
        <v>4.3954032461853403E-3</v>
      </c>
      <c r="W10">
        <v>1.03014803096992E-2</v>
      </c>
      <c r="X10">
        <v>4.0478323467021397E-2</v>
      </c>
      <c r="AA10" t="str">
        <f t="shared" si="11"/>
        <v>d18:0/16:1-MonoHex</v>
      </c>
      <c r="AB10">
        <f t="shared" si="12"/>
        <v>2.1570811108383549E-3</v>
      </c>
      <c r="AC10">
        <f t="shared" si="13"/>
        <v>6.7537021154367907E-3</v>
      </c>
      <c r="AD10">
        <f t="shared" si="14"/>
        <v>4.9439410364488746E-3</v>
      </c>
      <c r="AE10">
        <f t="shared" si="15"/>
        <v>2.2185420308274148E-3</v>
      </c>
      <c r="AF10">
        <f t="shared" si="16"/>
        <v>4.7189358828872447E-3</v>
      </c>
      <c r="AG10">
        <f t="shared" si="0"/>
        <v>1.552652416147423E-2</v>
      </c>
      <c r="AH10">
        <f t="shared" si="1"/>
        <v>2.9194312950350101E-2</v>
      </c>
      <c r="AI10">
        <f t="shared" si="2"/>
        <v>1.2950381600138066E-2</v>
      </c>
      <c r="AJ10">
        <f t="shared" si="3"/>
        <v>1.129042842894807E-2</v>
      </c>
      <c r="AK10">
        <f t="shared" si="4"/>
        <v>2.5389901888360298E-2</v>
      </c>
      <c r="AM10" t="str">
        <f t="shared" si="5"/>
        <v>d18:0/16:1-MonoHex</v>
      </c>
      <c r="AN10">
        <f t="shared" si="6"/>
        <v>4.1584404352877358E-3</v>
      </c>
      <c r="AO10">
        <f t="shared" si="7"/>
        <v>1.8870309805854153E-2</v>
      </c>
      <c r="AQ10">
        <f t="shared" si="8"/>
        <v>1.9643825044299902E-3</v>
      </c>
      <c r="AR10">
        <f t="shared" si="9"/>
        <v>7.94938953527566E-3</v>
      </c>
      <c r="AT10">
        <f t="shared" si="17"/>
        <v>8.7849856274334792E-4</v>
      </c>
      <c r="AU10">
        <f t="shared" si="18"/>
        <v>3.2453246880076109E-3</v>
      </c>
      <c r="AW10">
        <f t="shared" si="10"/>
        <v>1.2638167554390926E-2</v>
      </c>
    </row>
    <row r="11" spans="1:49" x14ac:dyDescent="0.2">
      <c r="A11" t="s">
        <v>397</v>
      </c>
      <c r="B11">
        <v>702.55200000000002</v>
      </c>
      <c r="C11">
        <v>2.1456726513008801E-2</v>
      </c>
      <c r="D11">
        <v>3.8700356287771E-2</v>
      </c>
      <c r="E11">
        <v>2.60772992364088E-2</v>
      </c>
      <c r="F11">
        <v>3.6237297436226397E-2</v>
      </c>
      <c r="G11">
        <v>2.94414074913695E-2</v>
      </c>
      <c r="H11">
        <v>2.4721777453674501E-2</v>
      </c>
      <c r="I11">
        <v>2.3826042951792501E-2</v>
      </c>
      <c r="J11">
        <v>2.73581352464729E-2</v>
      </c>
      <c r="K11">
        <v>3.1865255640610497E-2</v>
      </c>
      <c r="L11">
        <v>3.79379532787553E-2</v>
      </c>
      <c r="M11">
        <v>1.2675563021538E-2</v>
      </c>
      <c r="N11">
        <v>3.32603288826488E-2</v>
      </c>
      <c r="O11">
        <v>2.8808711987010099E-2</v>
      </c>
      <c r="P11">
        <v>1.33111314334279E-2</v>
      </c>
      <c r="Q11">
        <v>0</v>
      </c>
      <c r="R11">
        <v>5.1564183523202401E-3</v>
      </c>
      <c r="S11">
        <v>6.7237233501751701E-3</v>
      </c>
      <c r="T11">
        <v>1.49553050567029E-2</v>
      </c>
      <c r="U11">
        <v>6.23871084291367E-3</v>
      </c>
      <c r="V11">
        <v>4.3954032461853403E-3</v>
      </c>
      <c r="W11">
        <v>4.4149201327282296E-3</v>
      </c>
      <c r="X11">
        <v>7.7283169356531E-3</v>
      </c>
      <c r="AA11" t="str">
        <f t="shared" si="11"/>
        <v>d18:0/16:0-MonoHex</v>
      </c>
      <c r="AB11">
        <f t="shared" si="12"/>
        <v>3.0078541400389902E-2</v>
      </c>
      <c r="AC11">
        <f t="shared" si="13"/>
        <v>3.1157298336317599E-2</v>
      </c>
      <c r="AD11">
        <f t="shared" si="14"/>
        <v>2.7081592472522002E-2</v>
      </c>
      <c r="AE11">
        <f t="shared" si="15"/>
        <v>2.55920890991327E-2</v>
      </c>
      <c r="AF11">
        <f t="shared" si="16"/>
        <v>3.4901604459682899E-2</v>
      </c>
      <c r="AG11">
        <f t="shared" si="0"/>
        <v>2.2967945952093401E-2</v>
      </c>
      <c r="AH11">
        <f t="shared" si="1"/>
        <v>2.1059921710219E-2</v>
      </c>
      <c r="AI11">
        <f t="shared" si="2"/>
        <v>1.0839514203439034E-2</v>
      </c>
      <c r="AJ11">
        <f t="shared" si="3"/>
        <v>5.3170570445495047E-3</v>
      </c>
      <c r="AK11">
        <f t="shared" si="4"/>
        <v>6.0716185341906648E-3</v>
      </c>
      <c r="AM11" t="str">
        <f t="shared" si="5"/>
        <v>d18:0/16:0-MonoHex</v>
      </c>
      <c r="AN11">
        <f t="shared" si="6"/>
        <v>2.9762225153609018E-2</v>
      </c>
      <c r="AO11">
        <f t="shared" si="7"/>
        <v>1.325121148889832E-2</v>
      </c>
      <c r="AQ11">
        <f t="shared" si="8"/>
        <v>3.6412680170699366E-3</v>
      </c>
      <c r="AR11">
        <f t="shared" si="9"/>
        <v>8.3021763635741999E-3</v>
      </c>
      <c r="AT11">
        <f t="shared" si="17"/>
        <v>1.6284245620928485E-3</v>
      </c>
      <c r="AU11">
        <f t="shared" si="18"/>
        <v>3.3893493075586581E-3</v>
      </c>
      <c r="AW11">
        <f t="shared" si="10"/>
        <v>7.9228003634787547E-3</v>
      </c>
    </row>
    <row r="12" spans="1:49" x14ac:dyDescent="0.2">
      <c r="A12" t="s">
        <v>398</v>
      </c>
      <c r="B12">
        <v>724.57399999999996</v>
      </c>
      <c r="C12">
        <v>3.7973603496752599E-2</v>
      </c>
      <c r="D12">
        <v>4.3826691689941903E-2</v>
      </c>
      <c r="E12">
        <v>4.3405519575871798E-2</v>
      </c>
      <c r="F12">
        <v>5.12962090644647E-2</v>
      </c>
      <c r="G12">
        <v>5.0433353315669199E-2</v>
      </c>
      <c r="H12">
        <v>2.15343032790094E-2</v>
      </c>
      <c r="I12">
        <v>3.0603205816391602E-2</v>
      </c>
      <c r="J12">
        <v>2.9402568594712301E-2</v>
      </c>
      <c r="K12">
        <v>4.2093479938729299E-2</v>
      </c>
      <c r="L12">
        <v>2.9619522761299099E-2</v>
      </c>
      <c r="M12">
        <v>7.61242609493398E-2</v>
      </c>
      <c r="N12">
        <v>6.6859938510189801E-2</v>
      </c>
      <c r="O12">
        <v>0.18521525849834899</v>
      </c>
      <c r="P12">
        <v>0.16792488115944201</v>
      </c>
      <c r="Q12">
        <v>4.1031046137037799E-2</v>
      </c>
      <c r="R12">
        <v>3.726200968085E-2</v>
      </c>
      <c r="S12">
        <v>5.6358170767213202E-2</v>
      </c>
      <c r="T12">
        <v>3.76818706296803E-2</v>
      </c>
      <c r="U12">
        <v>2.3499120579147801E-2</v>
      </c>
      <c r="V12">
        <v>4.0048562906535003E-2</v>
      </c>
      <c r="W12">
        <v>3.0885468714122202E-2</v>
      </c>
      <c r="X12">
        <v>4.3285661824693199E-2</v>
      </c>
      <c r="AA12" t="str">
        <f t="shared" si="11"/>
        <v>d18:0/18:3-MonoHex</v>
      </c>
      <c r="AB12">
        <f t="shared" si="12"/>
        <v>4.0900147593347251E-2</v>
      </c>
      <c r="AC12">
        <f t="shared" si="13"/>
        <v>4.7350864320168246E-2</v>
      </c>
      <c r="AD12">
        <f t="shared" si="14"/>
        <v>3.5983828297339301E-2</v>
      </c>
      <c r="AE12">
        <f t="shared" si="15"/>
        <v>3.0002887205551949E-2</v>
      </c>
      <c r="AF12">
        <f t="shared" si="16"/>
        <v>3.5856501350014197E-2</v>
      </c>
      <c r="AG12">
        <f t="shared" si="0"/>
        <v>7.1492099729764808E-2</v>
      </c>
      <c r="AH12">
        <f t="shared" si="1"/>
        <v>0.1765700698288955</v>
      </c>
      <c r="AI12">
        <f t="shared" si="2"/>
        <v>4.7020020698446754E-2</v>
      </c>
      <c r="AJ12">
        <f t="shared" si="3"/>
        <v>3.1773841742841404E-2</v>
      </c>
      <c r="AK12">
        <f t="shared" si="4"/>
        <v>3.7085565269407698E-2</v>
      </c>
      <c r="AM12" t="str">
        <f t="shared" si="5"/>
        <v>d18:0/18:3-MonoHex</v>
      </c>
      <c r="AN12">
        <f t="shared" si="6"/>
        <v>3.8018845753284194E-2</v>
      </c>
      <c r="AO12">
        <f t="shared" si="7"/>
        <v>7.2788319453871236E-2</v>
      </c>
      <c r="AQ12">
        <f t="shared" si="8"/>
        <v>6.4896281023941156E-3</v>
      </c>
      <c r="AR12">
        <f t="shared" si="9"/>
        <v>5.9985854906574855E-2</v>
      </c>
      <c r="AT12">
        <f t="shared" si="17"/>
        <v>2.9022499171292414E-3</v>
      </c>
      <c r="AU12">
        <f t="shared" si="18"/>
        <v>2.4489122717622516E-2</v>
      </c>
      <c r="AW12">
        <f t="shared" si="10"/>
        <v>0.26555240729471868</v>
      </c>
    </row>
    <row r="13" spans="1:49" x14ac:dyDescent="0.2">
      <c r="A13" t="s">
        <v>399</v>
      </c>
      <c r="B13">
        <v>726.57600000000002</v>
      </c>
      <c r="C13">
        <v>1.36621036471716E-3</v>
      </c>
      <c r="D13">
        <v>5.3354155328588799E-3</v>
      </c>
      <c r="E13">
        <v>3.5660194906999799E-3</v>
      </c>
      <c r="F13">
        <v>1.0570068416106099E-2</v>
      </c>
      <c r="G13">
        <v>4.2309295850142996E-3</v>
      </c>
      <c r="H13">
        <v>0</v>
      </c>
      <c r="I13">
        <v>0</v>
      </c>
      <c r="J13">
        <v>2.76789055592702E-3</v>
      </c>
      <c r="K13">
        <v>4.9568142328523003E-3</v>
      </c>
      <c r="L13">
        <v>3.1380485184832399E-3</v>
      </c>
      <c r="M13">
        <v>1.2675563021538E-2</v>
      </c>
      <c r="N13">
        <v>7.1309230258735498E-3</v>
      </c>
      <c r="O13">
        <v>0</v>
      </c>
      <c r="P13">
        <v>1.1013178972505901E-2</v>
      </c>
      <c r="Q13">
        <v>8.2065309225578201E-3</v>
      </c>
      <c r="R13">
        <v>0</v>
      </c>
      <c r="S13">
        <v>1.89082155113175E-3</v>
      </c>
      <c r="T13">
        <v>6.8384207875414899E-3</v>
      </c>
      <c r="U13">
        <v>1.0920701236635E-4</v>
      </c>
      <c r="V13">
        <v>4.3954032461853403E-3</v>
      </c>
      <c r="W13">
        <v>3.7356431535421703E-4</v>
      </c>
      <c r="X13">
        <v>7.3814678669718702E-3</v>
      </c>
      <c r="AA13" t="str">
        <f t="shared" si="11"/>
        <v>d18:0/18:2-MonoHex</v>
      </c>
      <c r="AB13">
        <f t="shared" si="12"/>
        <v>3.3508129487880198E-3</v>
      </c>
      <c r="AC13">
        <f t="shared" si="13"/>
        <v>7.0680439534030401E-3</v>
      </c>
      <c r="AD13">
        <f t="shared" si="14"/>
        <v>2.1154647925071498E-3</v>
      </c>
      <c r="AE13">
        <f t="shared" si="15"/>
        <v>1.38394527796351E-3</v>
      </c>
      <c r="AF13">
        <f t="shared" si="16"/>
        <v>4.0474313756677701E-3</v>
      </c>
      <c r="AG13">
        <f t="shared" si="0"/>
        <v>9.9032430237057743E-3</v>
      </c>
      <c r="AH13">
        <f t="shared" si="1"/>
        <v>5.5065894862529503E-3</v>
      </c>
      <c r="AI13">
        <f t="shared" si="2"/>
        <v>4.3646211693366202E-3</v>
      </c>
      <c r="AJ13">
        <f t="shared" si="3"/>
        <v>2.2523051292758453E-3</v>
      </c>
      <c r="AK13">
        <f t="shared" si="4"/>
        <v>3.8775160911630438E-3</v>
      </c>
      <c r="AM13" t="str">
        <f t="shared" si="5"/>
        <v>d18:0/18:2-MonoHex</v>
      </c>
      <c r="AN13">
        <f t="shared" si="6"/>
        <v>3.5931396696658987E-3</v>
      </c>
      <c r="AO13">
        <f t="shared" si="7"/>
        <v>5.1808549799468471E-3</v>
      </c>
      <c r="AQ13">
        <f t="shared" si="8"/>
        <v>2.2025057251823226E-3</v>
      </c>
      <c r="AR13">
        <f t="shared" si="9"/>
        <v>2.8874030687150499E-3</v>
      </c>
      <c r="AT13">
        <f t="shared" si="17"/>
        <v>9.8499050446802881E-4</v>
      </c>
      <c r="AU13">
        <f t="shared" si="18"/>
        <v>1.1787773666830312E-3</v>
      </c>
      <c r="AW13">
        <f t="shared" si="10"/>
        <v>0.35882947479452487</v>
      </c>
    </row>
    <row r="14" spans="1:49" x14ac:dyDescent="0.2">
      <c r="A14" t="s">
        <v>400</v>
      </c>
      <c r="B14">
        <v>728.57799999999997</v>
      </c>
      <c r="C14">
        <v>0</v>
      </c>
      <c r="D14">
        <v>1.69124148422985E-3</v>
      </c>
      <c r="E14">
        <v>0</v>
      </c>
      <c r="F14">
        <v>0</v>
      </c>
      <c r="G14">
        <v>0</v>
      </c>
      <c r="H14">
        <v>0</v>
      </c>
      <c r="I14">
        <v>0</v>
      </c>
      <c r="J14">
        <v>2.29470016773353E-3</v>
      </c>
      <c r="K14">
        <v>5.2714100652665801E-3</v>
      </c>
      <c r="L14">
        <v>2.7460802800291002E-4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5.8789645126040098E-4</v>
      </c>
      <c r="T14">
        <v>0</v>
      </c>
      <c r="U14">
        <v>0</v>
      </c>
      <c r="V14">
        <v>0</v>
      </c>
      <c r="W14">
        <v>4.4149201327282296E-3</v>
      </c>
      <c r="X14">
        <v>0</v>
      </c>
      <c r="AA14" t="str">
        <f t="shared" si="11"/>
        <v>d18:0/18:1-MonoHex</v>
      </c>
      <c r="AB14">
        <f t="shared" si="12"/>
        <v>8.4562074211492501E-4</v>
      </c>
      <c r="AC14">
        <f t="shared" si="13"/>
        <v>0</v>
      </c>
      <c r="AD14">
        <f t="shared" si="14"/>
        <v>0</v>
      </c>
      <c r="AE14">
        <f t="shared" si="15"/>
        <v>1.147350083866765E-3</v>
      </c>
      <c r="AF14">
        <f t="shared" si="16"/>
        <v>2.773009046634745E-3</v>
      </c>
      <c r="AG14">
        <f t="shared" si="0"/>
        <v>0</v>
      </c>
      <c r="AH14">
        <f t="shared" si="1"/>
        <v>0</v>
      </c>
      <c r="AI14">
        <f t="shared" si="2"/>
        <v>2.9394822563020049E-4</v>
      </c>
      <c r="AJ14">
        <f t="shared" si="3"/>
        <v>0</v>
      </c>
      <c r="AK14">
        <f t="shared" si="4"/>
        <v>2.2074600663641148E-3</v>
      </c>
      <c r="AM14" t="str">
        <f t="shared" si="5"/>
        <v>d18:0/18:1-MonoHex</v>
      </c>
      <c r="AN14">
        <f t="shared" si="6"/>
        <v>9.5319597452328693E-4</v>
      </c>
      <c r="AO14">
        <f t="shared" si="7"/>
        <v>5.0028165839886298E-4</v>
      </c>
      <c r="AQ14">
        <f t="shared" si="8"/>
        <v>1.1377777680554773E-3</v>
      </c>
      <c r="AR14">
        <f t="shared" si="9"/>
        <v>9.6279239913023599E-4</v>
      </c>
      <c r="AT14">
        <f t="shared" si="17"/>
        <v>5.0882968653200716E-4</v>
      </c>
      <c r="AU14">
        <f t="shared" si="18"/>
        <v>3.9305835101652016E-4</v>
      </c>
      <c r="AW14">
        <f t="shared" si="10"/>
        <v>0.51651835154153758</v>
      </c>
    </row>
    <row r="15" spans="1:49" x14ac:dyDescent="0.2">
      <c r="A15" t="s">
        <v>401</v>
      </c>
      <c r="B15">
        <v>730.58</v>
      </c>
      <c r="C15">
        <v>0</v>
      </c>
      <c r="D15">
        <v>4.3040254782196197E-3</v>
      </c>
      <c r="E15">
        <v>1.40124637429859E-3</v>
      </c>
      <c r="F15">
        <v>3.7360380207510598E-3</v>
      </c>
      <c r="G15">
        <v>0</v>
      </c>
      <c r="H15">
        <v>1.7105446133927401E-3</v>
      </c>
      <c r="I15">
        <v>2.8248405058228001E-4</v>
      </c>
      <c r="J15">
        <v>0</v>
      </c>
      <c r="K15">
        <v>0</v>
      </c>
      <c r="L15">
        <v>0</v>
      </c>
      <c r="M15">
        <v>5.2214253030523202E-3</v>
      </c>
      <c r="N15">
        <v>0</v>
      </c>
      <c r="O15">
        <v>9.0372715583294395E-3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AA15" t="str">
        <f t="shared" si="11"/>
        <v>d18:0/18:0-MonoHex</v>
      </c>
      <c r="AB15">
        <f t="shared" si="12"/>
        <v>2.1520127391098098E-3</v>
      </c>
      <c r="AC15">
        <f t="shared" si="13"/>
        <v>2.5686421975248249E-3</v>
      </c>
      <c r="AD15">
        <f t="shared" si="14"/>
        <v>8.5527230669637003E-4</v>
      </c>
      <c r="AE15">
        <f t="shared" si="15"/>
        <v>1.4124202529114001E-4</v>
      </c>
      <c r="AF15">
        <f t="shared" si="16"/>
        <v>0</v>
      </c>
      <c r="AG15">
        <f t="shared" si="0"/>
        <v>2.6107126515261601E-3</v>
      </c>
      <c r="AH15">
        <f t="shared" si="1"/>
        <v>4.5186357791647197E-3</v>
      </c>
      <c r="AI15">
        <f t="shared" si="2"/>
        <v>0</v>
      </c>
      <c r="AJ15">
        <f t="shared" si="3"/>
        <v>0</v>
      </c>
      <c r="AK15">
        <f t="shared" si="4"/>
        <v>0</v>
      </c>
      <c r="AM15" t="str">
        <f t="shared" si="5"/>
        <v>d18:0/18:0-MonoHex</v>
      </c>
      <c r="AN15">
        <f t="shared" si="6"/>
        <v>1.1434338537244289E-3</v>
      </c>
      <c r="AO15">
        <f t="shared" si="7"/>
        <v>1.425869686138176E-3</v>
      </c>
      <c r="AQ15">
        <f t="shared" si="8"/>
        <v>1.1665458314282647E-3</v>
      </c>
      <c r="AR15">
        <f t="shared" si="9"/>
        <v>2.0656940749023927E-3</v>
      </c>
      <c r="AT15">
        <f t="shared" si="17"/>
        <v>5.2169515558852207E-4</v>
      </c>
      <c r="AU15">
        <f t="shared" si="18"/>
        <v>8.4331607470023297E-4</v>
      </c>
      <c r="AW15">
        <f t="shared" si="10"/>
        <v>0.79855342769824733</v>
      </c>
    </row>
    <row r="16" spans="1:49" x14ac:dyDescent="0.2">
      <c r="A16" t="s">
        <v>402</v>
      </c>
      <c r="B16">
        <v>748.59799999999996</v>
      </c>
      <c r="C16">
        <v>2.6499487338423999E-2</v>
      </c>
      <c r="D16">
        <v>3.0092305331331701E-2</v>
      </c>
      <c r="E16">
        <v>1.71152336009853E-2</v>
      </c>
      <c r="F16">
        <v>2.5618656795147399E-2</v>
      </c>
      <c r="G16">
        <v>2.3632164483567301E-2</v>
      </c>
      <c r="H16">
        <v>2.2620200368358601E-2</v>
      </c>
      <c r="I16">
        <v>1.0724684769391301E-2</v>
      </c>
      <c r="J16">
        <v>1.9582394300540901E-2</v>
      </c>
      <c r="K16">
        <v>2.8526245308528101E-2</v>
      </c>
      <c r="L16">
        <v>1.6069682498786899E-2</v>
      </c>
      <c r="M16">
        <v>3.0618929152138701E-2</v>
      </c>
      <c r="N16">
        <v>4.1216886523824797E-2</v>
      </c>
      <c r="O16">
        <v>8.5444447766801102E-2</v>
      </c>
      <c r="P16">
        <v>0.17127821859554199</v>
      </c>
      <c r="Q16">
        <v>2.07272077895191E-2</v>
      </c>
      <c r="R16">
        <v>2.7534090322641199E-2</v>
      </c>
      <c r="S16">
        <v>2.4017126574486999E-2</v>
      </c>
      <c r="T16">
        <v>2.7057478907794901E-2</v>
      </c>
      <c r="U16">
        <v>2.54159522514486E-2</v>
      </c>
      <c r="V16">
        <v>1.0448279632608701E-3</v>
      </c>
      <c r="W16">
        <v>2.50178807521266E-2</v>
      </c>
      <c r="X16">
        <v>3.34437046687307E-2</v>
      </c>
      <c r="AA16" t="str">
        <f t="shared" ref="AA16:AA79" si="19">A16</f>
        <v>d18:0/20:5-MonoHex</v>
      </c>
      <c r="AB16">
        <f t="shared" ref="AB16:AB79" si="20">AVERAGE(C16:D16)</f>
        <v>2.8295896334877849E-2</v>
      </c>
      <c r="AC16">
        <f t="shared" ref="AC16:AC79" si="21">AVERAGE(E16:F16)</f>
        <v>2.136694519806635E-2</v>
      </c>
      <c r="AD16">
        <f t="shared" ref="AD16:AD79" si="22">AVERAGE(G16:H16)</f>
        <v>2.3126182425962951E-2</v>
      </c>
      <c r="AE16">
        <f t="shared" ref="AE16:AE79" si="23">AVERAGE(I16:J16)</f>
        <v>1.51535395349661E-2</v>
      </c>
      <c r="AF16">
        <f t="shared" ref="AF16:AF79" si="24">AVERAGE(K16:L16)</f>
        <v>2.22979639036575E-2</v>
      </c>
      <c r="AG16">
        <f t="shared" ref="AG16:AG79" si="25">AVERAGE(M16:N16)</f>
        <v>3.5917907837981752E-2</v>
      </c>
      <c r="AH16">
        <f t="shared" ref="AH16:AH79" si="26">AVERAGE(O16:P16)</f>
        <v>0.12836133318117154</v>
      </c>
      <c r="AI16">
        <f t="shared" si="2"/>
        <v>2.5537302741140952E-2</v>
      </c>
      <c r="AJ16">
        <f t="shared" si="3"/>
        <v>1.3230390107354734E-2</v>
      </c>
      <c r="AK16">
        <f t="shared" si="4"/>
        <v>2.9230792710428652E-2</v>
      </c>
      <c r="AM16" t="str">
        <f t="shared" si="5"/>
        <v>d18:0/20:5-MonoHex</v>
      </c>
      <c r="AN16">
        <f t="shared" si="6"/>
        <v>2.2048105479506148E-2</v>
      </c>
      <c r="AO16">
        <f t="shared" si="7"/>
        <v>4.6455545315615535E-2</v>
      </c>
      <c r="AQ16">
        <f t="shared" si="8"/>
        <v>4.6973021139716398E-3</v>
      </c>
      <c r="AR16">
        <f t="shared" si="9"/>
        <v>4.6523584886632947E-2</v>
      </c>
      <c r="AT16">
        <f t="shared" ref="AT16:AT79" si="27">AQ16/SQRT(5)</f>
        <v>2.10069736753881E-3</v>
      </c>
      <c r="AU16">
        <f t="shared" ref="AU16:AU79" si="28">AR16/SQRT(6)</f>
        <v>1.8993173996218318E-2</v>
      </c>
      <c r="AW16">
        <f t="shared" si="10"/>
        <v>0.30677533532680729</v>
      </c>
    </row>
    <row r="17" spans="1:49" x14ac:dyDescent="0.2">
      <c r="A17" t="s">
        <v>403</v>
      </c>
      <c r="B17">
        <v>750.6</v>
      </c>
      <c r="C17">
        <v>9.9875791087682894E-3</v>
      </c>
      <c r="D17">
        <v>6.30468397884124E-3</v>
      </c>
      <c r="E17">
        <v>6.2052140797036002E-3</v>
      </c>
      <c r="F17">
        <v>1.15942211846044E-2</v>
      </c>
      <c r="G17">
        <v>1.5900713521402699E-2</v>
      </c>
      <c r="H17">
        <v>1.0317733666602401E-2</v>
      </c>
      <c r="I17">
        <v>6.6975111211244097E-3</v>
      </c>
      <c r="J17">
        <v>9.8201742941713896E-3</v>
      </c>
      <c r="K17">
        <v>4.2878359526006202E-3</v>
      </c>
      <c r="L17">
        <v>9.5999346481363892E-3</v>
      </c>
      <c r="M17">
        <v>1.08846445067513E-2</v>
      </c>
      <c r="N17">
        <v>2.8876696264120601E-2</v>
      </c>
      <c r="O17">
        <v>0</v>
      </c>
      <c r="P17">
        <v>4.2072485650504303E-2</v>
      </c>
      <c r="Q17">
        <v>1.43159625749742E-2</v>
      </c>
      <c r="R17">
        <v>6.2323297010633098E-3</v>
      </c>
      <c r="S17">
        <v>1.89082155113175E-3</v>
      </c>
      <c r="T17">
        <v>3.6033840011299202E-3</v>
      </c>
      <c r="U17">
        <v>5.7725183497077696E-3</v>
      </c>
      <c r="V17">
        <v>4.3954032461853403E-3</v>
      </c>
      <c r="W17">
        <v>9.0372937102097192E-3</v>
      </c>
      <c r="X17">
        <v>7.5301174678352499E-3</v>
      </c>
      <c r="AA17" t="str">
        <f t="shared" si="19"/>
        <v>d18:0/20:4-MonoHex</v>
      </c>
      <c r="AB17">
        <f t="shared" si="20"/>
        <v>8.1461315438047643E-3</v>
      </c>
      <c r="AC17">
        <f t="shared" si="21"/>
        <v>8.8997176321540007E-3</v>
      </c>
      <c r="AD17">
        <f t="shared" si="22"/>
        <v>1.310922359400255E-2</v>
      </c>
      <c r="AE17">
        <f t="shared" si="23"/>
        <v>8.2588427076478992E-3</v>
      </c>
      <c r="AF17">
        <f t="shared" si="24"/>
        <v>6.9438853003685047E-3</v>
      </c>
      <c r="AG17">
        <f t="shared" si="25"/>
        <v>1.988067038543595E-2</v>
      </c>
      <c r="AH17">
        <f t="shared" si="26"/>
        <v>2.1036242825252151E-2</v>
      </c>
      <c r="AI17">
        <f t="shared" si="2"/>
        <v>2.7471027761308353E-3</v>
      </c>
      <c r="AJ17">
        <f t="shared" si="3"/>
        <v>5.0839607979465545E-3</v>
      </c>
      <c r="AK17">
        <f t="shared" si="4"/>
        <v>8.2837055890224841E-3</v>
      </c>
      <c r="AM17" t="str">
        <f t="shared" si="5"/>
        <v>d18:0/20:4-MonoHex</v>
      </c>
      <c r="AN17">
        <f t="shared" si="6"/>
        <v>9.0715601555955445E-3</v>
      </c>
      <c r="AO17">
        <f t="shared" si="7"/>
        <v>1.1406336474757596E-2</v>
      </c>
      <c r="AQ17">
        <f t="shared" si="8"/>
        <v>2.3651735639269897E-3</v>
      </c>
      <c r="AR17">
        <f t="shared" si="9"/>
        <v>8.5037494325103484E-3</v>
      </c>
      <c r="AT17">
        <f t="shared" si="27"/>
        <v>1.0577377735052386E-3</v>
      </c>
      <c r="AU17">
        <f t="shared" si="28"/>
        <v>3.4716411683553953E-3</v>
      </c>
      <c r="AW17">
        <f t="shared" si="10"/>
        <v>0.58197112278483409</v>
      </c>
    </row>
    <row r="18" spans="1:49" x14ac:dyDescent="0.2">
      <c r="A18" t="s">
        <v>404</v>
      </c>
      <c r="B18">
        <v>752.60199999999998</v>
      </c>
      <c r="C18">
        <v>5.8526823613711896E-3</v>
      </c>
      <c r="D18">
        <v>5.9952669624494699E-3</v>
      </c>
      <c r="E18">
        <v>9.8944487714822497E-3</v>
      </c>
      <c r="F18">
        <v>2.1226198080886299E-2</v>
      </c>
      <c r="G18">
        <v>6.7121000892244901E-3</v>
      </c>
      <c r="H18">
        <v>6.2291275386594297E-3</v>
      </c>
      <c r="I18">
        <v>6.5108532194632597E-3</v>
      </c>
      <c r="J18">
        <v>8.5817097101013404E-3</v>
      </c>
      <c r="K18">
        <v>1.44194754852122E-2</v>
      </c>
      <c r="L18">
        <v>6.4075206534012401E-4</v>
      </c>
      <c r="M18">
        <v>5.2214253030523202E-3</v>
      </c>
      <c r="N18">
        <v>0</v>
      </c>
      <c r="O18">
        <v>5.5048012436538798E-2</v>
      </c>
      <c r="P18">
        <v>3.1059306677998399E-2</v>
      </c>
      <c r="Q18">
        <v>5.6461730242921499E-3</v>
      </c>
      <c r="R18">
        <v>1.29919876868268E-2</v>
      </c>
      <c r="S18">
        <v>2.2853505102483499E-3</v>
      </c>
      <c r="T18">
        <v>3.3851252010236301E-3</v>
      </c>
      <c r="U18">
        <v>0</v>
      </c>
      <c r="V18">
        <v>0</v>
      </c>
      <c r="W18">
        <v>4.4149201327282296E-3</v>
      </c>
      <c r="X18">
        <v>1.4864960086338701E-4</v>
      </c>
      <c r="AA18" t="str">
        <f t="shared" si="19"/>
        <v>d18:0/20:3-MonoHex</v>
      </c>
      <c r="AB18">
        <f t="shared" si="20"/>
        <v>5.9239746619103298E-3</v>
      </c>
      <c r="AC18">
        <f t="shared" si="21"/>
        <v>1.5560323426184275E-2</v>
      </c>
      <c r="AD18">
        <f t="shared" si="22"/>
        <v>6.4706138139419599E-3</v>
      </c>
      <c r="AE18">
        <f t="shared" si="23"/>
        <v>7.5462814647822996E-3</v>
      </c>
      <c r="AF18">
        <f t="shared" si="24"/>
        <v>7.5301137752761616E-3</v>
      </c>
      <c r="AG18">
        <f t="shared" si="25"/>
        <v>2.6107126515261601E-3</v>
      </c>
      <c r="AH18">
        <f t="shared" si="26"/>
        <v>4.30536595572686E-2</v>
      </c>
      <c r="AI18">
        <f t="shared" si="2"/>
        <v>2.83523785563599E-3</v>
      </c>
      <c r="AJ18">
        <f t="shared" si="3"/>
        <v>0</v>
      </c>
      <c r="AK18">
        <f t="shared" si="4"/>
        <v>2.2817848667958081E-3</v>
      </c>
      <c r="AM18" t="str">
        <f t="shared" si="5"/>
        <v>d18:0/20:3-MonoHex</v>
      </c>
      <c r="AN18">
        <f t="shared" si="6"/>
        <v>8.6062614284190039E-3</v>
      </c>
      <c r="AO18">
        <f t="shared" si="7"/>
        <v>1.0156278986245312E-2</v>
      </c>
      <c r="AQ18">
        <f t="shared" si="8"/>
        <v>3.9495658810320003E-3</v>
      </c>
      <c r="AR18">
        <f t="shared" si="9"/>
        <v>1.842504086471828E-2</v>
      </c>
      <c r="AT18">
        <f t="shared" si="27"/>
        <v>1.7662995583202798E-3</v>
      </c>
      <c r="AU18">
        <f t="shared" si="28"/>
        <v>7.5219914347480548E-3</v>
      </c>
      <c r="AW18">
        <f t="shared" si="10"/>
        <v>0.86229630365023024</v>
      </c>
    </row>
    <row r="19" spans="1:49" x14ac:dyDescent="0.2">
      <c r="A19" t="s">
        <v>405</v>
      </c>
      <c r="B19">
        <v>754.60400000000004</v>
      </c>
      <c r="C19">
        <v>1.36621036471716E-3</v>
      </c>
      <c r="D19">
        <v>0</v>
      </c>
      <c r="E19">
        <v>2.9295404417414399E-3</v>
      </c>
      <c r="F19">
        <v>6.3347458414951896E-3</v>
      </c>
      <c r="G19">
        <v>6.3716476545497298E-3</v>
      </c>
      <c r="H19">
        <v>0</v>
      </c>
      <c r="I19">
        <v>0</v>
      </c>
      <c r="J19">
        <v>0</v>
      </c>
      <c r="K19">
        <v>0</v>
      </c>
      <c r="L19">
        <v>1.5009791454812099E-3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7.5301174678352499E-3</v>
      </c>
      <c r="AA19" t="str">
        <f t="shared" si="19"/>
        <v>d18:0/20:2-MonoHex</v>
      </c>
      <c r="AB19">
        <f t="shared" si="20"/>
        <v>6.8310518235857999E-4</v>
      </c>
      <c r="AC19">
        <f t="shared" si="21"/>
        <v>4.6321431416183143E-3</v>
      </c>
      <c r="AD19">
        <f t="shared" si="22"/>
        <v>3.1858238272748649E-3</v>
      </c>
      <c r="AE19">
        <f t="shared" si="23"/>
        <v>0</v>
      </c>
      <c r="AF19">
        <f t="shared" si="24"/>
        <v>7.5048957274060496E-4</v>
      </c>
      <c r="AG19">
        <f t="shared" si="25"/>
        <v>0</v>
      </c>
      <c r="AH19">
        <f t="shared" si="26"/>
        <v>0</v>
      </c>
      <c r="AI19">
        <f t="shared" si="2"/>
        <v>0</v>
      </c>
      <c r="AJ19">
        <f t="shared" si="3"/>
        <v>0</v>
      </c>
      <c r="AK19">
        <f t="shared" si="4"/>
        <v>3.765058733917625E-3</v>
      </c>
      <c r="AM19" t="str">
        <f t="shared" si="5"/>
        <v>d18:0/20:2-MonoHex</v>
      </c>
      <c r="AN19">
        <f t="shared" si="6"/>
        <v>1.850312344798473E-3</v>
      </c>
      <c r="AO19">
        <f t="shared" si="7"/>
        <v>7.5301174678352504E-4</v>
      </c>
      <c r="AQ19">
        <f t="shared" si="8"/>
        <v>1.9696327046725783E-3</v>
      </c>
      <c r="AR19">
        <f t="shared" si="9"/>
        <v>1.6837854536638206E-3</v>
      </c>
      <c r="AT19">
        <f t="shared" si="27"/>
        <v>8.8084652367093053E-4</v>
      </c>
      <c r="AU19">
        <f t="shared" si="28"/>
        <v>6.8740253296617482E-4</v>
      </c>
      <c r="AW19">
        <f t="shared" si="10"/>
        <v>0.3720609326851439</v>
      </c>
    </row>
    <row r="20" spans="1:49" x14ac:dyDescent="0.2">
      <c r="A20" t="s">
        <v>406</v>
      </c>
      <c r="B20">
        <v>756.60599999999999</v>
      </c>
      <c r="C20">
        <v>0</v>
      </c>
      <c r="D20">
        <v>0</v>
      </c>
      <c r="E20">
        <v>0</v>
      </c>
      <c r="F20">
        <v>3.2693759429769099E-4</v>
      </c>
      <c r="G20">
        <v>2.0295992721819098E-3</v>
      </c>
      <c r="H20">
        <v>0</v>
      </c>
      <c r="I20">
        <v>0</v>
      </c>
      <c r="J20">
        <v>0</v>
      </c>
      <c r="K20">
        <v>0</v>
      </c>
      <c r="L20">
        <v>1.63706937300203E-3</v>
      </c>
      <c r="M20">
        <v>0</v>
      </c>
      <c r="N20">
        <v>1.45906161123052E-3</v>
      </c>
      <c r="O20">
        <v>0</v>
      </c>
      <c r="P20">
        <v>0</v>
      </c>
      <c r="Q20">
        <v>0</v>
      </c>
      <c r="R20">
        <v>0</v>
      </c>
      <c r="S20">
        <v>0</v>
      </c>
      <c r="T20">
        <v>7.8986254690551292E-3</v>
      </c>
      <c r="U20">
        <v>0</v>
      </c>
      <c r="V20">
        <v>0</v>
      </c>
      <c r="W20">
        <v>0</v>
      </c>
      <c r="X20">
        <v>7.3814678669718702E-3</v>
      </c>
      <c r="AA20" t="str">
        <f t="shared" si="19"/>
        <v>d18:0/20:1-MonoHex</v>
      </c>
      <c r="AB20">
        <f t="shared" si="20"/>
        <v>0</v>
      </c>
      <c r="AC20">
        <f t="shared" si="21"/>
        <v>1.634687971488455E-4</v>
      </c>
      <c r="AD20">
        <f t="shared" si="22"/>
        <v>1.0147996360909549E-3</v>
      </c>
      <c r="AE20">
        <f t="shared" si="23"/>
        <v>0</v>
      </c>
      <c r="AF20">
        <f t="shared" si="24"/>
        <v>8.1853468650101499E-4</v>
      </c>
      <c r="AG20">
        <f t="shared" si="25"/>
        <v>7.2953080561525998E-4</v>
      </c>
      <c r="AH20">
        <f t="shared" si="26"/>
        <v>0</v>
      </c>
      <c r="AI20">
        <f t="shared" si="2"/>
        <v>3.9493127345275646E-3</v>
      </c>
      <c r="AJ20">
        <f t="shared" si="3"/>
        <v>0</v>
      </c>
      <c r="AK20">
        <f t="shared" si="4"/>
        <v>3.6907339334859351E-3</v>
      </c>
      <c r="AM20" t="str">
        <f t="shared" si="5"/>
        <v>d18:0/20:1-MonoHex</v>
      </c>
      <c r="AN20">
        <f t="shared" si="6"/>
        <v>3.9936062394816307E-4</v>
      </c>
      <c r="AO20">
        <f t="shared" si="7"/>
        <v>1.6739154947257521E-3</v>
      </c>
      <c r="AQ20">
        <f t="shared" si="8"/>
        <v>4.819478297117877E-4</v>
      </c>
      <c r="AR20">
        <f t="shared" si="9"/>
        <v>1.9837362363613899E-3</v>
      </c>
      <c r="AT20">
        <f t="shared" si="27"/>
        <v>2.1553362176881003E-4</v>
      </c>
      <c r="AU20">
        <f t="shared" si="28"/>
        <v>8.0985692722575523E-4</v>
      </c>
      <c r="AW20">
        <f t="shared" si="10"/>
        <v>0.22804468363301411</v>
      </c>
    </row>
    <row r="21" spans="1:49" x14ac:dyDescent="0.2">
      <c r="A21" t="s">
        <v>407</v>
      </c>
      <c r="B21">
        <v>758.60799999999995</v>
      </c>
      <c r="C21">
        <v>1.25263675418976E-3</v>
      </c>
      <c r="D21">
        <v>0</v>
      </c>
      <c r="E21">
        <v>0</v>
      </c>
      <c r="F21">
        <v>3.2693759429769099E-4</v>
      </c>
      <c r="G21">
        <v>0</v>
      </c>
      <c r="H21">
        <v>0</v>
      </c>
      <c r="I21">
        <v>0</v>
      </c>
      <c r="J21">
        <v>0</v>
      </c>
      <c r="K21">
        <v>1.48704426985569E-3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AA21" t="str">
        <f t="shared" si="19"/>
        <v>d18:0/20:0-MonoHex</v>
      </c>
      <c r="AB21">
        <f t="shared" si="20"/>
        <v>6.2631837709488001E-4</v>
      </c>
      <c r="AC21">
        <f t="shared" si="21"/>
        <v>1.634687971488455E-4</v>
      </c>
      <c r="AD21">
        <f t="shared" si="22"/>
        <v>0</v>
      </c>
      <c r="AE21">
        <f t="shared" si="23"/>
        <v>0</v>
      </c>
      <c r="AF21">
        <f t="shared" si="24"/>
        <v>7.4352213492784498E-4</v>
      </c>
      <c r="AG21">
        <f t="shared" si="25"/>
        <v>0</v>
      </c>
      <c r="AH21">
        <f t="shared" si="26"/>
        <v>0</v>
      </c>
      <c r="AI21">
        <f t="shared" si="2"/>
        <v>0</v>
      </c>
      <c r="AJ21">
        <f t="shared" si="3"/>
        <v>0</v>
      </c>
      <c r="AK21">
        <f t="shared" si="4"/>
        <v>0</v>
      </c>
      <c r="AM21" t="str">
        <f t="shared" si="5"/>
        <v>d18:0/20:0-MonoHex</v>
      </c>
      <c r="AN21">
        <f t="shared" si="6"/>
        <v>3.0666186183431405E-4</v>
      </c>
      <c r="AO21">
        <f t="shared" si="7"/>
        <v>0</v>
      </c>
      <c r="AQ21">
        <f t="shared" si="8"/>
        <v>3.5412371946018931E-4</v>
      </c>
      <c r="AR21">
        <f t="shared" si="9"/>
        <v>0</v>
      </c>
      <c r="AT21">
        <f t="shared" si="27"/>
        <v>1.5836894183160968E-4</v>
      </c>
      <c r="AU21">
        <f t="shared" si="28"/>
        <v>0</v>
      </c>
      <c r="AW21">
        <f t="shared" si="10"/>
        <v>0.12489639041381879</v>
      </c>
    </row>
    <row r="22" spans="1:49" x14ac:dyDescent="0.2">
      <c r="A22" t="s">
        <v>408</v>
      </c>
      <c r="B22">
        <v>774.62400000000002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3.3851252010236301E-3</v>
      </c>
      <c r="U22">
        <v>0</v>
      </c>
      <c r="V22">
        <v>0</v>
      </c>
      <c r="W22">
        <v>0</v>
      </c>
      <c r="X22">
        <v>0</v>
      </c>
      <c r="AA22" t="str">
        <f t="shared" si="19"/>
        <v>d18:0/22:6-MonoHex</v>
      </c>
      <c r="AB22">
        <f t="shared" si="20"/>
        <v>0</v>
      </c>
      <c r="AC22">
        <f t="shared" si="21"/>
        <v>0</v>
      </c>
      <c r="AD22">
        <f t="shared" si="22"/>
        <v>0</v>
      </c>
      <c r="AE22">
        <f t="shared" si="23"/>
        <v>0</v>
      </c>
      <c r="AF22">
        <f t="shared" si="24"/>
        <v>0</v>
      </c>
      <c r="AG22">
        <f t="shared" si="25"/>
        <v>0</v>
      </c>
      <c r="AH22">
        <f t="shared" si="26"/>
        <v>0</v>
      </c>
      <c r="AI22">
        <f t="shared" si="2"/>
        <v>1.6925626005118151E-3</v>
      </c>
      <c r="AJ22">
        <f t="shared" si="3"/>
        <v>0</v>
      </c>
      <c r="AK22">
        <f t="shared" si="4"/>
        <v>0</v>
      </c>
      <c r="AM22" t="str">
        <f t="shared" si="5"/>
        <v>d18:0/22:6-MonoHex</v>
      </c>
      <c r="AN22">
        <f t="shared" si="6"/>
        <v>0</v>
      </c>
      <c r="AO22">
        <f t="shared" si="7"/>
        <v>3.3851252010236299E-4</v>
      </c>
      <c r="AQ22">
        <f t="shared" si="8"/>
        <v>0</v>
      </c>
      <c r="AR22">
        <f t="shared" si="9"/>
        <v>7.5693700618364784E-4</v>
      </c>
      <c r="AT22">
        <f t="shared" si="27"/>
        <v>0</v>
      </c>
      <c r="AU22">
        <f t="shared" si="28"/>
        <v>3.0901823876330875E-4</v>
      </c>
      <c r="AW22">
        <f t="shared" si="10"/>
        <v>0.37390096630005903</v>
      </c>
    </row>
    <row r="23" spans="1:49" x14ac:dyDescent="0.2">
      <c r="A23" t="s">
        <v>409</v>
      </c>
      <c r="B23">
        <v>776.62599999999998</v>
      </c>
      <c r="C23">
        <v>0</v>
      </c>
      <c r="D23">
        <v>0</v>
      </c>
      <c r="E23">
        <v>0</v>
      </c>
      <c r="F23">
        <v>3.2693759429769099E-4</v>
      </c>
      <c r="G23">
        <v>0</v>
      </c>
      <c r="H23">
        <v>0</v>
      </c>
      <c r="I23">
        <v>0</v>
      </c>
      <c r="J23">
        <v>0</v>
      </c>
      <c r="K23">
        <v>2.7205860636203701E-4</v>
      </c>
      <c r="L23">
        <v>0</v>
      </c>
      <c r="M23">
        <v>0</v>
      </c>
      <c r="N23">
        <v>0</v>
      </c>
      <c r="O23">
        <v>0</v>
      </c>
      <c r="P23">
        <v>1.1013178972505901E-2</v>
      </c>
      <c r="Q23">
        <v>0</v>
      </c>
      <c r="R23">
        <v>1.6032396334432601E-3</v>
      </c>
      <c r="S23">
        <v>0</v>
      </c>
      <c r="T23">
        <v>0</v>
      </c>
      <c r="U23">
        <v>0</v>
      </c>
      <c r="V23">
        <v>0</v>
      </c>
      <c r="W23">
        <v>2.84655696174248E-4</v>
      </c>
      <c r="X23">
        <v>0</v>
      </c>
      <c r="AA23" t="str">
        <f t="shared" si="19"/>
        <v>d18:0/22:5-MonoHex</v>
      </c>
      <c r="AB23">
        <f t="shared" si="20"/>
        <v>0</v>
      </c>
      <c r="AC23">
        <f t="shared" si="21"/>
        <v>1.634687971488455E-4</v>
      </c>
      <c r="AD23">
        <f t="shared" si="22"/>
        <v>0</v>
      </c>
      <c r="AE23">
        <f t="shared" si="23"/>
        <v>0</v>
      </c>
      <c r="AF23">
        <f t="shared" si="24"/>
        <v>1.3602930318101851E-4</v>
      </c>
      <c r="AG23">
        <f t="shared" si="25"/>
        <v>0</v>
      </c>
      <c r="AH23">
        <f t="shared" si="26"/>
        <v>5.5065894862529503E-3</v>
      </c>
      <c r="AI23">
        <f t="shared" si="2"/>
        <v>0</v>
      </c>
      <c r="AJ23">
        <f t="shared" si="3"/>
        <v>0</v>
      </c>
      <c r="AK23">
        <f t="shared" si="4"/>
        <v>1.42327848087124E-4</v>
      </c>
      <c r="AM23" t="str">
        <f t="shared" si="5"/>
        <v>d18:0/22:5-MonoHex</v>
      </c>
      <c r="AN23">
        <f t="shared" si="6"/>
        <v>5.9899620065972807E-5</v>
      </c>
      <c r="AO23">
        <f t="shared" si="7"/>
        <v>1.1297834668680148E-3</v>
      </c>
      <c r="AQ23">
        <f t="shared" si="8"/>
        <v>8.2592669990993144E-5</v>
      </c>
      <c r="AR23">
        <f t="shared" si="9"/>
        <v>2.4474850140711324E-3</v>
      </c>
      <c r="AT23">
        <f t="shared" si="27"/>
        <v>3.6936564908613519E-5</v>
      </c>
      <c r="AU23">
        <f t="shared" si="28"/>
        <v>9.9918157293046352E-4</v>
      </c>
      <c r="AW23">
        <f t="shared" si="10"/>
        <v>0.3838119915651389</v>
      </c>
    </row>
    <row r="24" spans="1:49" x14ac:dyDescent="0.2">
      <c r="A24" t="s">
        <v>410</v>
      </c>
      <c r="B24">
        <v>778.62800000000004</v>
      </c>
      <c r="C24">
        <v>0</v>
      </c>
      <c r="D24">
        <v>0</v>
      </c>
      <c r="E24">
        <v>1.40124637429859E-3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5.2214253030523202E-3</v>
      </c>
      <c r="N24">
        <v>5.6718614146430398E-3</v>
      </c>
      <c r="O24">
        <v>0</v>
      </c>
      <c r="P24">
        <v>0</v>
      </c>
      <c r="Q24">
        <v>0</v>
      </c>
      <c r="R24">
        <v>0</v>
      </c>
      <c r="S24">
        <v>2.2853505102483499E-3</v>
      </c>
      <c r="T24">
        <v>0</v>
      </c>
      <c r="U24">
        <v>5.42287397980334E-3</v>
      </c>
      <c r="V24">
        <v>0</v>
      </c>
      <c r="W24">
        <v>0</v>
      </c>
      <c r="X24">
        <v>7.3814678669718702E-3</v>
      </c>
      <c r="AA24" t="str">
        <f t="shared" si="19"/>
        <v>d18:0/22:4-MonoHex</v>
      </c>
      <c r="AB24">
        <f t="shared" si="20"/>
        <v>0</v>
      </c>
      <c r="AC24">
        <f t="shared" si="21"/>
        <v>7.0062318714929502E-4</v>
      </c>
      <c r="AD24">
        <f t="shared" si="22"/>
        <v>0</v>
      </c>
      <c r="AE24">
        <f t="shared" si="23"/>
        <v>0</v>
      </c>
      <c r="AF24">
        <f t="shared" si="24"/>
        <v>0</v>
      </c>
      <c r="AG24">
        <f t="shared" si="25"/>
        <v>5.44664335884768E-3</v>
      </c>
      <c r="AH24">
        <f t="shared" si="26"/>
        <v>0</v>
      </c>
      <c r="AI24">
        <f t="shared" si="2"/>
        <v>1.1426752551241749E-3</v>
      </c>
      <c r="AJ24">
        <f t="shared" si="3"/>
        <v>2.71143698990167E-3</v>
      </c>
      <c r="AK24">
        <f t="shared" si="4"/>
        <v>3.6907339334859351E-3</v>
      </c>
      <c r="AM24" t="str">
        <f t="shared" si="5"/>
        <v>d18:0/22:4-MonoHex</v>
      </c>
      <c r="AN24">
        <f t="shared" si="6"/>
        <v>1.4012463742985899E-4</v>
      </c>
      <c r="AO24">
        <f t="shared" si="7"/>
        <v>2.5982979074718922E-3</v>
      </c>
      <c r="AQ24">
        <f t="shared" si="8"/>
        <v>3.1332821461567612E-4</v>
      </c>
      <c r="AR24">
        <f t="shared" si="9"/>
        <v>2.1324444925530975E-3</v>
      </c>
      <c r="AT24">
        <f t="shared" si="27"/>
        <v>1.4012463742985899E-4</v>
      </c>
      <c r="AU24">
        <f t="shared" si="28"/>
        <v>8.7056681859388205E-4</v>
      </c>
      <c r="AW24">
        <f t="shared" si="10"/>
        <v>6.0769640122937736E-2</v>
      </c>
    </row>
    <row r="25" spans="1:49" x14ac:dyDescent="0.2">
      <c r="A25" t="s">
        <v>411</v>
      </c>
      <c r="B25">
        <v>780.63</v>
      </c>
      <c r="C25">
        <v>0</v>
      </c>
      <c r="D25">
        <v>0</v>
      </c>
      <c r="E25">
        <v>0</v>
      </c>
      <c r="F25">
        <v>6.3347458414951896E-3</v>
      </c>
      <c r="G25">
        <v>0</v>
      </c>
      <c r="H25">
        <v>0</v>
      </c>
      <c r="I25">
        <v>0</v>
      </c>
      <c r="J25">
        <v>1.93980737658841E-3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5.8789645126040098E-4</v>
      </c>
      <c r="T25">
        <v>0</v>
      </c>
      <c r="U25">
        <v>0</v>
      </c>
      <c r="V25">
        <v>0</v>
      </c>
      <c r="W25">
        <v>8.8908619179969595E-5</v>
      </c>
      <c r="X25">
        <v>7.3814678669718702E-3</v>
      </c>
      <c r="AA25" t="str">
        <f t="shared" si="19"/>
        <v>d18:0/22:3-MonoHex</v>
      </c>
      <c r="AB25">
        <f t="shared" si="20"/>
        <v>0</v>
      </c>
      <c r="AC25">
        <f t="shared" si="21"/>
        <v>3.1673729207475948E-3</v>
      </c>
      <c r="AD25">
        <f t="shared" si="22"/>
        <v>0</v>
      </c>
      <c r="AE25">
        <f t="shared" si="23"/>
        <v>9.6990368829420498E-4</v>
      </c>
      <c r="AF25">
        <f t="shared" si="24"/>
        <v>0</v>
      </c>
      <c r="AG25">
        <f t="shared" si="25"/>
        <v>0</v>
      </c>
      <c r="AH25">
        <f t="shared" si="26"/>
        <v>0</v>
      </c>
      <c r="AI25">
        <f t="shared" si="2"/>
        <v>2.9394822563020049E-4</v>
      </c>
      <c r="AJ25">
        <f t="shared" si="3"/>
        <v>0</v>
      </c>
      <c r="AK25">
        <f t="shared" si="4"/>
        <v>3.73518824307592E-3</v>
      </c>
      <c r="AM25" t="str">
        <f t="shared" si="5"/>
        <v>d18:0/22:3-MonoHex</v>
      </c>
      <c r="AN25">
        <f t="shared" si="6"/>
        <v>8.2745532180836007E-4</v>
      </c>
      <c r="AO25">
        <f t="shared" si="7"/>
        <v>8.0582729374122412E-4</v>
      </c>
      <c r="AQ25">
        <f t="shared" si="8"/>
        <v>1.3738224808637913E-3</v>
      </c>
      <c r="AR25">
        <f t="shared" si="9"/>
        <v>1.6425017986194258E-3</v>
      </c>
      <c r="AT25">
        <f t="shared" si="27"/>
        <v>6.1439209124576827E-4</v>
      </c>
      <c r="AU25">
        <f t="shared" si="28"/>
        <v>6.7054855137020088E-4</v>
      </c>
      <c r="AW25">
        <f t="shared" si="10"/>
        <v>0.98255128320590646</v>
      </c>
    </row>
    <row r="26" spans="1:49" x14ac:dyDescent="0.2">
      <c r="A26" t="s">
        <v>412</v>
      </c>
      <c r="B26">
        <v>782.63199999999995</v>
      </c>
      <c r="C26">
        <v>0</v>
      </c>
      <c r="D26">
        <v>0</v>
      </c>
      <c r="E26">
        <v>0</v>
      </c>
      <c r="F26">
        <v>0</v>
      </c>
      <c r="G26">
        <v>2.0295992721819098E-3</v>
      </c>
      <c r="H26">
        <v>0</v>
      </c>
      <c r="I26">
        <v>0</v>
      </c>
      <c r="J26">
        <v>3.5489279114512E-4</v>
      </c>
      <c r="K26">
        <v>1.6218710551761E-3</v>
      </c>
      <c r="L26">
        <v>0</v>
      </c>
      <c r="M26">
        <v>0</v>
      </c>
      <c r="N26">
        <v>1.45906161123052E-3</v>
      </c>
      <c r="O26">
        <v>0</v>
      </c>
      <c r="P26">
        <v>1.1013178972505901E-2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4.4149201327282296E-3</v>
      </c>
      <c r="X26">
        <v>0</v>
      </c>
      <c r="AA26" t="str">
        <f t="shared" si="19"/>
        <v>d18:0/22:2-MonoHex</v>
      </c>
      <c r="AB26">
        <f t="shared" si="20"/>
        <v>0</v>
      </c>
      <c r="AC26">
        <f t="shared" si="21"/>
        <v>0</v>
      </c>
      <c r="AD26">
        <f t="shared" si="22"/>
        <v>1.0147996360909549E-3</v>
      </c>
      <c r="AE26">
        <f t="shared" si="23"/>
        <v>1.7744639557256E-4</v>
      </c>
      <c r="AF26">
        <f t="shared" si="24"/>
        <v>8.1093552758805E-4</v>
      </c>
      <c r="AG26">
        <f t="shared" si="25"/>
        <v>7.2953080561525998E-4</v>
      </c>
      <c r="AH26">
        <f t="shared" si="26"/>
        <v>5.5065894862529503E-3</v>
      </c>
      <c r="AI26">
        <f t="shared" si="2"/>
        <v>0</v>
      </c>
      <c r="AJ26">
        <f t="shared" si="3"/>
        <v>0</v>
      </c>
      <c r="AK26">
        <f t="shared" si="4"/>
        <v>2.2074600663641148E-3</v>
      </c>
      <c r="AM26" t="str">
        <f t="shared" si="5"/>
        <v>d18:0/22:2-MonoHex</v>
      </c>
      <c r="AN26">
        <f t="shared" si="6"/>
        <v>4.0063631185031299E-4</v>
      </c>
      <c r="AO26">
        <f t="shared" si="7"/>
        <v>1.6887160716464651E-3</v>
      </c>
      <c r="AQ26">
        <f t="shared" si="8"/>
        <v>4.7863730599260405E-4</v>
      </c>
      <c r="AR26">
        <f t="shared" si="9"/>
        <v>2.3167225264293144E-3</v>
      </c>
      <c r="AT26">
        <f t="shared" si="27"/>
        <v>2.1405311055336601E-4</v>
      </c>
      <c r="AU26">
        <f t="shared" si="28"/>
        <v>9.4579801089388939E-4</v>
      </c>
      <c r="AW26">
        <f t="shared" si="10"/>
        <v>0.28542032154183788</v>
      </c>
    </row>
    <row r="27" spans="1:49" x14ac:dyDescent="0.2">
      <c r="A27" t="s">
        <v>413</v>
      </c>
      <c r="B27">
        <v>784.63400000000001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1.93980737658841E-3</v>
      </c>
      <c r="K27">
        <v>1.48704426985569E-3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AA27" t="str">
        <f t="shared" si="19"/>
        <v>d18:0/22:1-MonoHex</v>
      </c>
      <c r="AB27">
        <f t="shared" si="20"/>
        <v>0</v>
      </c>
      <c r="AC27">
        <f t="shared" si="21"/>
        <v>0</v>
      </c>
      <c r="AD27">
        <f t="shared" si="22"/>
        <v>0</v>
      </c>
      <c r="AE27">
        <f t="shared" si="23"/>
        <v>9.6990368829420498E-4</v>
      </c>
      <c r="AF27">
        <f t="shared" si="24"/>
        <v>7.4352213492784498E-4</v>
      </c>
      <c r="AG27">
        <f t="shared" si="25"/>
        <v>0</v>
      </c>
      <c r="AH27">
        <f t="shared" si="26"/>
        <v>0</v>
      </c>
      <c r="AI27">
        <f t="shared" si="2"/>
        <v>0</v>
      </c>
      <c r="AJ27">
        <f t="shared" si="3"/>
        <v>0</v>
      </c>
      <c r="AK27">
        <f t="shared" si="4"/>
        <v>0</v>
      </c>
      <c r="AM27" t="str">
        <f t="shared" si="5"/>
        <v>d18:0/22:1-MonoHex</v>
      </c>
      <c r="AN27">
        <f t="shared" si="6"/>
        <v>3.4268516464440999E-4</v>
      </c>
      <c r="AO27">
        <f t="shared" si="7"/>
        <v>0</v>
      </c>
      <c r="AQ27">
        <f t="shared" si="8"/>
        <v>4.7601804570770502E-4</v>
      </c>
      <c r="AR27">
        <f t="shared" si="9"/>
        <v>0</v>
      </c>
      <c r="AT27">
        <f t="shared" si="27"/>
        <v>2.1288174174380608E-4</v>
      </c>
      <c r="AU27">
        <f t="shared" si="28"/>
        <v>0</v>
      </c>
      <c r="AW27">
        <f t="shared" si="10"/>
        <v>0.18273992421704194</v>
      </c>
    </row>
    <row r="28" spans="1:49" x14ac:dyDescent="0.2">
      <c r="A28" t="s">
        <v>414</v>
      </c>
      <c r="B28">
        <v>786.63599999999997</v>
      </c>
      <c r="C28">
        <v>0</v>
      </c>
      <c r="D28">
        <v>0</v>
      </c>
      <c r="E28">
        <v>1.5282940674428501E-3</v>
      </c>
      <c r="F28">
        <v>0</v>
      </c>
      <c r="G28">
        <v>3.40452434674755E-4</v>
      </c>
      <c r="H28">
        <v>0</v>
      </c>
      <c r="I28">
        <v>0</v>
      </c>
      <c r="J28">
        <v>8.2808317933861304E-4</v>
      </c>
      <c r="K28">
        <v>2.7205860636203701E-4</v>
      </c>
      <c r="L28">
        <v>0</v>
      </c>
      <c r="M28">
        <v>5.6632192036989697E-3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AA28" t="str">
        <f t="shared" si="19"/>
        <v>d18:0/22:0-MonoHex</v>
      </c>
      <c r="AB28">
        <f t="shared" si="20"/>
        <v>0</v>
      </c>
      <c r="AC28">
        <f t="shared" si="21"/>
        <v>7.6414703372142503E-4</v>
      </c>
      <c r="AD28">
        <f t="shared" si="22"/>
        <v>1.702262173373775E-4</v>
      </c>
      <c r="AE28">
        <f t="shared" si="23"/>
        <v>4.1404158966930652E-4</v>
      </c>
      <c r="AF28">
        <f t="shared" si="24"/>
        <v>1.3602930318101851E-4</v>
      </c>
      <c r="AG28">
        <f t="shared" si="25"/>
        <v>2.8316096018494849E-3</v>
      </c>
      <c r="AH28">
        <f t="shared" si="26"/>
        <v>0</v>
      </c>
      <c r="AI28">
        <f t="shared" si="2"/>
        <v>0</v>
      </c>
      <c r="AJ28">
        <f t="shared" si="3"/>
        <v>0</v>
      </c>
      <c r="AK28">
        <f t="shared" si="4"/>
        <v>0</v>
      </c>
      <c r="AM28" t="str">
        <f t="shared" si="5"/>
        <v>d18:0/22:0-MonoHex</v>
      </c>
      <c r="AN28">
        <f t="shared" si="6"/>
        <v>2.9688882878182554E-4</v>
      </c>
      <c r="AO28">
        <f t="shared" si="7"/>
        <v>5.66321920369897E-4</v>
      </c>
      <c r="AQ28">
        <f t="shared" si="8"/>
        <v>3.0088086522609911E-4</v>
      </c>
      <c r="AR28">
        <f t="shared" si="9"/>
        <v>1.2663343110953125E-3</v>
      </c>
      <c r="AT28">
        <f t="shared" si="27"/>
        <v>1.3455801355490203E-4</v>
      </c>
      <c r="AU28">
        <f t="shared" si="28"/>
        <v>5.1697881766039509E-4</v>
      </c>
      <c r="AW28">
        <f t="shared" si="10"/>
        <v>0.6651956602600908</v>
      </c>
    </row>
    <row r="29" spans="1:49" x14ac:dyDescent="0.2">
      <c r="A29" t="s">
        <v>415</v>
      </c>
      <c r="B29">
        <v>812.66200000000003</v>
      </c>
      <c r="C29">
        <v>0</v>
      </c>
      <c r="D29">
        <v>2.1539993642001902E-3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1.33111314334279E-2</v>
      </c>
      <c r="Q29">
        <v>0</v>
      </c>
      <c r="R29">
        <v>0</v>
      </c>
      <c r="S29">
        <v>2.4787180023921498E-3</v>
      </c>
      <c r="T29">
        <v>0</v>
      </c>
      <c r="U29">
        <v>0</v>
      </c>
      <c r="V29">
        <v>0</v>
      </c>
      <c r="W29">
        <v>0</v>
      </c>
      <c r="X29">
        <v>0</v>
      </c>
      <c r="AA29" t="str">
        <f t="shared" si="19"/>
        <v>d18:0/24:1-MonoHex</v>
      </c>
      <c r="AB29">
        <f t="shared" si="20"/>
        <v>1.0769996821000951E-3</v>
      </c>
      <c r="AC29">
        <f t="shared" si="21"/>
        <v>0</v>
      </c>
      <c r="AD29">
        <f t="shared" si="22"/>
        <v>0</v>
      </c>
      <c r="AE29">
        <f t="shared" si="23"/>
        <v>0</v>
      </c>
      <c r="AF29">
        <f t="shared" si="24"/>
        <v>0</v>
      </c>
      <c r="AG29">
        <f t="shared" si="25"/>
        <v>0</v>
      </c>
      <c r="AH29">
        <f t="shared" si="26"/>
        <v>6.6555657167139499E-3</v>
      </c>
      <c r="AI29">
        <f t="shared" si="2"/>
        <v>1.2393590011960749E-3</v>
      </c>
      <c r="AJ29">
        <f t="shared" si="3"/>
        <v>0</v>
      </c>
      <c r="AK29">
        <f t="shared" si="4"/>
        <v>0</v>
      </c>
      <c r="AM29" t="str">
        <f t="shared" si="5"/>
        <v>d18:0/24:1-MonoHex</v>
      </c>
      <c r="AN29">
        <f t="shared" si="6"/>
        <v>2.1539993642001902E-4</v>
      </c>
      <c r="AO29">
        <f t="shared" si="7"/>
        <v>1.5789849435820049E-3</v>
      </c>
      <c r="AQ29">
        <f t="shared" si="8"/>
        <v>4.8164890018429521E-4</v>
      </c>
      <c r="AR29">
        <f t="shared" si="9"/>
        <v>2.8881914099939112E-3</v>
      </c>
      <c r="AT29">
        <f t="shared" si="27"/>
        <v>2.1539993642001902E-4</v>
      </c>
      <c r="AU29">
        <f t="shared" si="28"/>
        <v>1.1790992056624284E-3</v>
      </c>
      <c r="AW29">
        <f t="shared" si="10"/>
        <v>0.35363835315413933</v>
      </c>
    </row>
    <row r="30" spans="1:49" x14ac:dyDescent="0.2">
      <c r="A30" t="s">
        <v>416</v>
      </c>
      <c r="B30">
        <v>814.66399999999999</v>
      </c>
      <c r="C30">
        <v>0</v>
      </c>
      <c r="D30">
        <v>0</v>
      </c>
      <c r="E30">
        <v>0</v>
      </c>
      <c r="F30">
        <v>3.2693759429769099E-4</v>
      </c>
      <c r="G30">
        <v>0</v>
      </c>
      <c r="H30">
        <v>0</v>
      </c>
      <c r="I30">
        <v>0</v>
      </c>
      <c r="J30">
        <v>0</v>
      </c>
      <c r="K30">
        <v>0</v>
      </c>
      <c r="L30">
        <v>1.63706937300203E-3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AA30" t="str">
        <f t="shared" si="19"/>
        <v>d18:0/24:0-MonoHex</v>
      </c>
      <c r="AB30">
        <f t="shared" si="20"/>
        <v>0</v>
      </c>
      <c r="AC30">
        <f t="shared" si="21"/>
        <v>1.634687971488455E-4</v>
      </c>
      <c r="AD30">
        <f t="shared" si="22"/>
        <v>0</v>
      </c>
      <c r="AE30">
        <f t="shared" si="23"/>
        <v>0</v>
      </c>
      <c r="AF30">
        <f t="shared" si="24"/>
        <v>8.1853468650101499E-4</v>
      </c>
      <c r="AG30">
        <f t="shared" si="25"/>
        <v>0</v>
      </c>
      <c r="AH30">
        <f t="shared" si="26"/>
        <v>0</v>
      </c>
      <c r="AI30">
        <f t="shared" si="2"/>
        <v>0</v>
      </c>
      <c r="AJ30">
        <f t="shared" si="3"/>
        <v>0</v>
      </c>
      <c r="AK30">
        <f t="shared" si="4"/>
        <v>0</v>
      </c>
      <c r="AM30" t="str">
        <f t="shared" si="5"/>
        <v>d18:0/24:0-MonoHex</v>
      </c>
      <c r="AN30">
        <f t="shared" si="6"/>
        <v>1.9640069672997211E-4</v>
      </c>
      <c r="AO30">
        <f t="shared" si="7"/>
        <v>0</v>
      </c>
      <c r="AQ30">
        <f t="shared" si="8"/>
        <v>3.5491369101040357E-4</v>
      </c>
      <c r="AR30">
        <f t="shared" si="9"/>
        <v>0</v>
      </c>
      <c r="AT30">
        <f t="shared" si="27"/>
        <v>1.5872222784892368E-4</v>
      </c>
      <c r="AU30">
        <f t="shared" si="28"/>
        <v>0</v>
      </c>
      <c r="AW30">
        <f t="shared" si="10"/>
        <v>0.2836175453681728</v>
      </c>
    </row>
    <row r="31" spans="1:49" x14ac:dyDescent="0.2">
      <c r="A31" t="s">
        <v>417</v>
      </c>
      <c r="B31">
        <v>840.69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AA31" t="str">
        <f t="shared" si="19"/>
        <v>d18:0/26:1-MonoHex</v>
      </c>
      <c r="AB31">
        <f t="shared" si="20"/>
        <v>0</v>
      </c>
      <c r="AC31">
        <f t="shared" si="21"/>
        <v>0</v>
      </c>
      <c r="AD31">
        <f t="shared" si="22"/>
        <v>0</v>
      </c>
      <c r="AE31">
        <f t="shared" si="23"/>
        <v>0</v>
      </c>
      <c r="AF31">
        <f t="shared" si="24"/>
        <v>0</v>
      </c>
      <c r="AG31">
        <f t="shared" si="25"/>
        <v>0</v>
      </c>
      <c r="AH31">
        <f t="shared" si="26"/>
        <v>0</v>
      </c>
      <c r="AI31">
        <f t="shared" si="2"/>
        <v>0</v>
      </c>
      <c r="AJ31">
        <f t="shared" si="3"/>
        <v>0</v>
      </c>
      <c r="AK31">
        <f t="shared" si="4"/>
        <v>0</v>
      </c>
      <c r="AM31" t="str">
        <f t="shared" si="5"/>
        <v>d18:0/26:1-MonoHex</v>
      </c>
      <c r="AN31">
        <f t="shared" si="6"/>
        <v>0</v>
      </c>
      <c r="AO31">
        <f t="shared" si="7"/>
        <v>0</v>
      </c>
      <c r="AQ31">
        <f t="shared" si="8"/>
        <v>0</v>
      </c>
      <c r="AR31">
        <f t="shared" si="9"/>
        <v>0</v>
      </c>
      <c r="AT31">
        <f t="shared" si="27"/>
        <v>0</v>
      </c>
      <c r="AU31">
        <f t="shared" si="28"/>
        <v>0</v>
      </c>
      <c r="AW31" t="e">
        <f t="shared" si="10"/>
        <v>#DIV/0!</v>
      </c>
    </row>
    <row r="32" spans="1:49" x14ac:dyDescent="0.2">
      <c r="A32" t="s">
        <v>418</v>
      </c>
      <c r="B32">
        <v>842.69200000000001</v>
      </c>
      <c r="C32">
        <v>1.25263675418976E-3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2.8339732846679203E-4</v>
      </c>
      <c r="W32">
        <v>0</v>
      </c>
      <c r="X32">
        <v>0</v>
      </c>
      <c r="AA32" t="str">
        <f t="shared" si="19"/>
        <v>d18:0/26:0-MonoHex</v>
      </c>
      <c r="AB32">
        <f t="shared" si="20"/>
        <v>6.2631837709488001E-4</v>
      </c>
      <c r="AC32">
        <f t="shared" si="21"/>
        <v>0</v>
      </c>
      <c r="AD32">
        <f t="shared" si="22"/>
        <v>0</v>
      </c>
      <c r="AE32">
        <f t="shared" si="23"/>
        <v>0</v>
      </c>
      <c r="AF32">
        <f t="shared" si="24"/>
        <v>0</v>
      </c>
      <c r="AG32">
        <f t="shared" si="25"/>
        <v>0</v>
      </c>
      <c r="AH32">
        <f t="shared" si="26"/>
        <v>0</v>
      </c>
      <c r="AI32">
        <f t="shared" si="2"/>
        <v>0</v>
      </c>
      <c r="AJ32">
        <f t="shared" si="3"/>
        <v>1.4169866423339601E-4</v>
      </c>
      <c r="AK32">
        <f t="shared" si="4"/>
        <v>0</v>
      </c>
      <c r="AM32" t="str">
        <f t="shared" si="5"/>
        <v>d18:0/26:0-MonoHex</v>
      </c>
      <c r="AN32">
        <f t="shared" si="6"/>
        <v>1.2526367541897601E-4</v>
      </c>
      <c r="AO32">
        <f t="shared" si="7"/>
        <v>2.8339732846679203E-5</v>
      </c>
      <c r="AQ32">
        <f t="shared" si="8"/>
        <v>2.8009809334829979E-4</v>
      </c>
      <c r="AR32">
        <f t="shared" si="9"/>
        <v>6.3369569109358322E-5</v>
      </c>
      <c r="AT32">
        <f t="shared" si="27"/>
        <v>1.2526367541897601E-4</v>
      </c>
      <c r="AU32">
        <f t="shared" si="28"/>
        <v>2.5870518256327161E-5</v>
      </c>
      <c r="AW32">
        <f t="shared" si="10"/>
        <v>0.48876038246904618</v>
      </c>
    </row>
    <row r="33" spans="1:49" x14ac:dyDescent="0.2">
      <c r="A33" t="s">
        <v>419</v>
      </c>
      <c r="B33">
        <v>644.49400000000003</v>
      </c>
      <c r="C33">
        <v>0</v>
      </c>
      <c r="D33">
        <v>2.5730687775071199E-3</v>
      </c>
      <c r="E33">
        <v>1.31295456263188E-3</v>
      </c>
      <c r="F33">
        <v>1.67440875559151E-3</v>
      </c>
      <c r="G33">
        <v>0</v>
      </c>
      <c r="H33">
        <v>0</v>
      </c>
      <c r="I33">
        <v>1.8334649786574499E-3</v>
      </c>
      <c r="J33">
        <v>2.1156851214733101E-3</v>
      </c>
      <c r="K33">
        <v>0</v>
      </c>
      <c r="L33">
        <v>8.7719885890466304E-4</v>
      </c>
      <c r="M33">
        <v>0</v>
      </c>
      <c r="N33">
        <v>0</v>
      </c>
      <c r="O33">
        <v>1.8876511515634201E-2</v>
      </c>
      <c r="P33">
        <v>0</v>
      </c>
      <c r="Q33">
        <v>0</v>
      </c>
      <c r="R33">
        <v>1.6527269423246099E-2</v>
      </c>
      <c r="S33">
        <v>0</v>
      </c>
      <c r="T33">
        <v>2.1621900305165399E-5</v>
      </c>
      <c r="U33">
        <v>1.0845747959606701E-2</v>
      </c>
      <c r="V33">
        <v>2.8074876155624E-5</v>
      </c>
      <c r="W33">
        <v>2.81995368845595E-5</v>
      </c>
      <c r="X33">
        <v>6.0790152276934603E-4</v>
      </c>
      <c r="AA33" t="str">
        <f t="shared" si="19"/>
        <v>d18:1/12:0-MonoHex</v>
      </c>
      <c r="AB33">
        <f t="shared" si="20"/>
        <v>1.2865343887535599E-3</v>
      </c>
      <c r="AC33">
        <f t="shared" si="21"/>
        <v>1.4936816591116951E-3</v>
      </c>
      <c r="AD33">
        <f t="shared" si="22"/>
        <v>0</v>
      </c>
      <c r="AE33">
        <f t="shared" si="23"/>
        <v>1.9745750500653799E-3</v>
      </c>
      <c r="AF33">
        <f t="shared" si="24"/>
        <v>4.3859942945233152E-4</v>
      </c>
      <c r="AG33">
        <f t="shared" si="25"/>
        <v>0</v>
      </c>
      <c r="AH33">
        <f t="shared" si="26"/>
        <v>9.4382557578171003E-3</v>
      </c>
      <c r="AI33">
        <f t="shared" si="2"/>
        <v>1.0810950152582699E-5</v>
      </c>
      <c r="AJ33">
        <f t="shared" si="3"/>
        <v>5.436911417881162E-3</v>
      </c>
      <c r="AK33">
        <f t="shared" si="4"/>
        <v>3.1805052982695277E-4</v>
      </c>
      <c r="AM33" t="str">
        <f t="shared" si="5"/>
        <v>d18:1/12:0-MonoHex</v>
      </c>
      <c r="AN33">
        <f t="shared" si="6"/>
        <v>1.0386781054765935E-3</v>
      </c>
      <c r="AO33">
        <f t="shared" si="7"/>
        <v>3.0408057311355598E-3</v>
      </c>
      <c r="AQ33">
        <f t="shared" si="8"/>
        <v>8.0363404079321842E-4</v>
      </c>
      <c r="AR33">
        <f t="shared" si="9"/>
        <v>4.2576241338182453E-3</v>
      </c>
      <c r="AT33">
        <f t="shared" si="27"/>
        <v>3.5939606884929508E-4</v>
      </c>
      <c r="AU33">
        <f t="shared" si="28"/>
        <v>1.7381677740689844E-3</v>
      </c>
      <c r="AW33">
        <f t="shared" si="10"/>
        <v>0.35623894360763003</v>
      </c>
    </row>
    <row r="34" spans="1:49" x14ac:dyDescent="0.2">
      <c r="A34" t="s">
        <v>420</v>
      </c>
      <c r="B34">
        <v>670.52</v>
      </c>
      <c r="C34">
        <v>1.1737087580741001E-3</v>
      </c>
      <c r="D34">
        <v>4.7276218556428903E-3</v>
      </c>
      <c r="E34">
        <v>0</v>
      </c>
      <c r="F34">
        <v>3.62343962114961E-3</v>
      </c>
      <c r="G34">
        <v>6.0980574244122003E-3</v>
      </c>
      <c r="H34">
        <v>1.4695256643227001E-3</v>
      </c>
      <c r="I34">
        <v>1.8334649786574499E-3</v>
      </c>
      <c r="J34">
        <v>3.2493429889799701E-3</v>
      </c>
      <c r="K34">
        <v>3.3876696051436399E-3</v>
      </c>
      <c r="L34">
        <v>3.7594236810199901E-4</v>
      </c>
      <c r="M34">
        <v>9.2430342213831503E-3</v>
      </c>
      <c r="N34">
        <v>0</v>
      </c>
      <c r="O34">
        <v>6.9606227776751297E-3</v>
      </c>
      <c r="P34">
        <v>1.33111314334279E-2</v>
      </c>
      <c r="Q34">
        <v>0</v>
      </c>
      <c r="R34">
        <v>0</v>
      </c>
      <c r="S34">
        <v>7.27946393755618E-4</v>
      </c>
      <c r="T34">
        <v>3.3851252010236301E-3</v>
      </c>
      <c r="U34">
        <v>5.42287397980334E-3</v>
      </c>
      <c r="V34">
        <v>0</v>
      </c>
      <c r="W34">
        <v>4.4149201327282296E-3</v>
      </c>
      <c r="X34">
        <v>7.3814678669718702E-3</v>
      </c>
      <c r="AA34" t="str">
        <f t="shared" si="19"/>
        <v>d18:1/14:1-MonoHex</v>
      </c>
      <c r="AB34">
        <f t="shared" si="20"/>
        <v>2.9506653068584951E-3</v>
      </c>
      <c r="AC34">
        <f t="shared" si="21"/>
        <v>1.811719810574805E-3</v>
      </c>
      <c r="AD34">
        <f t="shared" si="22"/>
        <v>3.7837915443674503E-3</v>
      </c>
      <c r="AE34">
        <f t="shared" si="23"/>
        <v>2.5414039838187099E-3</v>
      </c>
      <c r="AF34">
        <f t="shared" si="24"/>
        <v>1.8818059866228195E-3</v>
      </c>
      <c r="AG34">
        <f t="shared" si="25"/>
        <v>4.6215171106915752E-3</v>
      </c>
      <c r="AH34">
        <f t="shared" si="26"/>
        <v>1.0135877105551515E-2</v>
      </c>
      <c r="AI34">
        <f t="shared" si="2"/>
        <v>2.0565357973896239E-3</v>
      </c>
      <c r="AJ34">
        <f t="shared" si="3"/>
        <v>2.71143698990167E-3</v>
      </c>
      <c r="AK34">
        <f t="shared" si="4"/>
        <v>5.8981939998500495E-3</v>
      </c>
      <c r="AM34" t="str">
        <f t="shared" si="5"/>
        <v>d18:1/14:1-MonoHex</v>
      </c>
      <c r="AN34">
        <f t="shared" si="6"/>
        <v>2.593877326448456E-3</v>
      </c>
      <c r="AO34">
        <f t="shared" si="7"/>
        <v>5.0847122006768865E-3</v>
      </c>
      <c r="AQ34">
        <f t="shared" si="8"/>
        <v>8.1620508043265432E-4</v>
      </c>
      <c r="AR34">
        <f t="shared" si="9"/>
        <v>3.2090830770141951E-3</v>
      </c>
      <c r="AT34">
        <f t="shared" si="27"/>
        <v>3.6501800868561971E-4</v>
      </c>
      <c r="AU34">
        <f t="shared" si="28"/>
        <v>1.3101026801475586E-3</v>
      </c>
      <c r="AW34">
        <f t="shared" si="10"/>
        <v>0.159639974570113</v>
      </c>
    </row>
    <row r="35" spans="1:49" x14ac:dyDescent="0.2">
      <c r="A35" t="s">
        <v>421</v>
      </c>
      <c r="B35">
        <v>672.52200000000005</v>
      </c>
      <c r="C35">
        <v>2.0982735214274601E-3</v>
      </c>
      <c r="D35">
        <v>4.2359637742326499E-4</v>
      </c>
      <c r="E35">
        <v>0</v>
      </c>
      <c r="F35">
        <v>1.1044508238162601E-2</v>
      </c>
      <c r="G35">
        <v>2.49568358679037E-3</v>
      </c>
      <c r="H35">
        <v>0</v>
      </c>
      <c r="I35">
        <v>1.6840220984541199E-3</v>
      </c>
      <c r="J35">
        <v>1.13365786750667E-3</v>
      </c>
      <c r="K35">
        <v>1.7657985499675401E-3</v>
      </c>
      <c r="L35">
        <v>3.8198285370047501E-3</v>
      </c>
      <c r="M35">
        <v>0</v>
      </c>
      <c r="N35">
        <v>0</v>
      </c>
      <c r="O35">
        <v>0</v>
      </c>
      <c r="P35">
        <v>1.02524046172707E-2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AA35" t="str">
        <f t="shared" si="19"/>
        <v>d18:1/14:0-MonoHex</v>
      </c>
      <c r="AB35">
        <f t="shared" si="20"/>
        <v>1.2609349494253626E-3</v>
      </c>
      <c r="AC35">
        <f t="shared" si="21"/>
        <v>5.5222541190813003E-3</v>
      </c>
      <c r="AD35">
        <f t="shared" si="22"/>
        <v>1.247841793395185E-3</v>
      </c>
      <c r="AE35">
        <f t="shared" si="23"/>
        <v>1.4088399829803948E-3</v>
      </c>
      <c r="AF35">
        <f t="shared" si="24"/>
        <v>2.7928135434861449E-3</v>
      </c>
      <c r="AG35">
        <f t="shared" si="25"/>
        <v>0</v>
      </c>
      <c r="AH35">
        <f t="shared" si="26"/>
        <v>5.1262023086353498E-3</v>
      </c>
      <c r="AI35">
        <f t="shared" si="2"/>
        <v>0</v>
      </c>
      <c r="AJ35">
        <f t="shared" si="3"/>
        <v>0</v>
      </c>
      <c r="AK35">
        <f t="shared" si="4"/>
        <v>0</v>
      </c>
      <c r="AM35" t="str">
        <f t="shared" si="5"/>
        <v>d18:1/14:0-MonoHex</v>
      </c>
      <c r="AN35">
        <f t="shared" si="6"/>
        <v>2.4465368776736772E-3</v>
      </c>
      <c r="AO35">
        <f t="shared" si="7"/>
        <v>1.02524046172707E-3</v>
      </c>
      <c r="AQ35">
        <f t="shared" si="8"/>
        <v>1.8370683684184122E-3</v>
      </c>
      <c r="AR35">
        <f t="shared" si="9"/>
        <v>2.2925073657049998E-3</v>
      </c>
      <c r="AT35">
        <f t="shared" si="27"/>
        <v>8.2156195021963947E-4</v>
      </c>
      <c r="AU35">
        <f t="shared" si="28"/>
        <v>9.3591221292488021E-4</v>
      </c>
      <c r="AW35">
        <f t="shared" si="10"/>
        <v>0.31230475614105174</v>
      </c>
    </row>
    <row r="36" spans="1:49" x14ac:dyDescent="0.2">
      <c r="A36" t="s">
        <v>422</v>
      </c>
      <c r="B36">
        <v>698.548</v>
      </c>
      <c r="C36">
        <v>1.03721689907553E-2</v>
      </c>
      <c r="D36">
        <v>7.9931901738364407E-3</v>
      </c>
      <c r="E36">
        <v>1.05050815286361E-2</v>
      </c>
      <c r="F36">
        <v>6.6697297442601597E-3</v>
      </c>
      <c r="G36">
        <v>6.5641417390206597E-3</v>
      </c>
      <c r="H36">
        <v>1.8623411450275501E-3</v>
      </c>
      <c r="I36">
        <v>1.4467402215581401E-3</v>
      </c>
      <c r="J36">
        <v>8.8698648520535699E-3</v>
      </c>
      <c r="K36">
        <v>5.2454647745048596E-3</v>
      </c>
      <c r="L36">
        <v>8.7385054310798807E-3</v>
      </c>
      <c r="M36">
        <v>4.0216089183308301E-3</v>
      </c>
      <c r="N36">
        <v>4.36854060429262E-3</v>
      </c>
      <c r="O36">
        <v>0</v>
      </c>
      <c r="P36">
        <v>0</v>
      </c>
      <c r="Q36">
        <v>5.9213829933492199E-3</v>
      </c>
      <c r="R36">
        <v>1.60007349545742E-2</v>
      </c>
      <c r="S36">
        <v>1.7602063536471401E-3</v>
      </c>
      <c r="T36">
        <v>0</v>
      </c>
      <c r="U36">
        <v>3.4637667322711603E-5</v>
      </c>
      <c r="V36">
        <v>0</v>
      </c>
      <c r="W36">
        <v>0</v>
      </c>
      <c r="X36">
        <v>0</v>
      </c>
      <c r="AA36" t="str">
        <f t="shared" si="19"/>
        <v>d18:1/16:1-MonoHex</v>
      </c>
      <c r="AB36">
        <f t="shared" si="20"/>
        <v>9.1826795822958704E-3</v>
      </c>
      <c r="AC36">
        <f t="shared" si="21"/>
        <v>8.5874056364481297E-3</v>
      </c>
      <c r="AD36">
        <f t="shared" si="22"/>
        <v>4.2132414420241052E-3</v>
      </c>
      <c r="AE36">
        <f t="shared" si="23"/>
        <v>5.158302536805855E-3</v>
      </c>
      <c r="AF36">
        <f t="shared" si="24"/>
        <v>6.9919851027923701E-3</v>
      </c>
      <c r="AG36">
        <f t="shared" si="25"/>
        <v>4.1950747613117255E-3</v>
      </c>
      <c r="AH36">
        <f t="shared" si="26"/>
        <v>0</v>
      </c>
      <c r="AI36">
        <f t="shared" si="2"/>
        <v>8.8010317682357003E-4</v>
      </c>
      <c r="AJ36">
        <f t="shared" si="3"/>
        <v>1.7318833661355801E-5</v>
      </c>
      <c r="AK36">
        <f t="shared" si="4"/>
        <v>0</v>
      </c>
      <c r="AM36" t="str">
        <f t="shared" si="5"/>
        <v>d18:1/16:1-MonoHex</v>
      </c>
      <c r="AN36">
        <f t="shared" si="6"/>
        <v>6.8267228600732656E-3</v>
      </c>
      <c r="AO36">
        <f t="shared" si="7"/>
        <v>1.0184993543593303E-3</v>
      </c>
      <c r="AQ36">
        <f t="shared" si="8"/>
        <v>2.1384433019405445E-3</v>
      </c>
      <c r="AR36">
        <f t="shared" si="9"/>
        <v>1.8156836951061367E-3</v>
      </c>
      <c r="AT36">
        <f t="shared" si="27"/>
        <v>9.5634091783363307E-4</v>
      </c>
      <c r="AU36">
        <f t="shared" si="28"/>
        <v>7.4124976455019022E-4</v>
      </c>
      <c r="AW36">
        <f t="shared" si="10"/>
        <v>1.8083591715126843E-3</v>
      </c>
    </row>
    <row r="37" spans="1:49" x14ac:dyDescent="0.2">
      <c r="A37" t="s">
        <v>423</v>
      </c>
      <c r="B37">
        <v>700.55</v>
      </c>
      <c r="C37">
        <v>2.1250580941029499E-2</v>
      </c>
      <c r="D37">
        <v>3.01033574947678E-2</v>
      </c>
      <c r="E37">
        <v>2.3885437448887499E-2</v>
      </c>
      <c r="F37">
        <v>3.2557440514942797E-2</v>
      </c>
      <c r="G37">
        <v>8.7392018738601494E-3</v>
      </c>
      <c r="H37">
        <v>1.93219791861029E-2</v>
      </c>
      <c r="I37">
        <v>4.4575902768879801E-2</v>
      </c>
      <c r="J37">
        <v>2.5032025417461301E-2</v>
      </c>
      <c r="K37">
        <v>3.5287908312890699E-2</v>
      </c>
      <c r="L37">
        <v>1.77231299987958E-2</v>
      </c>
      <c r="M37">
        <v>0</v>
      </c>
      <c r="N37">
        <v>1.8906204715476799E-2</v>
      </c>
      <c r="O37">
        <v>1.5997894336004601E-2</v>
      </c>
      <c r="P37">
        <v>1.44923625932215E-2</v>
      </c>
      <c r="Q37">
        <v>2.3439106082987899E-2</v>
      </c>
      <c r="R37">
        <v>1.4542102635814401E-2</v>
      </c>
      <c r="S37">
        <v>0</v>
      </c>
      <c r="T37">
        <v>1.12837506700788E-2</v>
      </c>
      <c r="U37">
        <v>0</v>
      </c>
      <c r="V37">
        <v>2.8074876155624E-5</v>
      </c>
      <c r="W37">
        <v>4.4149201327282296E-3</v>
      </c>
      <c r="X37">
        <v>8.7999047534336704E-3</v>
      </c>
      <c r="AA37" t="str">
        <f t="shared" si="19"/>
        <v>d18:1/16:0-MonoHex</v>
      </c>
      <c r="AB37">
        <f t="shared" si="20"/>
        <v>2.5676969217898651E-2</v>
      </c>
      <c r="AC37">
        <f t="shared" si="21"/>
        <v>2.8221438981915148E-2</v>
      </c>
      <c r="AD37">
        <f t="shared" si="22"/>
        <v>1.4030590529981525E-2</v>
      </c>
      <c r="AE37">
        <f t="shared" si="23"/>
        <v>3.4803964093170547E-2</v>
      </c>
      <c r="AF37">
        <f t="shared" si="24"/>
        <v>2.650551915584325E-2</v>
      </c>
      <c r="AG37">
        <f t="shared" si="25"/>
        <v>9.4531023577383994E-3</v>
      </c>
      <c r="AH37">
        <f t="shared" si="26"/>
        <v>1.524512846461305E-2</v>
      </c>
      <c r="AI37">
        <f t="shared" si="2"/>
        <v>5.6418753350394001E-3</v>
      </c>
      <c r="AJ37">
        <f t="shared" si="3"/>
        <v>1.4037438077812E-5</v>
      </c>
      <c r="AK37">
        <f t="shared" si="4"/>
        <v>6.6074124430809504E-3</v>
      </c>
      <c r="AM37" t="str">
        <f t="shared" si="5"/>
        <v>d18:1/16:0-MonoHex</v>
      </c>
      <c r="AN37">
        <f t="shared" si="6"/>
        <v>2.5847696395761826E-2</v>
      </c>
      <c r="AO37">
        <f t="shared" si="7"/>
        <v>7.3923112077099225E-3</v>
      </c>
      <c r="AQ37">
        <f t="shared" si="8"/>
        <v>7.5159040462369929E-3</v>
      </c>
      <c r="AR37">
        <f t="shared" si="9"/>
        <v>5.5684965356243227E-3</v>
      </c>
      <c r="AT37">
        <f t="shared" si="27"/>
        <v>3.3612144719503277E-3</v>
      </c>
      <c r="AU37">
        <f t="shared" si="28"/>
        <v>2.2733291911225736E-3</v>
      </c>
      <c r="AW37">
        <f t="shared" si="10"/>
        <v>2.7429388474145755E-3</v>
      </c>
    </row>
    <row r="38" spans="1:49" x14ac:dyDescent="0.2">
      <c r="A38" t="s">
        <v>424</v>
      </c>
      <c r="B38">
        <v>722.572</v>
      </c>
      <c r="C38">
        <v>1.36621036471716E-3</v>
      </c>
      <c r="D38">
        <v>0</v>
      </c>
      <c r="E38">
        <v>0</v>
      </c>
      <c r="F38">
        <v>1.9490308655581001E-3</v>
      </c>
      <c r="G38">
        <v>0</v>
      </c>
      <c r="H38">
        <v>0</v>
      </c>
      <c r="I38">
        <v>1.6840220984541199E-3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1.43047616394084E-3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AA38" t="str">
        <f t="shared" si="19"/>
        <v>d18:1/18:3-MonoHex</v>
      </c>
      <c r="AB38">
        <f t="shared" si="20"/>
        <v>6.8310518235857999E-4</v>
      </c>
      <c r="AC38">
        <f t="shared" si="21"/>
        <v>9.7451543277905003E-4</v>
      </c>
      <c r="AD38">
        <f t="shared" si="22"/>
        <v>0</v>
      </c>
      <c r="AE38">
        <f t="shared" si="23"/>
        <v>8.4201104922705997E-4</v>
      </c>
      <c r="AF38">
        <f t="shared" si="24"/>
        <v>0</v>
      </c>
      <c r="AG38">
        <f t="shared" si="25"/>
        <v>0</v>
      </c>
      <c r="AH38">
        <f t="shared" si="26"/>
        <v>0</v>
      </c>
      <c r="AI38">
        <f t="shared" si="2"/>
        <v>0</v>
      </c>
      <c r="AJ38">
        <f t="shared" si="3"/>
        <v>0</v>
      </c>
      <c r="AK38">
        <f t="shared" si="4"/>
        <v>0</v>
      </c>
      <c r="AM38" t="str">
        <f t="shared" si="5"/>
        <v>d18:1/18:3-MonoHex</v>
      </c>
      <c r="AN38">
        <f t="shared" si="6"/>
        <v>4.9992633287293802E-4</v>
      </c>
      <c r="AO38">
        <f t="shared" si="7"/>
        <v>0</v>
      </c>
      <c r="AQ38">
        <f t="shared" si="8"/>
        <v>4.6788458363447507E-4</v>
      </c>
      <c r="AR38">
        <f t="shared" si="9"/>
        <v>0</v>
      </c>
      <c r="AT38">
        <f t="shared" si="27"/>
        <v>2.0924434692617437E-4</v>
      </c>
      <c r="AU38">
        <f t="shared" si="28"/>
        <v>0</v>
      </c>
      <c r="AW38">
        <f t="shared" si="10"/>
        <v>7.5233223478362088E-2</v>
      </c>
    </row>
    <row r="39" spans="1:49" x14ac:dyDescent="0.2">
      <c r="A39" t="s">
        <v>425</v>
      </c>
      <c r="B39">
        <v>724.57399999999996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4.8585337178857102E-4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5.42287397980334E-3</v>
      </c>
      <c r="V39">
        <v>0</v>
      </c>
      <c r="W39">
        <v>0</v>
      </c>
      <c r="X39">
        <v>0</v>
      </c>
      <c r="AA39" t="str">
        <f t="shared" si="19"/>
        <v>d18:1/18:2-MonoHex</v>
      </c>
      <c r="AB39">
        <f t="shared" si="20"/>
        <v>0</v>
      </c>
      <c r="AC39">
        <f t="shared" si="21"/>
        <v>0</v>
      </c>
      <c r="AD39">
        <f t="shared" si="22"/>
        <v>0</v>
      </c>
      <c r="AE39">
        <f t="shared" si="23"/>
        <v>2.4292668589428551E-4</v>
      </c>
      <c r="AF39">
        <f t="shared" si="24"/>
        <v>0</v>
      </c>
      <c r="AG39">
        <f t="shared" si="25"/>
        <v>0</v>
      </c>
      <c r="AH39">
        <f t="shared" si="26"/>
        <v>0</v>
      </c>
      <c r="AI39">
        <f t="shared" si="2"/>
        <v>0</v>
      </c>
      <c r="AJ39">
        <f t="shared" si="3"/>
        <v>2.71143698990167E-3</v>
      </c>
      <c r="AK39">
        <f t="shared" si="4"/>
        <v>0</v>
      </c>
      <c r="AM39" t="str">
        <f t="shared" si="5"/>
        <v>d18:1/18:2-MonoHex</v>
      </c>
      <c r="AN39">
        <f t="shared" si="6"/>
        <v>4.8585337178857104E-5</v>
      </c>
      <c r="AO39">
        <f t="shared" si="7"/>
        <v>5.4228739798033404E-4</v>
      </c>
      <c r="AQ39">
        <f t="shared" si="8"/>
        <v>1.0864011664167234E-4</v>
      </c>
      <c r="AR39">
        <f t="shared" si="9"/>
        <v>1.2125914852255089E-3</v>
      </c>
      <c r="AT39">
        <f t="shared" si="27"/>
        <v>4.8585337178857104E-5</v>
      </c>
      <c r="AU39">
        <f t="shared" si="28"/>
        <v>4.950384008743507E-4</v>
      </c>
      <c r="AW39">
        <f t="shared" si="10"/>
        <v>0.41505461800213822</v>
      </c>
    </row>
    <row r="40" spans="1:49" x14ac:dyDescent="0.2">
      <c r="A40" t="s">
        <v>426</v>
      </c>
      <c r="B40">
        <v>726.57600000000002</v>
      </c>
      <c r="C40">
        <v>4.3615329424141498E-3</v>
      </c>
      <c r="D40">
        <v>1.5846772301861701E-3</v>
      </c>
      <c r="E40">
        <v>1.31295456263188E-3</v>
      </c>
      <c r="F40">
        <v>0</v>
      </c>
      <c r="G40">
        <v>0</v>
      </c>
      <c r="H40">
        <v>0</v>
      </c>
      <c r="I40">
        <v>0</v>
      </c>
      <c r="J40">
        <v>0</v>
      </c>
      <c r="K40">
        <v>3.7245217294663298E-4</v>
      </c>
      <c r="L40">
        <v>3.7594236810199901E-4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2.2853505102483499E-3</v>
      </c>
      <c r="T40">
        <v>0</v>
      </c>
      <c r="U40">
        <v>0</v>
      </c>
      <c r="V40">
        <v>0</v>
      </c>
      <c r="W40">
        <v>0</v>
      </c>
      <c r="X40">
        <v>0</v>
      </c>
      <c r="AA40" t="str">
        <f t="shared" si="19"/>
        <v>d18:1/18:1-MonoHex</v>
      </c>
      <c r="AB40">
        <f t="shared" si="20"/>
        <v>2.9731050863001599E-3</v>
      </c>
      <c r="AC40">
        <f t="shared" si="21"/>
        <v>6.5647728131593998E-4</v>
      </c>
      <c r="AD40">
        <f t="shared" si="22"/>
        <v>0</v>
      </c>
      <c r="AE40">
        <f t="shared" si="23"/>
        <v>0</v>
      </c>
      <c r="AF40">
        <f t="shared" si="24"/>
        <v>3.74197270524316E-4</v>
      </c>
      <c r="AG40">
        <f t="shared" si="25"/>
        <v>0</v>
      </c>
      <c r="AH40">
        <f t="shared" si="26"/>
        <v>0</v>
      </c>
      <c r="AI40">
        <f t="shared" si="2"/>
        <v>1.1426752551241749E-3</v>
      </c>
      <c r="AJ40">
        <f t="shared" si="3"/>
        <v>0</v>
      </c>
      <c r="AK40">
        <f t="shared" si="4"/>
        <v>0</v>
      </c>
      <c r="AM40" t="str">
        <f t="shared" si="5"/>
        <v>d18:1/18:1-MonoHex</v>
      </c>
      <c r="AN40">
        <f t="shared" si="6"/>
        <v>8.0075592762808329E-4</v>
      </c>
      <c r="AO40">
        <f t="shared" si="7"/>
        <v>2.28535051024835E-4</v>
      </c>
      <c r="AQ40">
        <f t="shared" si="8"/>
        <v>1.2454205709496425E-3</v>
      </c>
      <c r="AR40">
        <f t="shared" si="9"/>
        <v>5.1101990933291402E-4</v>
      </c>
      <c r="AT40">
        <f t="shared" si="27"/>
        <v>5.5696901144400008E-4</v>
      </c>
      <c r="AU40">
        <f t="shared" si="28"/>
        <v>2.0862300437816044E-4</v>
      </c>
      <c r="AW40">
        <f t="shared" si="10"/>
        <v>0.38309774183959749</v>
      </c>
    </row>
    <row r="41" spans="1:49" x14ac:dyDescent="0.2">
      <c r="A41" t="s">
        <v>427</v>
      </c>
      <c r="B41">
        <v>728.57799999999997</v>
      </c>
      <c r="C41">
        <v>1.6799517175930001E-3</v>
      </c>
      <c r="D41">
        <v>2.8329738951293599E-3</v>
      </c>
      <c r="E41">
        <v>1.13570581700037E-2</v>
      </c>
      <c r="F41">
        <v>7.3479256364930301E-3</v>
      </c>
      <c r="G41">
        <v>1.19213191269231E-2</v>
      </c>
      <c r="H41">
        <v>6.6183848329538003E-3</v>
      </c>
      <c r="I41">
        <v>2.5863798650191802E-3</v>
      </c>
      <c r="J41">
        <v>1.29011648048474E-2</v>
      </c>
      <c r="K41">
        <v>9.8222000958348397E-3</v>
      </c>
      <c r="L41">
        <v>7.2022789762968397E-3</v>
      </c>
      <c r="M41">
        <v>0</v>
      </c>
      <c r="N41">
        <v>0</v>
      </c>
      <c r="O41">
        <v>6.9606227776751297E-3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AA41" t="str">
        <f t="shared" si="19"/>
        <v>d18:1/18:0-MonoHex</v>
      </c>
      <c r="AB41">
        <f t="shared" si="20"/>
        <v>2.25646280636118E-3</v>
      </c>
      <c r="AC41">
        <f t="shared" si="21"/>
        <v>9.352491903248366E-3</v>
      </c>
      <c r="AD41">
        <f t="shared" si="22"/>
        <v>9.2698519799384507E-3</v>
      </c>
      <c r="AE41">
        <f t="shared" si="23"/>
        <v>7.7437723349332906E-3</v>
      </c>
      <c r="AF41">
        <f t="shared" si="24"/>
        <v>8.5122395360658389E-3</v>
      </c>
      <c r="AG41">
        <f t="shared" si="25"/>
        <v>0</v>
      </c>
      <c r="AH41">
        <f t="shared" si="26"/>
        <v>3.4803113888375648E-3</v>
      </c>
      <c r="AI41">
        <f t="shared" si="2"/>
        <v>0</v>
      </c>
      <c r="AJ41">
        <f t="shared" si="3"/>
        <v>0</v>
      </c>
      <c r="AK41">
        <f t="shared" si="4"/>
        <v>0</v>
      </c>
      <c r="AM41" t="str">
        <f t="shared" si="5"/>
        <v>d18:1/18:0-MonoHex</v>
      </c>
      <c r="AN41">
        <f t="shared" si="6"/>
        <v>7.4269637121094243E-3</v>
      </c>
      <c r="AO41">
        <f t="shared" si="7"/>
        <v>6.9606227776751299E-4</v>
      </c>
      <c r="AQ41">
        <f t="shared" si="8"/>
        <v>2.9629447732144763E-3</v>
      </c>
      <c r="AR41">
        <f t="shared" si="9"/>
        <v>1.5564425696614995E-3</v>
      </c>
      <c r="AT41">
        <f t="shared" si="27"/>
        <v>1.3250691852970534E-3</v>
      </c>
      <c r="AU41">
        <f t="shared" si="28"/>
        <v>6.3541501826948929E-4</v>
      </c>
      <c r="AW41">
        <f t="shared" si="10"/>
        <v>4.031683589051361E-3</v>
      </c>
    </row>
    <row r="42" spans="1:49" x14ac:dyDescent="0.2">
      <c r="A42" t="s">
        <v>428</v>
      </c>
      <c r="B42">
        <v>746.596</v>
      </c>
      <c r="C42">
        <v>2.5399191227912601E-3</v>
      </c>
      <c r="D42">
        <v>1.5846772301861701E-3</v>
      </c>
      <c r="E42">
        <v>1.5282940674428501E-3</v>
      </c>
      <c r="F42">
        <v>2.1219910579579298E-3</v>
      </c>
      <c r="G42">
        <v>2.0295992721819098E-3</v>
      </c>
      <c r="H42">
        <v>0</v>
      </c>
      <c r="I42">
        <v>1.6840220984541199E-3</v>
      </c>
      <c r="J42">
        <v>1.8175811138092001E-3</v>
      </c>
      <c r="K42">
        <v>7.4079595147396498E-3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AA42" t="str">
        <f t="shared" si="19"/>
        <v>d18:1/20:5-MonoHex</v>
      </c>
      <c r="AB42">
        <f t="shared" si="20"/>
        <v>2.0622981764887149E-3</v>
      </c>
      <c r="AC42">
        <f t="shared" si="21"/>
        <v>1.8251425627003898E-3</v>
      </c>
      <c r="AD42">
        <f t="shared" si="22"/>
        <v>1.0147996360909549E-3</v>
      </c>
      <c r="AE42">
        <f t="shared" si="23"/>
        <v>1.75080160613166E-3</v>
      </c>
      <c r="AF42">
        <f t="shared" si="24"/>
        <v>3.7039797573698249E-3</v>
      </c>
      <c r="AG42">
        <f t="shared" si="25"/>
        <v>0</v>
      </c>
      <c r="AH42">
        <f t="shared" si="26"/>
        <v>0</v>
      </c>
      <c r="AI42">
        <f t="shared" si="2"/>
        <v>0</v>
      </c>
      <c r="AJ42">
        <f t="shared" si="3"/>
        <v>0</v>
      </c>
      <c r="AK42">
        <f t="shared" si="4"/>
        <v>0</v>
      </c>
      <c r="AM42" t="str">
        <f t="shared" si="5"/>
        <v>d18:1/20:5-MonoHex</v>
      </c>
      <c r="AN42">
        <f t="shared" si="6"/>
        <v>2.0714043477563088E-3</v>
      </c>
      <c r="AO42">
        <f t="shared" si="7"/>
        <v>0</v>
      </c>
      <c r="AQ42">
        <f t="shared" si="8"/>
        <v>9.9313013898726901E-4</v>
      </c>
      <c r="AR42">
        <f t="shared" si="9"/>
        <v>0</v>
      </c>
      <c r="AT42">
        <f t="shared" si="27"/>
        <v>4.4414130025586949E-4</v>
      </c>
      <c r="AU42">
        <f t="shared" si="28"/>
        <v>0</v>
      </c>
      <c r="AW42">
        <f t="shared" si="10"/>
        <v>9.5621212188567537E-3</v>
      </c>
    </row>
    <row r="43" spans="1:49" x14ac:dyDescent="0.2">
      <c r="A43" t="s">
        <v>429</v>
      </c>
      <c r="B43">
        <v>748.59799999999996</v>
      </c>
      <c r="C43">
        <v>0</v>
      </c>
      <c r="D43">
        <v>2.0082736076094299E-3</v>
      </c>
      <c r="E43">
        <v>0</v>
      </c>
      <c r="F43">
        <v>1.67440875559151E-3</v>
      </c>
      <c r="G43">
        <v>0</v>
      </c>
      <c r="H43">
        <v>0</v>
      </c>
      <c r="I43">
        <v>0</v>
      </c>
      <c r="J43">
        <v>1.8175811138092001E-3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1.43047616394084E-3</v>
      </c>
      <c r="R43">
        <v>0</v>
      </c>
      <c r="S43">
        <v>0</v>
      </c>
      <c r="T43">
        <v>0</v>
      </c>
      <c r="U43">
        <v>0</v>
      </c>
      <c r="V43">
        <v>0</v>
      </c>
      <c r="W43">
        <v>2.81995368845595E-5</v>
      </c>
      <c r="X43">
        <v>0</v>
      </c>
      <c r="AA43" t="str">
        <f t="shared" si="19"/>
        <v>d18:1/20:4-MonoHex</v>
      </c>
      <c r="AB43">
        <f t="shared" si="20"/>
        <v>1.0041368038047149E-3</v>
      </c>
      <c r="AC43">
        <f t="shared" si="21"/>
        <v>8.37204377795755E-4</v>
      </c>
      <c r="AD43">
        <f t="shared" si="22"/>
        <v>0</v>
      </c>
      <c r="AE43">
        <f t="shared" si="23"/>
        <v>9.0879055690460005E-4</v>
      </c>
      <c r="AF43">
        <f t="shared" si="24"/>
        <v>0</v>
      </c>
      <c r="AG43">
        <f t="shared" si="25"/>
        <v>0</v>
      </c>
      <c r="AH43">
        <f t="shared" si="26"/>
        <v>0</v>
      </c>
      <c r="AI43">
        <f t="shared" si="2"/>
        <v>0</v>
      </c>
      <c r="AJ43">
        <f t="shared" si="3"/>
        <v>0</v>
      </c>
      <c r="AK43">
        <f t="shared" si="4"/>
        <v>1.409976844227975E-5</v>
      </c>
      <c r="AM43" t="str">
        <f t="shared" si="5"/>
        <v>d18:1/20:4-MonoHex</v>
      </c>
      <c r="AN43">
        <f t="shared" si="6"/>
        <v>5.5002634770101393E-4</v>
      </c>
      <c r="AO43">
        <f t="shared" si="7"/>
        <v>2.81995368845595E-6</v>
      </c>
      <c r="AQ43">
        <f t="shared" si="8"/>
        <v>5.0558314139415169E-4</v>
      </c>
      <c r="AR43">
        <f t="shared" si="9"/>
        <v>6.3056081407887686E-6</v>
      </c>
      <c r="AT43">
        <f t="shared" si="27"/>
        <v>2.2610365448704219E-4</v>
      </c>
      <c r="AU43">
        <f t="shared" si="28"/>
        <v>2.5742537438120328E-6</v>
      </c>
      <c r="AW43">
        <f t="shared" si="10"/>
        <v>7.274565273232389E-2</v>
      </c>
    </row>
    <row r="44" spans="1:49" x14ac:dyDescent="0.2">
      <c r="A44" t="s">
        <v>430</v>
      </c>
      <c r="B44">
        <v>750.6</v>
      </c>
      <c r="C44">
        <v>1.1737087580741001E-3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AA44" t="str">
        <f t="shared" si="19"/>
        <v>d18:1/20:3-MonoHex</v>
      </c>
      <c r="AB44">
        <f t="shared" si="20"/>
        <v>5.8685437903705005E-4</v>
      </c>
      <c r="AC44">
        <f t="shared" si="21"/>
        <v>0</v>
      </c>
      <c r="AD44">
        <f t="shared" si="22"/>
        <v>0</v>
      </c>
      <c r="AE44">
        <f t="shared" si="23"/>
        <v>0</v>
      </c>
      <c r="AF44">
        <f t="shared" si="24"/>
        <v>0</v>
      </c>
      <c r="AG44">
        <f t="shared" si="25"/>
        <v>0</v>
      </c>
      <c r="AH44">
        <f t="shared" si="26"/>
        <v>0</v>
      </c>
      <c r="AI44">
        <f t="shared" si="2"/>
        <v>0</v>
      </c>
      <c r="AJ44">
        <f t="shared" si="3"/>
        <v>0</v>
      </c>
      <c r="AK44">
        <f t="shared" si="4"/>
        <v>0</v>
      </c>
      <c r="AM44" t="str">
        <f t="shared" si="5"/>
        <v>d18:1/20:3-MonoHex</v>
      </c>
      <c r="AN44">
        <f t="shared" si="6"/>
        <v>1.1737087580741002E-4</v>
      </c>
      <c r="AO44">
        <f t="shared" si="7"/>
        <v>0</v>
      </c>
      <c r="AQ44">
        <f t="shared" si="8"/>
        <v>2.6244925688405433E-4</v>
      </c>
      <c r="AR44">
        <f t="shared" si="9"/>
        <v>0</v>
      </c>
      <c r="AT44">
        <f t="shared" si="27"/>
        <v>1.1737087580741002E-4</v>
      </c>
      <c r="AU44">
        <f t="shared" si="28"/>
        <v>0</v>
      </c>
      <c r="AW44">
        <f t="shared" si="10"/>
        <v>0.37390096630005903</v>
      </c>
    </row>
    <row r="45" spans="1:49" x14ac:dyDescent="0.2">
      <c r="A45" t="s">
        <v>431</v>
      </c>
      <c r="B45">
        <v>752.60199999999998</v>
      </c>
      <c r="C45">
        <v>0</v>
      </c>
      <c r="D45">
        <v>1.5846772301861701E-3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AA45" t="str">
        <f t="shared" si="19"/>
        <v>d18:1/20:2-MonoHex</v>
      </c>
      <c r="AB45">
        <f t="shared" si="20"/>
        <v>7.9233861509308504E-4</v>
      </c>
      <c r="AC45">
        <f t="shared" si="21"/>
        <v>0</v>
      </c>
      <c r="AD45">
        <f t="shared" si="22"/>
        <v>0</v>
      </c>
      <c r="AE45">
        <f t="shared" si="23"/>
        <v>0</v>
      </c>
      <c r="AF45">
        <f t="shared" si="24"/>
        <v>0</v>
      </c>
      <c r="AG45">
        <f t="shared" si="25"/>
        <v>0</v>
      </c>
      <c r="AH45">
        <f t="shared" si="26"/>
        <v>0</v>
      </c>
      <c r="AI45">
        <f t="shared" si="2"/>
        <v>0</v>
      </c>
      <c r="AJ45">
        <f t="shared" si="3"/>
        <v>0</v>
      </c>
      <c r="AK45">
        <f t="shared" si="4"/>
        <v>0</v>
      </c>
      <c r="AM45" t="str">
        <f t="shared" si="5"/>
        <v>d18:1/20:2-MonoHex</v>
      </c>
      <c r="AN45">
        <f t="shared" si="6"/>
        <v>1.5846772301861701E-4</v>
      </c>
      <c r="AO45">
        <f t="shared" si="7"/>
        <v>0</v>
      </c>
      <c r="AQ45">
        <f t="shared" si="8"/>
        <v>3.5434460090923582E-4</v>
      </c>
      <c r="AR45">
        <f t="shared" si="9"/>
        <v>0</v>
      </c>
      <c r="AT45">
        <f t="shared" si="27"/>
        <v>1.5846772301861701E-4</v>
      </c>
      <c r="AU45">
        <f t="shared" si="28"/>
        <v>0</v>
      </c>
      <c r="AW45">
        <f t="shared" si="10"/>
        <v>0.37390096630005903</v>
      </c>
    </row>
    <row r="46" spans="1:49" x14ac:dyDescent="0.2">
      <c r="A46" t="s">
        <v>432</v>
      </c>
      <c r="B46">
        <v>754.60400000000004</v>
      </c>
      <c r="C46">
        <v>1.6799517175930001E-3</v>
      </c>
      <c r="D46">
        <v>1.5846772301861701E-3</v>
      </c>
      <c r="E46">
        <v>3.50962824389719E-4</v>
      </c>
      <c r="F46">
        <v>1.9490308655581001E-3</v>
      </c>
      <c r="G46">
        <v>4.0684581522302896E-3</v>
      </c>
      <c r="H46">
        <v>3.1800702777154402E-3</v>
      </c>
      <c r="I46">
        <v>3.8672475709931398E-4</v>
      </c>
      <c r="J46">
        <v>4.8585337178857102E-4</v>
      </c>
      <c r="K46">
        <v>3.7245217294663298E-4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AA46" t="str">
        <f t="shared" si="19"/>
        <v>d18:1/20:1-MonoHex</v>
      </c>
      <c r="AB46">
        <f t="shared" si="20"/>
        <v>1.6323144738895851E-3</v>
      </c>
      <c r="AC46">
        <f t="shared" si="21"/>
        <v>1.1499968449739096E-3</v>
      </c>
      <c r="AD46">
        <f t="shared" si="22"/>
        <v>3.6242642149728649E-3</v>
      </c>
      <c r="AE46">
        <f t="shared" si="23"/>
        <v>4.362890644439425E-4</v>
      </c>
      <c r="AF46">
        <f t="shared" si="24"/>
        <v>1.8622608647331649E-4</v>
      </c>
      <c r="AG46">
        <f t="shared" si="25"/>
        <v>0</v>
      </c>
      <c r="AH46">
        <f t="shared" si="26"/>
        <v>0</v>
      </c>
      <c r="AI46">
        <f t="shared" si="2"/>
        <v>0</v>
      </c>
      <c r="AJ46">
        <f t="shared" si="3"/>
        <v>0</v>
      </c>
      <c r="AK46">
        <f t="shared" si="4"/>
        <v>0</v>
      </c>
      <c r="AM46" t="str">
        <f t="shared" si="5"/>
        <v>d18:1/20:1-MonoHex</v>
      </c>
      <c r="AN46">
        <f t="shared" si="6"/>
        <v>1.4058181369507238E-3</v>
      </c>
      <c r="AO46">
        <f t="shared" si="7"/>
        <v>0</v>
      </c>
      <c r="AQ46">
        <f t="shared" si="8"/>
        <v>1.3661661243412869E-3</v>
      </c>
      <c r="AR46">
        <f t="shared" si="9"/>
        <v>0</v>
      </c>
      <c r="AT46">
        <f t="shared" si="27"/>
        <v>6.1096806451690943E-4</v>
      </c>
      <c r="AU46">
        <f t="shared" si="28"/>
        <v>0</v>
      </c>
      <c r="AW46">
        <f t="shared" si="10"/>
        <v>8.2850746817366136E-2</v>
      </c>
    </row>
    <row r="47" spans="1:49" x14ac:dyDescent="0.2">
      <c r="A47" t="s">
        <v>433</v>
      </c>
      <c r="B47">
        <v>756.60599999999999</v>
      </c>
      <c r="C47">
        <v>6.2402193060554596E-3</v>
      </c>
      <c r="D47">
        <v>4.7276218556428903E-3</v>
      </c>
      <c r="E47">
        <v>4.8789740533318696E-3</v>
      </c>
      <c r="F47">
        <v>5.85598462860497E-3</v>
      </c>
      <c r="G47">
        <v>6.5641417390206597E-3</v>
      </c>
      <c r="H47">
        <v>4.3840862452879199E-3</v>
      </c>
      <c r="I47">
        <v>2.3490979881232001E-3</v>
      </c>
      <c r="J47">
        <v>7.2400331023688303E-3</v>
      </c>
      <c r="K47">
        <v>3.3876696051436399E-3</v>
      </c>
      <c r="L47">
        <v>1.4064032233170401E-3</v>
      </c>
      <c r="M47">
        <v>1.6631661981724799E-3</v>
      </c>
      <c r="N47">
        <v>0</v>
      </c>
      <c r="O47">
        <v>0</v>
      </c>
      <c r="P47">
        <v>0</v>
      </c>
      <c r="Q47">
        <v>1.39377367970811E-2</v>
      </c>
      <c r="R47">
        <v>6.2323297010633098E-3</v>
      </c>
      <c r="S47">
        <v>0</v>
      </c>
      <c r="T47">
        <v>3.3851252010236301E-3</v>
      </c>
      <c r="U47">
        <v>0</v>
      </c>
      <c r="V47">
        <v>0</v>
      </c>
      <c r="W47">
        <v>4.4149201327282296E-3</v>
      </c>
      <c r="X47">
        <v>0</v>
      </c>
      <c r="AA47" t="str">
        <f t="shared" si="19"/>
        <v>d18:1/20:0-MonoHex</v>
      </c>
      <c r="AB47">
        <f t="shared" si="20"/>
        <v>5.4839205808491749E-3</v>
      </c>
      <c r="AC47">
        <f t="shared" si="21"/>
        <v>5.3674793409684198E-3</v>
      </c>
      <c r="AD47">
        <f t="shared" si="22"/>
        <v>5.4741139921542902E-3</v>
      </c>
      <c r="AE47">
        <f t="shared" si="23"/>
        <v>4.7945655452460156E-3</v>
      </c>
      <c r="AF47">
        <f t="shared" si="24"/>
        <v>2.3970364142303401E-3</v>
      </c>
      <c r="AG47">
        <f t="shared" si="25"/>
        <v>8.3158309908623997E-4</v>
      </c>
      <c r="AH47">
        <f t="shared" si="26"/>
        <v>0</v>
      </c>
      <c r="AI47">
        <f t="shared" si="2"/>
        <v>1.6925626005118151E-3</v>
      </c>
      <c r="AJ47">
        <f t="shared" si="3"/>
        <v>0</v>
      </c>
      <c r="AK47">
        <f t="shared" si="4"/>
        <v>2.2074600663641148E-3</v>
      </c>
      <c r="AM47" t="str">
        <f t="shared" si="5"/>
        <v>d18:1/20:0-MonoHex</v>
      </c>
      <c r="AN47">
        <f t="shared" si="6"/>
        <v>4.7034231746896481E-3</v>
      </c>
      <c r="AO47">
        <f t="shared" si="7"/>
        <v>9.4632115319243407E-4</v>
      </c>
      <c r="AQ47">
        <f t="shared" si="8"/>
        <v>1.3202119100405381E-3</v>
      </c>
      <c r="AR47">
        <f t="shared" si="9"/>
        <v>9.9392654746618026E-4</v>
      </c>
      <c r="AT47">
        <f t="shared" si="27"/>
        <v>5.9041671511109606E-4</v>
      </c>
      <c r="AU47">
        <f t="shared" si="28"/>
        <v>4.0576881384971774E-4</v>
      </c>
      <c r="AW47">
        <f t="shared" si="10"/>
        <v>1.188381237513054E-3</v>
      </c>
    </row>
    <row r="48" spans="1:49" x14ac:dyDescent="0.2">
      <c r="A48" t="s">
        <v>434</v>
      </c>
      <c r="B48">
        <v>772.62199999999996</v>
      </c>
      <c r="C48">
        <v>3.0523951217154201E-3</v>
      </c>
      <c r="D48">
        <v>1.0009879289596801E-2</v>
      </c>
      <c r="E48">
        <v>6.4072681207747199E-3</v>
      </c>
      <c r="F48">
        <v>1.25257143728651E-2</v>
      </c>
      <c r="G48">
        <v>9.2610144940633993E-3</v>
      </c>
      <c r="H48">
        <v>1.8623411450275501E-3</v>
      </c>
      <c r="I48">
        <v>5.7628498750503998E-3</v>
      </c>
      <c r="J48">
        <v>5.0669241027891804E-3</v>
      </c>
      <c r="K48">
        <v>5.1777121724318103E-3</v>
      </c>
      <c r="L48">
        <v>7.1014360580778499E-3</v>
      </c>
      <c r="M48">
        <v>0</v>
      </c>
      <c r="N48">
        <v>5.6718614146430398E-3</v>
      </c>
      <c r="O48">
        <v>2.8786171796295898E-3</v>
      </c>
      <c r="P48">
        <v>0</v>
      </c>
      <c r="Q48">
        <v>1.5368212961022001E-2</v>
      </c>
      <c r="R48">
        <v>0</v>
      </c>
      <c r="S48">
        <v>0</v>
      </c>
      <c r="T48">
        <v>3.4067471013287899E-3</v>
      </c>
      <c r="U48">
        <v>0</v>
      </c>
      <c r="V48">
        <v>0</v>
      </c>
      <c r="W48">
        <v>0</v>
      </c>
      <c r="X48">
        <v>0</v>
      </c>
      <c r="AA48" t="str">
        <f t="shared" si="19"/>
        <v>d18:1/22:6-MonoHex</v>
      </c>
      <c r="AB48">
        <f t="shared" si="20"/>
        <v>6.5311372056561104E-3</v>
      </c>
      <c r="AC48">
        <f t="shared" si="21"/>
        <v>9.4664912468199105E-3</v>
      </c>
      <c r="AD48">
        <f t="shared" si="22"/>
        <v>5.561677819545475E-3</v>
      </c>
      <c r="AE48">
        <f t="shared" si="23"/>
        <v>5.4148869889197905E-3</v>
      </c>
      <c r="AF48">
        <f t="shared" si="24"/>
        <v>6.1395741152548301E-3</v>
      </c>
      <c r="AG48">
        <f t="shared" si="25"/>
        <v>2.8359307073215199E-3</v>
      </c>
      <c r="AH48">
        <f t="shared" si="26"/>
        <v>1.4393085898147949E-3</v>
      </c>
      <c r="AI48">
        <f t="shared" si="2"/>
        <v>1.7033735506643949E-3</v>
      </c>
      <c r="AJ48">
        <f t="shared" si="3"/>
        <v>0</v>
      </c>
      <c r="AK48">
        <f t="shared" si="4"/>
        <v>0</v>
      </c>
      <c r="AM48" t="str">
        <f t="shared" si="5"/>
        <v>d18:1/22:6-MonoHex</v>
      </c>
      <c r="AN48">
        <f t="shared" si="6"/>
        <v>6.6227534752392233E-3</v>
      </c>
      <c r="AO48">
        <f t="shared" si="7"/>
        <v>1.1957225695601419E-3</v>
      </c>
      <c r="AQ48">
        <f t="shared" si="8"/>
        <v>1.6517811102081227E-3</v>
      </c>
      <c r="AR48">
        <f t="shared" si="9"/>
        <v>1.2110771372799997E-3</v>
      </c>
      <c r="AT48">
        <f t="shared" si="27"/>
        <v>7.3869896927508682E-4</v>
      </c>
      <c r="AU48">
        <f t="shared" si="28"/>
        <v>4.9442017091442907E-4</v>
      </c>
      <c r="AW48">
        <f t="shared" si="10"/>
        <v>4.8987358535182868E-4</v>
      </c>
    </row>
    <row r="49" spans="1:49" x14ac:dyDescent="0.2">
      <c r="A49" t="s">
        <v>435</v>
      </c>
      <c r="B49">
        <v>774.62400000000002</v>
      </c>
      <c r="C49">
        <v>1.36621036471716E-3</v>
      </c>
      <c r="D49">
        <v>4.2359637742326499E-4</v>
      </c>
      <c r="E49">
        <v>1.31295456263188E-3</v>
      </c>
      <c r="F49">
        <v>0</v>
      </c>
      <c r="G49">
        <v>1.74362492238441E-3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4.36854060429262E-3</v>
      </c>
      <c r="O49">
        <v>0</v>
      </c>
      <c r="P49">
        <v>1.33111314334279E-2</v>
      </c>
      <c r="Q49">
        <v>5.9213829933492199E-3</v>
      </c>
      <c r="R49">
        <v>0</v>
      </c>
      <c r="S49">
        <v>0</v>
      </c>
      <c r="T49">
        <v>0</v>
      </c>
      <c r="U49">
        <v>5.42287397980334E-3</v>
      </c>
      <c r="V49">
        <v>8.7908064923706807E-3</v>
      </c>
      <c r="W49">
        <v>0</v>
      </c>
      <c r="X49">
        <v>7.3814678669718702E-3</v>
      </c>
      <c r="AA49" t="str">
        <f t="shared" si="19"/>
        <v>d18:1/22:5-MonoHex</v>
      </c>
      <c r="AB49">
        <f t="shared" si="20"/>
        <v>8.9490337107021249E-4</v>
      </c>
      <c r="AC49">
        <f t="shared" si="21"/>
        <v>6.5647728131593998E-4</v>
      </c>
      <c r="AD49">
        <f t="shared" si="22"/>
        <v>8.71812461192205E-4</v>
      </c>
      <c r="AE49">
        <f t="shared" si="23"/>
        <v>0</v>
      </c>
      <c r="AF49">
        <f t="shared" si="24"/>
        <v>0</v>
      </c>
      <c r="AG49">
        <f t="shared" si="25"/>
        <v>2.18427030214631E-3</v>
      </c>
      <c r="AH49">
        <f t="shared" si="26"/>
        <v>6.6555657167139499E-3</v>
      </c>
      <c r="AI49">
        <f t="shared" si="2"/>
        <v>0</v>
      </c>
      <c r="AJ49">
        <f t="shared" si="3"/>
        <v>7.1068402360870107E-3</v>
      </c>
      <c r="AK49">
        <f t="shared" si="4"/>
        <v>3.6907339334859351E-3</v>
      </c>
      <c r="AM49" t="str">
        <f t="shared" si="5"/>
        <v>d18:1/22:5-MonoHex</v>
      </c>
      <c r="AN49">
        <f t="shared" si="6"/>
        <v>4.8463862271567147E-4</v>
      </c>
      <c r="AO49">
        <f t="shared" si="7"/>
        <v>3.9274820376866415E-3</v>
      </c>
      <c r="AQ49">
        <f t="shared" si="8"/>
        <v>4.5207810685436131E-4</v>
      </c>
      <c r="AR49">
        <f t="shared" si="9"/>
        <v>3.0029448500442936E-3</v>
      </c>
      <c r="AT49">
        <f t="shared" si="27"/>
        <v>2.021754756131531E-4</v>
      </c>
      <c r="AU49">
        <f t="shared" si="28"/>
        <v>1.2259471013878445E-3</v>
      </c>
      <c r="AW49">
        <f t="shared" si="10"/>
        <v>6.166409444584043E-2</v>
      </c>
    </row>
    <row r="50" spans="1:49" x14ac:dyDescent="0.2">
      <c r="A50" t="s">
        <v>436</v>
      </c>
      <c r="B50">
        <v>776.62599999999998</v>
      </c>
      <c r="C50">
        <v>0</v>
      </c>
      <c r="D50">
        <v>0</v>
      </c>
      <c r="E50">
        <v>0</v>
      </c>
      <c r="F50">
        <v>0</v>
      </c>
      <c r="G50">
        <v>0</v>
      </c>
      <c r="H50">
        <v>3.9281548070485198E-4</v>
      </c>
      <c r="I50">
        <v>0</v>
      </c>
      <c r="J50">
        <v>0</v>
      </c>
      <c r="K50">
        <v>0</v>
      </c>
      <c r="L50">
        <v>0</v>
      </c>
      <c r="M50">
        <v>4.0216089183308301E-3</v>
      </c>
      <c r="N50">
        <v>0</v>
      </c>
      <c r="O50">
        <v>9.0372715583294395E-3</v>
      </c>
      <c r="P50">
        <v>2.3563536050698601E-2</v>
      </c>
      <c r="Q50">
        <v>5.9213829933492199E-3</v>
      </c>
      <c r="R50">
        <v>1.3185681255633699E-2</v>
      </c>
      <c r="S50">
        <v>1.7602063536471401E-3</v>
      </c>
      <c r="T50">
        <v>3.4355763017356799E-3</v>
      </c>
      <c r="U50">
        <v>8.0821223752993704E-5</v>
      </c>
      <c r="V50">
        <v>0</v>
      </c>
      <c r="W50">
        <v>4.4149201327282296E-3</v>
      </c>
      <c r="X50">
        <v>1.4762935733943701E-2</v>
      </c>
      <c r="AA50" t="str">
        <f t="shared" si="19"/>
        <v>d18:1/22:4-MonoHex</v>
      </c>
      <c r="AB50">
        <f t="shared" si="20"/>
        <v>0</v>
      </c>
      <c r="AC50">
        <f t="shared" si="21"/>
        <v>0</v>
      </c>
      <c r="AD50">
        <f t="shared" si="22"/>
        <v>1.9640774035242599E-4</v>
      </c>
      <c r="AE50">
        <f t="shared" si="23"/>
        <v>0</v>
      </c>
      <c r="AF50">
        <f t="shared" si="24"/>
        <v>0</v>
      </c>
      <c r="AG50">
        <f t="shared" si="25"/>
        <v>2.010804459165415E-3</v>
      </c>
      <c r="AH50">
        <f t="shared" si="26"/>
        <v>1.6300403804514019E-2</v>
      </c>
      <c r="AI50">
        <f t="shared" si="2"/>
        <v>2.5978913276914102E-3</v>
      </c>
      <c r="AJ50">
        <f t="shared" si="3"/>
        <v>4.0410611876496852E-5</v>
      </c>
      <c r="AK50">
        <f t="shared" si="4"/>
        <v>9.5889279333359646E-3</v>
      </c>
      <c r="AM50" t="str">
        <f t="shared" si="5"/>
        <v>d18:1/22:4-MonoHex</v>
      </c>
      <c r="AN50">
        <f t="shared" si="6"/>
        <v>3.9281548070485201E-5</v>
      </c>
      <c r="AO50">
        <f t="shared" si="7"/>
        <v>6.1076876273166618E-3</v>
      </c>
      <c r="AQ50">
        <f t="shared" si="8"/>
        <v>8.7836211747030599E-5</v>
      </c>
      <c r="AR50">
        <f t="shared" si="9"/>
        <v>6.7439874940124767E-3</v>
      </c>
      <c r="AT50">
        <f t="shared" si="27"/>
        <v>3.9281548070485194E-5</v>
      </c>
      <c r="AU50">
        <f t="shared" si="28"/>
        <v>2.7532213653402656E-3</v>
      </c>
      <c r="AW50">
        <f t="shared" si="10"/>
        <v>0.11452680683254138</v>
      </c>
    </row>
    <row r="51" spans="1:49" x14ac:dyDescent="0.2">
      <c r="A51" t="s">
        <v>437</v>
      </c>
      <c r="B51">
        <v>778.62800000000004</v>
      </c>
      <c r="C51">
        <v>0</v>
      </c>
      <c r="D51">
        <v>0</v>
      </c>
      <c r="E51">
        <v>0</v>
      </c>
      <c r="F51">
        <v>0</v>
      </c>
      <c r="G51">
        <v>1.74362492238441E-3</v>
      </c>
      <c r="H51">
        <v>0</v>
      </c>
      <c r="I51">
        <v>0</v>
      </c>
      <c r="J51">
        <v>2.1156851214733101E-3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AA51" t="str">
        <f t="shared" si="19"/>
        <v>d18:1/22:3-MonoHex</v>
      </c>
      <c r="AB51">
        <f t="shared" si="20"/>
        <v>0</v>
      </c>
      <c r="AC51">
        <f t="shared" si="21"/>
        <v>0</v>
      </c>
      <c r="AD51">
        <f t="shared" si="22"/>
        <v>8.71812461192205E-4</v>
      </c>
      <c r="AE51">
        <f t="shared" si="23"/>
        <v>1.0578425607366551E-3</v>
      </c>
      <c r="AF51">
        <f t="shared" si="24"/>
        <v>0</v>
      </c>
      <c r="AG51">
        <f t="shared" si="25"/>
        <v>0</v>
      </c>
      <c r="AH51">
        <f t="shared" si="26"/>
        <v>0</v>
      </c>
      <c r="AI51">
        <f t="shared" si="2"/>
        <v>0</v>
      </c>
      <c r="AJ51">
        <f t="shared" si="3"/>
        <v>0</v>
      </c>
      <c r="AK51">
        <f t="shared" si="4"/>
        <v>0</v>
      </c>
      <c r="AM51" t="str">
        <f t="shared" si="5"/>
        <v>d18:1/22:3-MonoHex</v>
      </c>
      <c r="AN51">
        <f t="shared" si="6"/>
        <v>3.8593100438577197E-4</v>
      </c>
      <c r="AO51">
        <f t="shared" si="7"/>
        <v>0</v>
      </c>
      <c r="AQ51">
        <f t="shared" si="8"/>
        <v>5.3253501060137817E-4</v>
      </c>
      <c r="AR51">
        <f t="shared" si="9"/>
        <v>0</v>
      </c>
      <c r="AT51">
        <f t="shared" si="27"/>
        <v>2.3815689682065054E-4</v>
      </c>
      <c r="AU51">
        <f t="shared" si="28"/>
        <v>0</v>
      </c>
      <c r="AW51">
        <f t="shared" si="10"/>
        <v>0.18044272686846294</v>
      </c>
    </row>
    <row r="52" spans="1:49" x14ac:dyDescent="0.2">
      <c r="A52" t="s">
        <v>438</v>
      </c>
      <c r="B52">
        <v>780.63</v>
      </c>
      <c r="C52">
        <v>1.1737087580741001E-3</v>
      </c>
      <c r="D52">
        <v>0</v>
      </c>
      <c r="E52">
        <v>0</v>
      </c>
      <c r="F52">
        <v>5.5813625186383799E-3</v>
      </c>
      <c r="G52">
        <v>0</v>
      </c>
      <c r="H52">
        <v>0</v>
      </c>
      <c r="I52">
        <v>0</v>
      </c>
      <c r="J52">
        <v>2.9512389813158698E-3</v>
      </c>
      <c r="K52">
        <v>1.99432322812273E-3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AA52" t="str">
        <f t="shared" si="19"/>
        <v>d18:1/22:2-MonoHex</v>
      </c>
      <c r="AB52">
        <f t="shared" si="20"/>
        <v>5.8685437903705005E-4</v>
      </c>
      <c r="AC52">
        <f t="shared" si="21"/>
        <v>2.79068125931919E-3</v>
      </c>
      <c r="AD52">
        <f t="shared" si="22"/>
        <v>0</v>
      </c>
      <c r="AE52">
        <f t="shared" si="23"/>
        <v>1.4756194906579349E-3</v>
      </c>
      <c r="AF52">
        <f t="shared" si="24"/>
        <v>9.9716161406136501E-4</v>
      </c>
      <c r="AG52">
        <f t="shared" si="25"/>
        <v>0</v>
      </c>
      <c r="AH52">
        <f t="shared" si="26"/>
        <v>0</v>
      </c>
      <c r="AI52">
        <f t="shared" si="2"/>
        <v>0</v>
      </c>
      <c r="AJ52">
        <f t="shared" si="3"/>
        <v>0</v>
      </c>
      <c r="AK52">
        <f t="shared" si="4"/>
        <v>0</v>
      </c>
      <c r="AM52" t="str">
        <f t="shared" si="5"/>
        <v>d18:1/22:2-MonoHex</v>
      </c>
      <c r="AN52">
        <f t="shared" si="6"/>
        <v>1.170063348615108E-3</v>
      </c>
      <c r="AO52">
        <f t="shared" si="7"/>
        <v>0</v>
      </c>
      <c r="AQ52">
        <f t="shared" si="8"/>
        <v>1.0557986219226839E-3</v>
      </c>
      <c r="AR52">
        <f t="shared" si="9"/>
        <v>0</v>
      </c>
      <c r="AT52">
        <f t="shared" si="27"/>
        <v>4.7216749783394416E-4</v>
      </c>
      <c r="AU52">
        <f t="shared" si="28"/>
        <v>0</v>
      </c>
      <c r="AW52">
        <f t="shared" si="10"/>
        <v>6.8352521004241454E-2</v>
      </c>
    </row>
    <row r="53" spans="1:49" x14ac:dyDescent="0.2">
      <c r="A53" t="s">
        <v>439</v>
      </c>
      <c r="B53">
        <v>782.63199999999995</v>
      </c>
      <c r="C53">
        <v>3.1374135287584202E-4</v>
      </c>
      <c r="D53">
        <v>5.2924170255405703E-3</v>
      </c>
      <c r="E53">
        <v>1.07763281677936E-2</v>
      </c>
      <c r="F53">
        <v>0</v>
      </c>
      <c r="G53">
        <v>2.0295992721819098E-3</v>
      </c>
      <c r="H53">
        <v>4.0966397326934302E-3</v>
      </c>
      <c r="I53">
        <v>3.5174870771115699E-3</v>
      </c>
      <c r="J53">
        <v>2.6015384932618802E-3</v>
      </c>
      <c r="K53">
        <v>7.5078662217345797E-3</v>
      </c>
      <c r="L53">
        <v>5.0639531124921401E-3</v>
      </c>
      <c r="M53">
        <v>5.2214253030523202E-3</v>
      </c>
      <c r="N53">
        <v>1.0040402018935701E-2</v>
      </c>
      <c r="O53">
        <v>9.0372715583294395E-3</v>
      </c>
      <c r="P53">
        <v>0</v>
      </c>
      <c r="Q53">
        <v>0</v>
      </c>
      <c r="R53">
        <v>6.2323297010633098E-3</v>
      </c>
      <c r="S53">
        <v>0</v>
      </c>
      <c r="T53">
        <v>0</v>
      </c>
      <c r="U53">
        <v>5.42287397980334E-3</v>
      </c>
      <c r="V53">
        <v>0</v>
      </c>
      <c r="W53">
        <v>0</v>
      </c>
      <c r="X53">
        <v>7.3814678669718702E-3</v>
      </c>
      <c r="AA53" t="str">
        <f t="shared" si="19"/>
        <v>d18:1/22:1-MonoHex</v>
      </c>
      <c r="AB53">
        <f t="shared" si="20"/>
        <v>2.8030791892082064E-3</v>
      </c>
      <c r="AC53">
        <f t="shared" si="21"/>
        <v>5.3881640838968001E-3</v>
      </c>
      <c r="AD53">
        <f t="shared" si="22"/>
        <v>3.06311950243767E-3</v>
      </c>
      <c r="AE53">
        <f t="shared" si="23"/>
        <v>3.059512785186725E-3</v>
      </c>
      <c r="AF53">
        <f t="shared" si="24"/>
        <v>6.2859096671133603E-3</v>
      </c>
      <c r="AG53">
        <f t="shared" si="25"/>
        <v>7.6309136609940108E-3</v>
      </c>
      <c r="AH53">
        <f t="shared" si="26"/>
        <v>4.5186357791647197E-3</v>
      </c>
      <c r="AI53">
        <f t="shared" si="2"/>
        <v>0</v>
      </c>
      <c r="AJ53">
        <f t="shared" si="3"/>
        <v>2.71143698990167E-3</v>
      </c>
      <c r="AK53">
        <f t="shared" si="4"/>
        <v>3.6907339334859351E-3</v>
      </c>
      <c r="AM53" t="str">
        <f t="shared" si="5"/>
        <v>d18:1/22:1-MonoHex</v>
      </c>
      <c r="AN53">
        <f t="shared" si="6"/>
        <v>4.119957045568552E-3</v>
      </c>
      <c r="AO53">
        <f t="shared" si="7"/>
        <v>3.7103440727092674E-3</v>
      </c>
      <c r="AQ53">
        <f t="shared" si="8"/>
        <v>1.6027565911081159E-3</v>
      </c>
      <c r="AR53">
        <f t="shared" si="9"/>
        <v>2.7743942778037244E-3</v>
      </c>
      <c r="AT53">
        <f t="shared" si="27"/>
        <v>7.1677453782071634E-4</v>
      </c>
      <c r="AU53">
        <f t="shared" si="28"/>
        <v>1.1326417209860944E-3</v>
      </c>
      <c r="AW53">
        <f t="shared" si="10"/>
        <v>0.78400957962620133</v>
      </c>
    </row>
    <row r="54" spans="1:49" x14ac:dyDescent="0.2">
      <c r="A54" t="s">
        <v>440</v>
      </c>
      <c r="B54">
        <v>784.63400000000001</v>
      </c>
      <c r="C54">
        <v>1.43941668038819E-2</v>
      </c>
      <c r="D54">
        <v>3.09679638034062E-2</v>
      </c>
      <c r="E54">
        <v>1.3387811082005501E-2</v>
      </c>
      <c r="F54">
        <v>2.56298055616512E-2</v>
      </c>
      <c r="G54">
        <v>2.71956058638535E-2</v>
      </c>
      <c r="H54">
        <v>1.6694865117732102E-2</v>
      </c>
      <c r="I54">
        <v>1.3004764189605399E-2</v>
      </c>
      <c r="J54">
        <v>2.6013384516980001E-2</v>
      </c>
      <c r="K54">
        <v>1.58294137975237E-2</v>
      </c>
      <c r="L54">
        <v>3.0620441809853401E-2</v>
      </c>
      <c r="M54">
        <v>1.6204934625452899E-2</v>
      </c>
      <c r="N54">
        <v>1.7602883905126401E-2</v>
      </c>
      <c r="O54">
        <v>1.1915888737959001E-2</v>
      </c>
      <c r="P54">
        <v>2.3922277440298199E-2</v>
      </c>
      <c r="Q54">
        <v>1.2561799951374301E-2</v>
      </c>
      <c r="R54">
        <v>1.9851667874316802E-3</v>
      </c>
      <c r="S54">
        <v>6.0604309176684303E-3</v>
      </c>
      <c r="T54">
        <v>3.3851252010236301E-3</v>
      </c>
      <c r="U54">
        <v>3.4637667322711603E-5</v>
      </c>
      <c r="V54">
        <v>0</v>
      </c>
      <c r="W54">
        <v>5.2632995716017598E-3</v>
      </c>
      <c r="X54">
        <v>4.7147846194045099E-5</v>
      </c>
      <c r="AA54" t="str">
        <f t="shared" si="19"/>
        <v>d18:1/22:0-MonoHex</v>
      </c>
      <c r="AB54">
        <f t="shared" si="20"/>
        <v>2.2681065303644051E-2</v>
      </c>
      <c r="AC54">
        <f t="shared" si="21"/>
        <v>1.9508808321828351E-2</v>
      </c>
      <c r="AD54">
        <f t="shared" si="22"/>
        <v>2.1945235490792803E-2</v>
      </c>
      <c r="AE54">
        <f t="shared" si="23"/>
        <v>1.9509074353292702E-2</v>
      </c>
      <c r="AF54">
        <f t="shared" si="24"/>
        <v>2.3224927803688553E-2</v>
      </c>
      <c r="AG54">
        <f t="shared" si="25"/>
        <v>1.690390926528965E-2</v>
      </c>
      <c r="AH54">
        <f t="shared" si="26"/>
        <v>1.7919083089128599E-2</v>
      </c>
      <c r="AI54">
        <f t="shared" si="2"/>
        <v>4.7227780593460302E-3</v>
      </c>
      <c r="AJ54">
        <f t="shared" si="3"/>
        <v>1.7318833661355801E-5</v>
      </c>
      <c r="AK54">
        <f t="shared" si="4"/>
        <v>2.6552237088979026E-3</v>
      </c>
      <c r="AM54" t="str">
        <f t="shared" si="5"/>
        <v>d18:1/22:0-MonoHex</v>
      </c>
      <c r="AN54">
        <f t="shared" si="6"/>
        <v>2.1373822254649292E-2</v>
      </c>
      <c r="AO54">
        <f t="shared" si="7"/>
        <v>8.4436625912647084E-3</v>
      </c>
      <c r="AQ54">
        <f t="shared" si="8"/>
        <v>1.7619272781885108E-3</v>
      </c>
      <c r="AR54">
        <f t="shared" si="9"/>
        <v>8.3623208936388829E-3</v>
      </c>
      <c r="AT54">
        <f t="shared" si="27"/>
        <v>7.8795783308813845E-4</v>
      </c>
      <c r="AU54">
        <f t="shared" si="28"/>
        <v>3.4139032091383176E-3</v>
      </c>
      <c r="AW54">
        <f t="shared" si="10"/>
        <v>2.4291495360356446E-2</v>
      </c>
    </row>
    <row r="55" spans="1:49" x14ac:dyDescent="0.2">
      <c r="A55" t="s">
        <v>441</v>
      </c>
      <c r="B55">
        <v>810.66</v>
      </c>
      <c r="C55">
        <v>5.0635117180028999E-2</v>
      </c>
      <c r="D55">
        <v>3.0804272543605099E-2</v>
      </c>
      <c r="E55">
        <v>4.98034284435529E-2</v>
      </c>
      <c r="F55">
        <v>7.6369308789872206E-2</v>
      </c>
      <c r="G55">
        <v>3.5932888717683999E-2</v>
      </c>
      <c r="H55">
        <v>2.99316347836397E-2</v>
      </c>
      <c r="I55">
        <v>5.5896644860031097E-2</v>
      </c>
      <c r="J55">
        <v>6.9230873428474796E-2</v>
      </c>
      <c r="K55">
        <v>4.7331422808816699E-2</v>
      </c>
      <c r="L55">
        <v>4.9529356407426402E-2</v>
      </c>
      <c r="M55">
        <v>4.0216089183308301E-3</v>
      </c>
      <c r="N55">
        <v>0</v>
      </c>
      <c r="O55">
        <v>2.80475897471105E-2</v>
      </c>
      <c r="P55">
        <v>1.02524046172707E-2</v>
      </c>
      <c r="Q55">
        <v>1.43047616394084E-3</v>
      </c>
      <c r="R55">
        <v>4.8002204863722697E-3</v>
      </c>
      <c r="S55">
        <v>2.2853505102483499E-3</v>
      </c>
      <c r="T55">
        <v>3.3851252010236301E-3</v>
      </c>
      <c r="U55">
        <v>0</v>
      </c>
      <c r="V55">
        <v>0</v>
      </c>
      <c r="W55">
        <v>0</v>
      </c>
      <c r="X55">
        <v>0</v>
      </c>
      <c r="AA55" t="str">
        <f t="shared" si="19"/>
        <v>d18:1/24:1-MonoHex</v>
      </c>
      <c r="AB55">
        <f t="shared" si="20"/>
        <v>4.0719694861817049E-2</v>
      </c>
      <c r="AC55">
        <f t="shared" si="21"/>
        <v>6.3086368616712546E-2</v>
      </c>
      <c r="AD55">
        <f t="shared" si="22"/>
        <v>3.293226175066185E-2</v>
      </c>
      <c r="AE55">
        <f t="shared" si="23"/>
        <v>6.2563759144252939E-2</v>
      </c>
      <c r="AF55">
        <f t="shared" si="24"/>
        <v>4.843038960812155E-2</v>
      </c>
      <c r="AG55">
        <f t="shared" si="25"/>
        <v>2.010804459165415E-3</v>
      </c>
      <c r="AH55">
        <f t="shared" si="26"/>
        <v>1.9149997182190598E-2</v>
      </c>
      <c r="AI55">
        <f t="shared" si="2"/>
        <v>2.83523785563599E-3</v>
      </c>
      <c r="AJ55">
        <f t="shared" si="3"/>
        <v>0</v>
      </c>
      <c r="AK55">
        <f t="shared" si="4"/>
        <v>0</v>
      </c>
      <c r="AM55" t="str">
        <f t="shared" si="5"/>
        <v>d18:1/24:1-MonoHex</v>
      </c>
      <c r="AN55">
        <f t="shared" si="6"/>
        <v>4.9546494796313185E-2</v>
      </c>
      <c r="AO55">
        <f t="shared" si="7"/>
        <v>4.799207899398401E-3</v>
      </c>
      <c r="AQ55">
        <f t="shared" si="8"/>
        <v>1.3303835741492203E-2</v>
      </c>
      <c r="AR55">
        <f t="shared" si="9"/>
        <v>8.1185330885680754E-3</v>
      </c>
      <c r="AT55">
        <f t="shared" si="27"/>
        <v>5.9496562158935767E-3</v>
      </c>
      <c r="AU55">
        <f t="shared" si="28"/>
        <v>3.3143772544822229E-3</v>
      </c>
      <c r="AW55">
        <f t="shared" si="10"/>
        <v>4.5469719346197366E-4</v>
      </c>
    </row>
    <row r="56" spans="1:49" x14ac:dyDescent="0.2">
      <c r="A56" t="s">
        <v>442</v>
      </c>
      <c r="B56">
        <v>812.66200000000003</v>
      </c>
      <c r="C56">
        <v>4.2937004599958202E-2</v>
      </c>
      <c r="D56">
        <v>3.95675992516945E-2</v>
      </c>
      <c r="E56">
        <v>5.8556458861098802E-2</v>
      </c>
      <c r="F56">
        <v>3.9273021620557902E-2</v>
      </c>
      <c r="G56">
        <v>3.9953129810552199E-2</v>
      </c>
      <c r="H56">
        <v>1.83584419605629E-2</v>
      </c>
      <c r="I56">
        <v>5.4599879349639301E-2</v>
      </c>
      <c r="J56">
        <v>4.5193196191008499E-2</v>
      </c>
      <c r="K56">
        <v>3.8277349773053103E-2</v>
      </c>
      <c r="L56">
        <v>3.6878165299016101E-2</v>
      </c>
      <c r="M56">
        <v>1.6631661981724799E-3</v>
      </c>
      <c r="N56">
        <v>4.36854060429262E-3</v>
      </c>
      <c r="O56">
        <v>9.0372715583294395E-3</v>
      </c>
      <c r="P56">
        <v>4.4067917334787599E-2</v>
      </c>
      <c r="Q56">
        <v>1.7330053831177101E-2</v>
      </c>
      <c r="R56">
        <v>1.7432844169265299E-2</v>
      </c>
      <c r="S56">
        <v>0</v>
      </c>
      <c r="T56">
        <v>0</v>
      </c>
      <c r="U56">
        <v>3.4637667322711603E-5</v>
      </c>
      <c r="V56">
        <v>3.6198387294985701E-4</v>
      </c>
      <c r="W56">
        <v>8.8298402654564592E-3</v>
      </c>
      <c r="X56">
        <v>7.3814678669718702E-3</v>
      </c>
      <c r="AA56" t="str">
        <f t="shared" si="19"/>
        <v>d18:1/24:0-MonoHex</v>
      </c>
      <c r="AB56">
        <f t="shared" si="20"/>
        <v>4.1252301925826351E-2</v>
      </c>
      <c r="AC56">
        <f t="shared" si="21"/>
        <v>4.8914740240828355E-2</v>
      </c>
      <c r="AD56">
        <f t="shared" si="22"/>
        <v>2.9155785885557547E-2</v>
      </c>
      <c r="AE56">
        <f t="shared" si="23"/>
        <v>4.98965377703239E-2</v>
      </c>
      <c r="AF56">
        <f t="shared" si="24"/>
        <v>3.7577757536034602E-2</v>
      </c>
      <c r="AG56">
        <f t="shared" si="25"/>
        <v>3.01585340123255E-3</v>
      </c>
      <c r="AH56">
        <f t="shared" si="26"/>
        <v>2.6552594446558518E-2</v>
      </c>
      <c r="AI56">
        <f t="shared" si="2"/>
        <v>0</v>
      </c>
      <c r="AJ56">
        <f t="shared" si="3"/>
        <v>1.983107701362843E-4</v>
      </c>
      <c r="AK56">
        <f t="shared" si="4"/>
        <v>8.1056540662141647E-3</v>
      </c>
      <c r="AM56" t="str">
        <f t="shared" si="5"/>
        <v>d18:1/24:0-MonoHex</v>
      </c>
      <c r="AN56">
        <f t="shared" si="6"/>
        <v>4.1359424671714148E-2</v>
      </c>
      <c r="AO56">
        <f t="shared" si="7"/>
        <v>7.5744825368283027E-3</v>
      </c>
      <c r="AQ56">
        <f t="shared" si="8"/>
        <v>8.5616349875199688E-3</v>
      </c>
      <c r="AR56">
        <f t="shared" si="9"/>
        <v>1.1101944312599459E-2</v>
      </c>
      <c r="AT56">
        <f t="shared" si="27"/>
        <v>3.8288795661270427E-3</v>
      </c>
      <c r="AU56">
        <f t="shared" si="28"/>
        <v>4.5323497864437363E-3</v>
      </c>
      <c r="AW56">
        <f t="shared" si="10"/>
        <v>8.0743525181305479E-4</v>
      </c>
    </row>
    <row r="57" spans="1:49" x14ac:dyDescent="0.2">
      <c r="A57" t="s">
        <v>443</v>
      </c>
      <c r="B57">
        <v>838.68799999999999</v>
      </c>
      <c r="C57">
        <v>2.5399191227912601E-3</v>
      </c>
      <c r="D57">
        <v>2.2681787252316699E-3</v>
      </c>
      <c r="E57">
        <v>0</v>
      </c>
      <c r="F57">
        <v>0</v>
      </c>
      <c r="G57">
        <v>2.0295992721819098E-3</v>
      </c>
      <c r="H57">
        <v>0</v>
      </c>
      <c r="I57">
        <v>3.8672475709931398E-4</v>
      </c>
      <c r="J57">
        <v>0</v>
      </c>
      <c r="K57">
        <v>1.6218710551761E-3</v>
      </c>
      <c r="L57">
        <v>2.01301174110403E-3</v>
      </c>
      <c r="M57">
        <v>0</v>
      </c>
      <c r="N57">
        <v>0</v>
      </c>
      <c r="O57">
        <v>0</v>
      </c>
      <c r="P57">
        <v>0</v>
      </c>
      <c r="Q57">
        <v>4.4909068294083799E-3</v>
      </c>
      <c r="R57">
        <v>1.9851667874316802E-3</v>
      </c>
      <c r="S57">
        <v>2.4881527474027599E-3</v>
      </c>
      <c r="T57">
        <v>0</v>
      </c>
      <c r="U57">
        <v>4.4660132774662902E-4</v>
      </c>
      <c r="V57">
        <v>4.3954032461853403E-3</v>
      </c>
      <c r="W57">
        <v>3.6359118808865503E-4</v>
      </c>
      <c r="X57">
        <v>7.3814678669718702E-3</v>
      </c>
      <c r="AA57" t="str">
        <f t="shared" si="19"/>
        <v>d18:1/26:1-MonoHex</v>
      </c>
      <c r="AB57">
        <f t="shared" si="20"/>
        <v>2.4040489240114652E-3</v>
      </c>
      <c r="AC57">
        <f t="shared" si="21"/>
        <v>0</v>
      </c>
      <c r="AD57">
        <f t="shared" si="22"/>
        <v>1.0147996360909549E-3</v>
      </c>
      <c r="AE57">
        <f t="shared" si="23"/>
        <v>1.9336237854965699E-4</v>
      </c>
      <c r="AF57">
        <f t="shared" si="24"/>
        <v>1.8174413981400651E-3</v>
      </c>
      <c r="AG57">
        <f t="shared" si="25"/>
        <v>0</v>
      </c>
      <c r="AH57">
        <f t="shared" si="26"/>
        <v>0</v>
      </c>
      <c r="AI57">
        <f t="shared" si="2"/>
        <v>1.2440763737013799E-3</v>
      </c>
      <c r="AJ57">
        <f t="shared" si="3"/>
        <v>2.4210022869659846E-3</v>
      </c>
      <c r="AK57">
        <f t="shared" si="4"/>
        <v>3.8725295275302625E-3</v>
      </c>
      <c r="AM57" t="str">
        <f t="shared" si="5"/>
        <v>d18:1/26:1-MonoHex</v>
      </c>
      <c r="AN57">
        <f t="shared" si="6"/>
        <v>1.0859304673584286E-3</v>
      </c>
      <c r="AO57">
        <f t="shared" si="7"/>
        <v>1.5075216376395253E-3</v>
      </c>
      <c r="AQ57">
        <f t="shared" si="8"/>
        <v>1.0312040142324214E-3</v>
      </c>
      <c r="AR57">
        <f t="shared" si="9"/>
        <v>1.6615020011222887E-3</v>
      </c>
      <c r="AT57">
        <f t="shared" si="27"/>
        <v>4.6116845489887099E-4</v>
      </c>
      <c r="AU57">
        <f t="shared" si="28"/>
        <v>6.7830535156046187E-4</v>
      </c>
      <c r="AW57">
        <f t="shared" si="10"/>
        <v>0.64513378327760029</v>
      </c>
    </row>
    <row r="58" spans="1:49" x14ac:dyDescent="0.2">
      <c r="A58" t="s">
        <v>444</v>
      </c>
      <c r="B58">
        <v>840.69</v>
      </c>
      <c r="C58">
        <v>1.1737087580741001E-3</v>
      </c>
      <c r="D58">
        <v>1.5846772301861701E-3</v>
      </c>
      <c r="E58">
        <v>1.87925689183257E-3</v>
      </c>
      <c r="F58">
        <v>3.9069537630468699E-3</v>
      </c>
      <c r="G58">
        <v>2.0295992721819098E-3</v>
      </c>
      <c r="H58">
        <v>1.7105446133927401E-3</v>
      </c>
      <c r="I58">
        <v>2.0707468555534298E-3</v>
      </c>
      <c r="J58">
        <v>0</v>
      </c>
      <c r="K58">
        <v>0</v>
      </c>
      <c r="L58">
        <v>1.63706937300203E-3</v>
      </c>
      <c r="M58">
        <v>0</v>
      </c>
      <c r="N58">
        <v>0</v>
      </c>
      <c r="O58">
        <v>1.1915888737959001E-2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7.3814678669718702E-3</v>
      </c>
      <c r="AA58" t="str">
        <f t="shared" si="19"/>
        <v>d18:1/26:0-MonoHex</v>
      </c>
      <c r="AB58">
        <f t="shared" si="20"/>
        <v>1.379192994130135E-3</v>
      </c>
      <c r="AC58">
        <f t="shared" si="21"/>
        <v>2.8931053274397199E-3</v>
      </c>
      <c r="AD58">
        <f t="shared" si="22"/>
        <v>1.8700719427873248E-3</v>
      </c>
      <c r="AE58">
        <f t="shared" si="23"/>
        <v>1.0353734277767149E-3</v>
      </c>
      <c r="AF58">
        <f t="shared" si="24"/>
        <v>8.1853468650101499E-4</v>
      </c>
      <c r="AG58">
        <f t="shared" si="25"/>
        <v>0</v>
      </c>
      <c r="AH58">
        <f t="shared" si="26"/>
        <v>5.9579443689795003E-3</v>
      </c>
      <c r="AI58">
        <f t="shared" si="2"/>
        <v>0</v>
      </c>
      <c r="AJ58">
        <f t="shared" si="3"/>
        <v>0</v>
      </c>
      <c r="AK58">
        <f t="shared" si="4"/>
        <v>3.6907339334859351E-3</v>
      </c>
      <c r="AM58" t="str">
        <f t="shared" si="5"/>
        <v>d18:1/26:0-MonoHex</v>
      </c>
      <c r="AN58">
        <f t="shared" si="6"/>
        <v>1.5992556757269821E-3</v>
      </c>
      <c r="AO58">
        <f t="shared" si="7"/>
        <v>1.929735660493087E-3</v>
      </c>
      <c r="AQ58">
        <f t="shared" si="8"/>
        <v>8.2512187102037936E-4</v>
      </c>
      <c r="AR58">
        <f t="shared" si="9"/>
        <v>2.7613049213526587E-3</v>
      </c>
      <c r="AT58">
        <f t="shared" si="27"/>
        <v>3.6900571866467638E-4</v>
      </c>
      <c r="AU58">
        <f t="shared" si="28"/>
        <v>1.1272980135916748E-3</v>
      </c>
      <c r="AW58">
        <f t="shared" si="10"/>
        <v>0.80845307558950985</v>
      </c>
    </row>
    <row r="59" spans="1:49" x14ac:dyDescent="0.2">
      <c r="A59" t="s">
        <v>445</v>
      </c>
      <c r="B59">
        <v>642.49199999999996</v>
      </c>
      <c r="C59">
        <v>0</v>
      </c>
      <c r="D59">
        <v>1.8445823478084101E-3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5.42287397980334E-3</v>
      </c>
      <c r="V59">
        <v>0</v>
      </c>
      <c r="W59">
        <v>0</v>
      </c>
      <c r="X59">
        <v>0</v>
      </c>
      <c r="AA59" t="str">
        <f t="shared" si="19"/>
        <v>d18:2/12:0-MonoHex</v>
      </c>
      <c r="AB59">
        <f t="shared" si="20"/>
        <v>9.2229117390420505E-4</v>
      </c>
      <c r="AC59">
        <f t="shared" si="21"/>
        <v>0</v>
      </c>
      <c r="AD59">
        <f t="shared" si="22"/>
        <v>0</v>
      </c>
      <c r="AE59">
        <f t="shared" si="23"/>
        <v>0</v>
      </c>
      <c r="AF59">
        <f t="shared" si="24"/>
        <v>0</v>
      </c>
      <c r="AG59">
        <f t="shared" si="25"/>
        <v>0</v>
      </c>
      <c r="AH59">
        <f t="shared" si="26"/>
        <v>0</v>
      </c>
      <c r="AI59">
        <f t="shared" si="2"/>
        <v>0</v>
      </c>
      <c r="AJ59">
        <f t="shared" si="3"/>
        <v>2.71143698990167E-3</v>
      </c>
      <c r="AK59">
        <f t="shared" si="4"/>
        <v>0</v>
      </c>
      <c r="AM59" t="str">
        <f t="shared" si="5"/>
        <v>d18:2/12:0-MonoHex</v>
      </c>
      <c r="AN59">
        <f t="shared" si="6"/>
        <v>1.8445823478084101E-4</v>
      </c>
      <c r="AO59">
        <f t="shared" si="7"/>
        <v>5.4228739798033404E-4</v>
      </c>
      <c r="AQ59">
        <f t="shared" si="8"/>
        <v>4.1246115197957653E-4</v>
      </c>
      <c r="AR59">
        <f t="shared" si="9"/>
        <v>1.2125914852255089E-3</v>
      </c>
      <c r="AT59">
        <f t="shared" si="27"/>
        <v>1.8445823478084101E-4</v>
      </c>
      <c r="AU59">
        <f t="shared" si="28"/>
        <v>4.950384008743507E-4</v>
      </c>
      <c r="AW59">
        <f t="shared" si="10"/>
        <v>0.56002589619140086</v>
      </c>
    </row>
    <row r="60" spans="1:49" x14ac:dyDescent="0.2">
      <c r="A60" t="s">
        <v>446</v>
      </c>
      <c r="B60">
        <v>668.51800000000003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2.1156851214733101E-3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7.3814678669718702E-3</v>
      </c>
      <c r="AA60" t="str">
        <f t="shared" si="19"/>
        <v>d18:2/14:1-MonoHex</v>
      </c>
      <c r="AB60">
        <f t="shared" si="20"/>
        <v>0</v>
      </c>
      <c r="AC60">
        <f t="shared" si="21"/>
        <v>0</v>
      </c>
      <c r="AD60">
        <f t="shared" si="22"/>
        <v>0</v>
      </c>
      <c r="AE60">
        <f t="shared" si="23"/>
        <v>1.0578425607366551E-3</v>
      </c>
      <c r="AF60">
        <f t="shared" si="24"/>
        <v>0</v>
      </c>
      <c r="AG60">
        <f t="shared" si="25"/>
        <v>0</v>
      </c>
      <c r="AH60">
        <f t="shared" si="26"/>
        <v>0</v>
      </c>
      <c r="AI60">
        <f t="shared" si="2"/>
        <v>0</v>
      </c>
      <c r="AJ60">
        <f t="shared" si="3"/>
        <v>0</v>
      </c>
      <c r="AK60">
        <f t="shared" si="4"/>
        <v>3.6907339334859351E-3</v>
      </c>
      <c r="AM60" t="str">
        <f t="shared" si="5"/>
        <v>d18:2/14:1-MonoHex</v>
      </c>
      <c r="AN60">
        <f t="shared" si="6"/>
        <v>2.1156851214733101E-4</v>
      </c>
      <c r="AO60">
        <f t="shared" si="7"/>
        <v>7.3814678669718707E-4</v>
      </c>
      <c r="AQ60">
        <f t="shared" si="8"/>
        <v>4.7308157505992213E-4</v>
      </c>
      <c r="AR60">
        <f t="shared" si="9"/>
        <v>1.6505463924279477E-3</v>
      </c>
      <c r="AT60">
        <f t="shared" si="27"/>
        <v>2.1156851214733101E-4</v>
      </c>
      <c r="AU60">
        <f t="shared" si="28"/>
        <v>6.7383274304000612E-4</v>
      </c>
      <c r="AW60">
        <f t="shared" si="10"/>
        <v>0.52552045723724161</v>
      </c>
    </row>
    <row r="61" spans="1:49" x14ac:dyDescent="0.2">
      <c r="A61" t="s">
        <v>447</v>
      </c>
      <c r="B61">
        <v>670.52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4.4909068294083799E-3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AA61" t="str">
        <f t="shared" si="19"/>
        <v>d18:2/14:0-MonoHex</v>
      </c>
      <c r="AB61">
        <f t="shared" si="20"/>
        <v>0</v>
      </c>
      <c r="AC61">
        <f t="shared" si="21"/>
        <v>0</v>
      </c>
      <c r="AD61">
        <f t="shared" si="22"/>
        <v>0</v>
      </c>
      <c r="AE61">
        <f t="shared" si="23"/>
        <v>0</v>
      </c>
      <c r="AF61">
        <f t="shared" si="24"/>
        <v>0</v>
      </c>
      <c r="AG61">
        <f t="shared" si="25"/>
        <v>0</v>
      </c>
      <c r="AH61">
        <f t="shared" si="26"/>
        <v>0</v>
      </c>
      <c r="AI61">
        <f t="shared" si="2"/>
        <v>0</v>
      </c>
      <c r="AJ61">
        <f t="shared" si="3"/>
        <v>0</v>
      </c>
      <c r="AK61">
        <f t="shared" si="4"/>
        <v>0</v>
      </c>
      <c r="AM61" t="str">
        <f t="shared" si="5"/>
        <v>d18:2/14:0-MonoHex</v>
      </c>
      <c r="AN61">
        <f t="shared" si="6"/>
        <v>0</v>
      </c>
      <c r="AO61">
        <f t="shared" si="7"/>
        <v>0</v>
      </c>
      <c r="AQ61">
        <f t="shared" si="8"/>
        <v>0</v>
      </c>
      <c r="AR61">
        <f t="shared" si="9"/>
        <v>0</v>
      </c>
      <c r="AT61">
        <f t="shared" si="27"/>
        <v>0</v>
      </c>
      <c r="AU61">
        <f t="shared" si="28"/>
        <v>0</v>
      </c>
      <c r="AW61" t="e">
        <f t="shared" si="10"/>
        <v>#DIV/0!</v>
      </c>
    </row>
    <row r="62" spans="1:49" x14ac:dyDescent="0.2">
      <c r="A62" t="s">
        <v>448</v>
      </c>
      <c r="B62">
        <v>696.54600000000005</v>
      </c>
      <c r="C62">
        <v>0</v>
      </c>
      <c r="D62">
        <v>1.8445823478084101E-3</v>
      </c>
      <c r="E62">
        <v>0</v>
      </c>
      <c r="F62">
        <v>0</v>
      </c>
      <c r="G62">
        <v>0</v>
      </c>
      <c r="H62">
        <v>0</v>
      </c>
      <c r="I62">
        <v>3.98896414102032E-4</v>
      </c>
      <c r="J62">
        <v>0</v>
      </c>
      <c r="K62">
        <v>1.6218710551761E-3</v>
      </c>
      <c r="L62">
        <v>1.40140540626023E-3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AA62" t="str">
        <f t="shared" si="19"/>
        <v>d18:2/16:1-MonoHex</v>
      </c>
      <c r="AB62">
        <f t="shared" si="20"/>
        <v>9.2229117390420505E-4</v>
      </c>
      <c r="AC62">
        <f t="shared" si="21"/>
        <v>0</v>
      </c>
      <c r="AD62">
        <f t="shared" si="22"/>
        <v>0</v>
      </c>
      <c r="AE62">
        <f t="shared" si="23"/>
        <v>1.99448207051016E-4</v>
      </c>
      <c r="AF62">
        <f t="shared" si="24"/>
        <v>1.5116382307181651E-3</v>
      </c>
      <c r="AG62">
        <f t="shared" si="25"/>
        <v>0</v>
      </c>
      <c r="AH62">
        <f t="shared" si="26"/>
        <v>0</v>
      </c>
      <c r="AI62">
        <f t="shared" si="2"/>
        <v>0</v>
      </c>
      <c r="AJ62">
        <f t="shared" si="3"/>
        <v>0</v>
      </c>
      <c r="AK62">
        <f t="shared" si="4"/>
        <v>0</v>
      </c>
      <c r="AM62" t="str">
        <f t="shared" si="5"/>
        <v>d18:2/16:1-MonoHex</v>
      </c>
      <c r="AN62">
        <f t="shared" si="6"/>
        <v>5.2667552233467724E-4</v>
      </c>
      <c r="AO62">
        <f t="shared" si="7"/>
        <v>0</v>
      </c>
      <c r="AQ62">
        <f t="shared" si="8"/>
        <v>6.6867690407880866E-4</v>
      </c>
      <c r="AR62">
        <f t="shared" si="9"/>
        <v>0</v>
      </c>
      <c r="AT62">
        <f t="shared" si="27"/>
        <v>2.9904140250086451E-4</v>
      </c>
      <c r="AU62">
        <f t="shared" si="28"/>
        <v>0</v>
      </c>
      <c r="AW62">
        <f t="shared" si="10"/>
        <v>0.15300011056099039</v>
      </c>
    </row>
    <row r="63" spans="1:49" x14ac:dyDescent="0.2">
      <c r="A63" t="s">
        <v>449</v>
      </c>
      <c r="B63">
        <v>698.548</v>
      </c>
      <c r="C63">
        <v>3.2361595248362601E-4</v>
      </c>
      <c r="D63">
        <v>1.57904589575856E-3</v>
      </c>
      <c r="E63">
        <v>1.30828882623485E-3</v>
      </c>
      <c r="F63">
        <v>0</v>
      </c>
      <c r="G63">
        <v>0</v>
      </c>
      <c r="H63">
        <v>0</v>
      </c>
      <c r="I63">
        <v>0</v>
      </c>
      <c r="J63">
        <v>2.1156851214733101E-3</v>
      </c>
      <c r="K63">
        <v>0</v>
      </c>
      <c r="L63">
        <v>1.40140540626023E-3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AA63" t="str">
        <f t="shared" si="19"/>
        <v>d18:2/16:0-MonoHex</v>
      </c>
      <c r="AB63">
        <f t="shared" si="20"/>
        <v>9.5133092412109303E-4</v>
      </c>
      <c r="AC63">
        <f t="shared" si="21"/>
        <v>6.5414441311742498E-4</v>
      </c>
      <c r="AD63">
        <f t="shared" si="22"/>
        <v>0</v>
      </c>
      <c r="AE63">
        <f t="shared" si="23"/>
        <v>1.0578425607366551E-3</v>
      </c>
      <c r="AF63">
        <f t="shared" si="24"/>
        <v>7.0070270313011499E-4</v>
      </c>
      <c r="AG63">
        <f t="shared" si="25"/>
        <v>0</v>
      </c>
      <c r="AH63">
        <f t="shared" si="26"/>
        <v>0</v>
      </c>
      <c r="AI63">
        <f t="shared" si="2"/>
        <v>0</v>
      </c>
      <c r="AJ63">
        <f t="shared" si="3"/>
        <v>0</v>
      </c>
      <c r="AK63">
        <f t="shared" si="4"/>
        <v>0</v>
      </c>
      <c r="AM63" t="str">
        <f t="shared" si="5"/>
        <v>d18:2/16:0-MonoHex</v>
      </c>
      <c r="AN63">
        <f t="shared" si="6"/>
        <v>6.7280412022105766E-4</v>
      </c>
      <c r="AO63">
        <f t="shared" si="7"/>
        <v>0</v>
      </c>
      <c r="AQ63">
        <f t="shared" si="8"/>
        <v>4.1219645830277652E-4</v>
      </c>
      <c r="AR63">
        <f t="shared" si="9"/>
        <v>0</v>
      </c>
      <c r="AT63">
        <f t="shared" si="27"/>
        <v>1.8433986016993316E-4</v>
      </c>
      <c r="AU63">
        <f t="shared" si="28"/>
        <v>0</v>
      </c>
      <c r="AW63">
        <f t="shared" si="10"/>
        <v>2.1775260538980948E-2</v>
      </c>
    </row>
    <row r="64" spans="1:49" x14ac:dyDescent="0.2">
      <c r="A64" t="s">
        <v>450</v>
      </c>
      <c r="B64">
        <v>720.57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9.0372715583294395E-3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AA64" t="str">
        <f t="shared" si="19"/>
        <v>d18:2/18:3-MonoHex</v>
      </c>
      <c r="AB64">
        <f t="shared" si="20"/>
        <v>0</v>
      </c>
      <c r="AC64">
        <f t="shared" si="21"/>
        <v>0</v>
      </c>
      <c r="AD64">
        <f t="shared" si="22"/>
        <v>0</v>
      </c>
      <c r="AE64">
        <f t="shared" si="23"/>
        <v>0</v>
      </c>
      <c r="AF64">
        <f t="shared" si="24"/>
        <v>0</v>
      </c>
      <c r="AG64">
        <f t="shared" si="25"/>
        <v>0</v>
      </c>
      <c r="AH64">
        <f t="shared" si="26"/>
        <v>4.5186357791647197E-3</v>
      </c>
      <c r="AI64">
        <f t="shared" si="2"/>
        <v>0</v>
      </c>
      <c r="AJ64">
        <f t="shared" si="3"/>
        <v>0</v>
      </c>
      <c r="AK64">
        <f t="shared" si="4"/>
        <v>0</v>
      </c>
      <c r="AM64" t="str">
        <f t="shared" si="5"/>
        <v>d18:2/18:3-MonoHex</v>
      </c>
      <c r="AN64">
        <f t="shared" si="6"/>
        <v>0</v>
      </c>
      <c r="AO64">
        <f t="shared" si="7"/>
        <v>9.0372715583294399E-4</v>
      </c>
      <c r="AQ64">
        <f t="shared" si="8"/>
        <v>0</v>
      </c>
      <c r="AR64">
        <f t="shared" si="9"/>
        <v>2.0207953535550083E-3</v>
      </c>
      <c r="AT64">
        <f t="shared" si="27"/>
        <v>0</v>
      </c>
      <c r="AU64">
        <f t="shared" si="28"/>
        <v>8.2498624846614988E-4</v>
      </c>
      <c r="AW64">
        <f t="shared" si="10"/>
        <v>0.37390096630005903</v>
      </c>
    </row>
    <row r="65" spans="1:49" x14ac:dyDescent="0.2">
      <c r="A65" t="s">
        <v>451</v>
      </c>
      <c r="B65">
        <v>722.572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5.2214253030523202E-3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AA65" t="str">
        <f t="shared" si="19"/>
        <v>d18:2/18:2-MonoHex</v>
      </c>
      <c r="AB65">
        <f t="shared" si="20"/>
        <v>0</v>
      </c>
      <c r="AC65">
        <f t="shared" si="21"/>
        <v>0</v>
      </c>
      <c r="AD65">
        <f t="shared" si="22"/>
        <v>0</v>
      </c>
      <c r="AE65">
        <f t="shared" si="23"/>
        <v>0</v>
      </c>
      <c r="AF65">
        <f t="shared" si="24"/>
        <v>0</v>
      </c>
      <c r="AG65">
        <f t="shared" si="25"/>
        <v>2.6107126515261601E-3</v>
      </c>
      <c r="AH65">
        <f t="shared" si="26"/>
        <v>0</v>
      </c>
      <c r="AI65">
        <f t="shared" si="2"/>
        <v>0</v>
      </c>
      <c r="AJ65">
        <f t="shared" si="3"/>
        <v>0</v>
      </c>
      <c r="AK65">
        <f t="shared" si="4"/>
        <v>0</v>
      </c>
      <c r="AM65" t="str">
        <f t="shared" si="5"/>
        <v>d18:2/18:2-MonoHex</v>
      </c>
      <c r="AN65">
        <f t="shared" si="6"/>
        <v>0</v>
      </c>
      <c r="AO65">
        <f t="shared" si="7"/>
        <v>5.2214253030523198E-4</v>
      </c>
      <c r="AQ65">
        <f t="shared" si="8"/>
        <v>0</v>
      </c>
      <c r="AR65">
        <f t="shared" si="9"/>
        <v>1.1675461917062429E-3</v>
      </c>
      <c r="AT65">
        <f t="shared" si="27"/>
        <v>0</v>
      </c>
      <c r="AU65">
        <f t="shared" si="28"/>
        <v>4.766487368016674E-4</v>
      </c>
      <c r="AW65">
        <f t="shared" si="10"/>
        <v>0.37390096630005903</v>
      </c>
    </row>
    <row r="66" spans="1:49" x14ac:dyDescent="0.2">
      <c r="A66" t="s">
        <v>452</v>
      </c>
      <c r="B66">
        <v>724.57399999999996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AA66" t="str">
        <f t="shared" si="19"/>
        <v>d18:2/18:1-MonoHex</v>
      </c>
      <c r="AB66">
        <f t="shared" si="20"/>
        <v>0</v>
      </c>
      <c r="AC66">
        <f t="shared" si="21"/>
        <v>0</v>
      </c>
      <c r="AD66">
        <f t="shared" si="22"/>
        <v>0</v>
      </c>
      <c r="AE66">
        <f t="shared" si="23"/>
        <v>0</v>
      </c>
      <c r="AF66">
        <f t="shared" si="24"/>
        <v>0</v>
      </c>
      <c r="AG66">
        <f t="shared" si="25"/>
        <v>0</v>
      </c>
      <c r="AH66">
        <f t="shared" si="26"/>
        <v>0</v>
      </c>
      <c r="AI66">
        <f t="shared" si="2"/>
        <v>0</v>
      </c>
      <c r="AJ66">
        <f t="shared" si="3"/>
        <v>0</v>
      </c>
      <c r="AK66">
        <f t="shared" si="4"/>
        <v>0</v>
      </c>
      <c r="AM66" t="str">
        <f t="shared" si="5"/>
        <v>d18:2/18:1-MonoHex</v>
      </c>
      <c r="AN66">
        <f t="shared" si="6"/>
        <v>0</v>
      </c>
      <c r="AO66">
        <f t="shared" si="7"/>
        <v>0</v>
      </c>
      <c r="AQ66">
        <f t="shared" si="8"/>
        <v>0</v>
      </c>
      <c r="AR66">
        <f t="shared" si="9"/>
        <v>0</v>
      </c>
      <c r="AT66">
        <f t="shared" si="27"/>
        <v>0</v>
      </c>
      <c r="AU66">
        <f t="shared" si="28"/>
        <v>0</v>
      </c>
      <c r="AW66" t="e">
        <f t="shared" si="10"/>
        <v>#DIV/0!</v>
      </c>
    </row>
    <row r="67" spans="1:49" x14ac:dyDescent="0.2">
      <c r="A67" t="s">
        <v>453</v>
      </c>
      <c r="B67">
        <v>726.57600000000002</v>
      </c>
      <c r="C67">
        <v>0</v>
      </c>
      <c r="D67">
        <v>1.8445823478084101E-3</v>
      </c>
      <c r="E67">
        <v>1.30828882623485E-3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AA67" t="str">
        <f t="shared" si="19"/>
        <v>d18:2/18:0-MonoHex</v>
      </c>
      <c r="AB67">
        <f t="shared" si="20"/>
        <v>9.2229117390420505E-4</v>
      </c>
      <c r="AC67">
        <f t="shared" si="21"/>
        <v>6.5414441311742498E-4</v>
      </c>
      <c r="AD67">
        <f t="shared" si="22"/>
        <v>0</v>
      </c>
      <c r="AE67">
        <f t="shared" si="23"/>
        <v>0</v>
      </c>
      <c r="AF67">
        <f t="shared" si="24"/>
        <v>0</v>
      </c>
      <c r="AG67">
        <f t="shared" si="25"/>
        <v>0</v>
      </c>
      <c r="AH67">
        <f t="shared" si="26"/>
        <v>0</v>
      </c>
      <c r="AI67">
        <f t="shared" si="2"/>
        <v>0</v>
      </c>
      <c r="AJ67">
        <f t="shared" si="3"/>
        <v>0</v>
      </c>
      <c r="AK67">
        <f t="shared" si="4"/>
        <v>0</v>
      </c>
      <c r="AM67" t="str">
        <f t="shared" si="5"/>
        <v>d18:2/18:0-MonoHex</v>
      </c>
      <c r="AN67">
        <f t="shared" si="6"/>
        <v>3.1528711740432599E-4</v>
      </c>
      <c r="AO67">
        <f t="shared" si="7"/>
        <v>0</v>
      </c>
      <c r="AQ67">
        <f t="shared" si="8"/>
        <v>4.4201133771338121E-4</v>
      </c>
      <c r="AR67">
        <f t="shared" si="9"/>
        <v>0</v>
      </c>
      <c r="AT67">
        <f t="shared" si="27"/>
        <v>1.9767347959054736E-4</v>
      </c>
      <c r="AU67">
        <f t="shared" si="28"/>
        <v>0</v>
      </c>
      <c r="AW67">
        <f t="shared" si="10"/>
        <v>0.18594351227971684</v>
      </c>
    </row>
    <row r="68" spans="1:49" x14ac:dyDescent="0.2">
      <c r="A68" t="s">
        <v>454</v>
      </c>
      <c r="B68">
        <v>744.59400000000005</v>
      </c>
      <c r="C68">
        <v>1.36621036471716E-3</v>
      </c>
      <c r="D68">
        <v>0</v>
      </c>
      <c r="E68">
        <v>1.5282940674428501E-3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1.40140540626023E-3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AA68" t="str">
        <f t="shared" si="19"/>
        <v>d18:2/20:5-MonoHex</v>
      </c>
      <c r="AB68">
        <f t="shared" si="20"/>
        <v>6.8310518235857999E-4</v>
      </c>
      <c r="AC68">
        <f t="shared" si="21"/>
        <v>7.6414703372142503E-4</v>
      </c>
      <c r="AD68">
        <f t="shared" si="22"/>
        <v>0</v>
      </c>
      <c r="AE68">
        <f t="shared" si="23"/>
        <v>0</v>
      </c>
      <c r="AF68">
        <f t="shared" si="24"/>
        <v>7.0070270313011499E-4</v>
      </c>
      <c r="AG68">
        <f t="shared" si="25"/>
        <v>0</v>
      </c>
      <c r="AH68">
        <f t="shared" si="26"/>
        <v>0</v>
      </c>
      <c r="AI68">
        <f t="shared" si="2"/>
        <v>0</v>
      </c>
      <c r="AJ68">
        <f t="shared" si="3"/>
        <v>0</v>
      </c>
      <c r="AK68">
        <f t="shared" si="4"/>
        <v>0</v>
      </c>
      <c r="AM68" t="str">
        <f t="shared" si="5"/>
        <v>d18:2/20:5-MonoHex</v>
      </c>
      <c r="AN68">
        <f t="shared" si="6"/>
        <v>4.29590983842024E-4</v>
      </c>
      <c r="AO68">
        <f t="shared" si="7"/>
        <v>0</v>
      </c>
      <c r="AQ68">
        <f t="shared" si="8"/>
        <v>3.933178074065745E-4</v>
      </c>
      <c r="AR68">
        <f t="shared" si="9"/>
        <v>0</v>
      </c>
      <c r="AT68">
        <f t="shared" si="27"/>
        <v>1.7589707082445416E-4</v>
      </c>
      <c r="AU68">
        <f t="shared" si="28"/>
        <v>0</v>
      </c>
      <c r="AW68">
        <f t="shared" si="10"/>
        <v>7.1033128740502174E-2</v>
      </c>
    </row>
    <row r="69" spans="1:49" x14ac:dyDescent="0.2">
      <c r="A69" t="s">
        <v>455</v>
      </c>
      <c r="B69">
        <v>746.596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1.40140540626023E-3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AA69" t="str">
        <f t="shared" si="19"/>
        <v>d18:2/20:4-MonoHex</v>
      </c>
      <c r="AB69">
        <f t="shared" si="20"/>
        <v>0</v>
      </c>
      <c r="AC69">
        <f t="shared" si="21"/>
        <v>0</v>
      </c>
      <c r="AD69">
        <f t="shared" si="22"/>
        <v>0</v>
      </c>
      <c r="AE69">
        <f t="shared" si="23"/>
        <v>0</v>
      </c>
      <c r="AF69">
        <f t="shared" si="24"/>
        <v>7.0070270313011499E-4</v>
      </c>
      <c r="AG69">
        <f t="shared" si="25"/>
        <v>0</v>
      </c>
      <c r="AH69">
        <f t="shared" si="26"/>
        <v>0</v>
      </c>
      <c r="AI69">
        <f t="shared" si="2"/>
        <v>0</v>
      </c>
      <c r="AJ69">
        <f t="shared" si="3"/>
        <v>0</v>
      </c>
      <c r="AK69">
        <f t="shared" si="4"/>
        <v>0</v>
      </c>
      <c r="AM69" t="str">
        <f t="shared" si="5"/>
        <v>d18:2/20:4-MonoHex</v>
      </c>
      <c r="AN69">
        <f t="shared" si="6"/>
        <v>1.40140540626023E-4</v>
      </c>
      <c r="AO69">
        <f t="shared" si="7"/>
        <v>0</v>
      </c>
      <c r="AQ69">
        <f t="shared" si="8"/>
        <v>3.1336377524335837E-4</v>
      </c>
      <c r="AR69">
        <f t="shared" si="9"/>
        <v>0</v>
      </c>
      <c r="AT69">
        <f t="shared" si="27"/>
        <v>1.40140540626023E-4</v>
      </c>
      <c r="AU69">
        <f t="shared" si="28"/>
        <v>0</v>
      </c>
      <c r="AW69">
        <f t="shared" si="10"/>
        <v>0.37390096630005903</v>
      </c>
    </row>
    <row r="70" spans="1:49" x14ac:dyDescent="0.2">
      <c r="A70" t="s">
        <v>456</v>
      </c>
      <c r="B70">
        <v>748.59799999999996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AA70" t="str">
        <f t="shared" si="19"/>
        <v>d18:2/20:3-MonoHex</v>
      </c>
      <c r="AB70">
        <f t="shared" si="20"/>
        <v>0</v>
      </c>
      <c r="AC70">
        <f t="shared" si="21"/>
        <v>0</v>
      </c>
      <c r="AD70">
        <f t="shared" si="22"/>
        <v>0</v>
      </c>
      <c r="AE70">
        <f t="shared" si="23"/>
        <v>0</v>
      </c>
      <c r="AF70">
        <f t="shared" si="24"/>
        <v>0</v>
      </c>
      <c r="AG70">
        <f t="shared" si="25"/>
        <v>0</v>
      </c>
      <c r="AH70">
        <f t="shared" si="26"/>
        <v>0</v>
      </c>
      <c r="AI70">
        <f t="shared" si="2"/>
        <v>0</v>
      </c>
      <c r="AJ70">
        <f t="shared" si="3"/>
        <v>0</v>
      </c>
      <c r="AK70">
        <f t="shared" si="4"/>
        <v>0</v>
      </c>
      <c r="AM70" t="str">
        <f t="shared" si="5"/>
        <v>d18:2/20:3-MonoHex</v>
      </c>
      <c r="AN70">
        <f t="shared" si="6"/>
        <v>0</v>
      </c>
      <c r="AO70">
        <f t="shared" si="7"/>
        <v>0</v>
      </c>
      <c r="AQ70">
        <f t="shared" si="8"/>
        <v>0</v>
      </c>
      <c r="AR70">
        <f t="shared" si="9"/>
        <v>0</v>
      </c>
      <c r="AT70">
        <f t="shared" si="27"/>
        <v>0</v>
      </c>
      <c r="AU70">
        <f t="shared" si="28"/>
        <v>0</v>
      </c>
      <c r="AW70" t="e">
        <f t="shared" si="10"/>
        <v>#DIV/0!</v>
      </c>
    </row>
    <row r="71" spans="1:49" x14ac:dyDescent="0.2">
      <c r="A71" t="s">
        <v>457</v>
      </c>
      <c r="B71">
        <v>750.6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AA71" t="str">
        <f t="shared" si="19"/>
        <v>d18:2/20:2-MonoHex</v>
      </c>
      <c r="AB71">
        <f t="shared" si="20"/>
        <v>0</v>
      </c>
      <c r="AC71">
        <f t="shared" si="21"/>
        <v>0</v>
      </c>
      <c r="AD71">
        <f t="shared" si="22"/>
        <v>0</v>
      </c>
      <c r="AE71">
        <f t="shared" si="23"/>
        <v>0</v>
      </c>
      <c r="AF71">
        <f t="shared" si="24"/>
        <v>0</v>
      </c>
      <c r="AG71">
        <f t="shared" si="25"/>
        <v>0</v>
      </c>
      <c r="AH71">
        <f t="shared" si="26"/>
        <v>0</v>
      </c>
      <c r="AI71">
        <f t="shared" ref="AI71:AI134" si="29">AVERAGE(S71:T71)</f>
        <v>0</v>
      </c>
      <c r="AJ71">
        <f t="shared" ref="AJ71:AJ134" si="30">AVERAGE(U71:V71)</f>
        <v>0</v>
      </c>
      <c r="AK71">
        <f t="shared" ref="AK71:AK134" si="31">AVERAGE(W71:X71)</f>
        <v>0</v>
      </c>
      <c r="AM71" t="str">
        <f t="shared" ref="AM71:AM134" si="32">A71</f>
        <v>d18:2/20:2-MonoHex</v>
      </c>
      <c r="AN71">
        <f t="shared" ref="AN71:AN134" si="33">AVERAGE(AB71:AF71)</f>
        <v>0</v>
      </c>
      <c r="AO71">
        <f t="shared" ref="AO71:AO134" si="34">AVERAGE(AG71:AK71)</f>
        <v>0</v>
      </c>
      <c r="AQ71">
        <f t="shared" ref="AQ71:AQ134" si="35">STDEV(AB71:AF71)</f>
        <v>0</v>
      </c>
      <c r="AR71">
        <f t="shared" ref="AR71:AR134" si="36">STDEV(AG71:AK71)</f>
        <v>0</v>
      </c>
      <c r="AT71">
        <f t="shared" si="27"/>
        <v>0</v>
      </c>
      <c r="AU71">
        <f t="shared" si="28"/>
        <v>0</v>
      </c>
      <c r="AW71" t="e">
        <f t="shared" ref="AW71:AW134" si="37">TTEST(AB71:AF71,AG71:AK71,2,3)</f>
        <v>#DIV/0!</v>
      </c>
    </row>
    <row r="72" spans="1:49" x14ac:dyDescent="0.2">
      <c r="A72" t="s">
        <v>458</v>
      </c>
      <c r="B72">
        <v>752.60199999999998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AA72" t="str">
        <f t="shared" si="19"/>
        <v>d18:2/20:1-MonoHex</v>
      </c>
      <c r="AB72">
        <f t="shared" si="20"/>
        <v>0</v>
      </c>
      <c r="AC72">
        <f t="shared" si="21"/>
        <v>0</v>
      </c>
      <c r="AD72">
        <f t="shared" si="22"/>
        <v>0</v>
      </c>
      <c r="AE72">
        <f t="shared" si="23"/>
        <v>0</v>
      </c>
      <c r="AF72">
        <f t="shared" si="24"/>
        <v>0</v>
      </c>
      <c r="AG72">
        <f t="shared" si="25"/>
        <v>0</v>
      </c>
      <c r="AH72">
        <f t="shared" si="26"/>
        <v>0</v>
      </c>
      <c r="AI72">
        <f t="shared" si="29"/>
        <v>0</v>
      </c>
      <c r="AJ72">
        <f t="shared" si="30"/>
        <v>0</v>
      </c>
      <c r="AK72">
        <f t="shared" si="31"/>
        <v>0</v>
      </c>
      <c r="AM72" t="str">
        <f t="shared" si="32"/>
        <v>d18:2/20:1-MonoHex</v>
      </c>
      <c r="AN72">
        <f t="shared" si="33"/>
        <v>0</v>
      </c>
      <c r="AO72">
        <f t="shared" si="34"/>
        <v>0</v>
      </c>
      <c r="AQ72">
        <f t="shared" si="35"/>
        <v>0</v>
      </c>
      <c r="AR72">
        <f t="shared" si="36"/>
        <v>0</v>
      </c>
      <c r="AT72">
        <f t="shared" si="27"/>
        <v>0</v>
      </c>
      <c r="AU72">
        <f t="shared" si="28"/>
        <v>0</v>
      </c>
      <c r="AW72" t="e">
        <f t="shared" si="37"/>
        <v>#DIV/0!</v>
      </c>
    </row>
    <row r="73" spans="1:49" x14ac:dyDescent="0.2">
      <c r="A73" t="s">
        <v>459</v>
      </c>
      <c r="B73">
        <v>754.60400000000004</v>
      </c>
      <c r="C73">
        <v>0</v>
      </c>
      <c r="D73">
        <v>0</v>
      </c>
      <c r="E73">
        <v>1.5282940674428501E-3</v>
      </c>
      <c r="F73">
        <v>0</v>
      </c>
      <c r="G73">
        <v>0</v>
      </c>
      <c r="H73">
        <v>0</v>
      </c>
      <c r="I73">
        <v>0</v>
      </c>
      <c r="J73">
        <v>0</v>
      </c>
      <c r="K73">
        <v>3.8417461899075599E-4</v>
      </c>
      <c r="L73">
        <v>0</v>
      </c>
      <c r="M73">
        <v>0</v>
      </c>
      <c r="N73">
        <v>0</v>
      </c>
      <c r="O73">
        <v>8.5339722724901701E-3</v>
      </c>
      <c r="P73">
        <v>0</v>
      </c>
      <c r="Q73">
        <v>0</v>
      </c>
      <c r="R73">
        <v>0</v>
      </c>
      <c r="S73">
        <v>0</v>
      </c>
      <c r="T73">
        <v>0</v>
      </c>
      <c r="U73">
        <v>5.42287397980334E-3</v>
      </c>
      <c r="V73">
        <v>0</v>
      </c>
      <c r="W73">
        <v>0</v>
      </c>
      <c r="X73">
        <v>0</v>
      </c>
      <c r="AA73" t="str">
        <f t="shared" si="19"/>
        <v>d18:2/20:0-MonoHex</v>
      </c>
      <c r="AB73">
        <f t="shared" si="20"/>
        <v>0</v>
      </c>
      <c r="AC73">
        <f t="shared" si="21"/>
        <v>7.6414703372142503E-4</v>
      </c>
      <c r="AD73">
        <f t="shared" si="22"/>
        <v>0</v>
      </c>
      <c r="AE73">
        <f t="shared" si="23"/>
        <v>0</v>
      </c>
      <c r="AF73">
        <f t="shared" si="24"/>
        <v>1.9208730949537799E-4</v>
      </c>
      <c r="AG73">
        <f t="shared" si="25"/>
        <v>0</v>
      </c>
      <c r="AH73">
        <f t="shared" si="26"/>
        <v>4.266986136245085E-3</v>
      </c>
      <c r="AI73">
        <f t="shared" si="29"/>
        <v>0</v>
      </c>
      <c r="AJ73">
        <f t="shared" si="30"/>
        <v>2.71143698990167E-3</v>
      </c>
      <c r="AK73">
        <f t="shared" si="31"/>
        <v>0</v>
      </c>
      <c r="AM73" t="str">
        <f t="shared" si="32"/>
        <v>d18:2/20:0-MonoHex</v>
      </c>
      <c r="AN73">
        <f t="shared" si="33"/>
        <v>1.9124686864336059E-4</v>
      </c>
      <c r="AO73">
        <f t="shared" si="34"/>
        <v>1.395684625229351E-3</v>
      </c>
      <c r="AQ73">
        <f t="shared" si="35"/>
        <v>3.3088570526126226E-4</v>
      </c>
      <c r="AR73">
        <f t="shared" si="36"/>
        <v>1.9886794218530309E-3</v>
      </c>
      <c r="AT73">
        <f t="shared" si="27"/>
        <v>1.4797658594942843E-4</v>
      </c>
      <c r="AU73">
        <f t="shared" si="28"/>
        <v>8.118749742521634E-4</v>
      </c>
      <c r="AW73">
        <f t="shared" si="37"/>
        <v>0.24905787765717283</v>
      </c>
    </row>
    <row r="74" spans="1:49" x14ac:dyDescent="0.2">
      <c r="A74" t="s">
        <v>460</v>
      </c>
      <c r="B74">
        <v>770.62</v>
      </c>
      <c r="C74">
        <v>0</v>
      </c>
      <c r="D74">
        <v>0</v>
      </c>
      <c r="E74">
        <v>0</v>
      </c>
      <c r="F74">
        <v>0</v>
      </c>
      <c r="G74">
        <v>0</v>
      </c>
      <c r="H74">
        <v>1.7105446133927401E-3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1.3429966596461499E-3</v>
      </c>
      <c r="P74">
        <v>0</v>
      </c>
      <c r="Q74">
        <v>0</v>
      </c>
      <c r="R74">
        <v>0</v>
      </c>
      <c r="S74">
        <v>2.1580758928733401E-3</v>
      </c>
      <c r="T74">
        <v>0</v>
      </c>
      <c r="U74">
        <v>0</v>
      </c>
      <c r="V74">
        <v>0</v>
      </c>
      <c r="W74">
        <v>0</v>
      </c>
      <c r="X74">
        <v>0</v>
      </c>
      <c r="AA74" t="str">
        <f t="shared" si="19"/>
        <v>d18:2/22:6-MonoHex</v>
      </c>
      <c r="AB74">
        <f t="shared" si="20"/>
        <v>0</v>
      </c>
      <c r="AC74">
        <f t="shared" si="21"/>
        <v>0</v>
      </c>
      <c r="AD74">
        <f t="shared" si="22"/>
        <v>8.5527230669637003E-4</v>
      </c>
      <c r="AE74">
        <f t="shared" si="23"/>
        <v>0</v>
      </c>
      <c r="AF74">
        <f t="shared" si="24"/>
        <v>0</v>
      </c>
      <c r="AG74">
        <f t="shared" si="25"/>
        <v>0</v>
      </c>
      <c r="AH74">
        <f t="shared" si="26"/>
        <v>6.7149832982307497E-4</v>
      </c>
      <c r="AI74">
        <f t="shared" si="29"/>
        <v>1.0790379464366701E-3</v>
      </c>
      <c r="AJ74">
        <f t="shared" si="30"/>
        <v>0</v>
      </c>
      <c r="AK74">
        <f t="shared" si="31"/>
        <v>0</v>
      </c>
      <c r="AM74" t="str">
        <f t="shared" si="32"/>
        <v>d18:2/22:6-MonoHex</v>
      </c>
      <c r="AN74">
        <f t="shared" si="33"/>
        <v>1.7105446133927401E-4</v>
      </c>
      <c r="AO74">
        <f t="shared" si="34"/>
        <v>3.5010725525194903E-4</v>
      </c>
      <c r="AQ74">
        <f t="shared" si="35"/>
        <v>3.824894034092264E-4</v>
      </c>
      <c r="AR74">
        <f t="shared" si="36"/>
        <v>5.0058901453816837E-4</v>
      </c>
      <c r="AT74">
        <f t="shared" si="27"/>
        <v>1.7105446133927399E-4</v>
      </c>
      <c r="AU74">
        <f t="shared" si="28"/>
        <v>2.0436460941019712E-4</v>
      </c>
      <c r="AW74">
        <f t="shared" si="37"/>
        <v>0.54402510893756151</v>
      </c>
    </row>
    <row r="75" spans="1:49" x14ac:dyDescent="0.2">
      <c r="A75" t="s">
        <v>461</v>
      </c>
      <c r="B75">
        <v>772.62199999999996</v>
      </c>
      <c r="C75">
        <v>0</v>
      </c>
      <c r="D75">
        <v>0</v>
      </c>
      <c r="E75">
        <v>0</v>
      </c>
      <c r="F75">
        <v>0</v>
      </c>
      <c r="G75">
        <v>4.80753710109057E-4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AA75" t="str">
        <f t="shared" si="19"/>
        <v>d18:2/22:5-MonoHex</v>
      </c>
      <c r="AB75">
        <f t="shared" si="20"/>
        <v>0</v>
      </c>
      <c r="AC75">
        <f t="shared" si="21"/>
        <v>0</v>
      </c>
      <c r="AD75">
        <f t="shared" si="22"/>
        <v>2.403768550545285E-4</v>
      </c>
      <c r="AE75">
        <f t="shared" si="23"/>
        <v>0</v>
      </c>
      <c r="AF75">
        <f t="shared" si="24"/>
        <v>0</v>
      </c>
      <c r="AG75">
        <f t="shared" si="25"/>
        <v>0</v>
      </c>
      <c r="AH75">
        <f t="shared" si="26"/>
        <v>0</v>
      </c>
      <c r="AI75">
        <f t="shared" si="29"/>
        <v>0</v>
      </c>
      <c r="AJ75">
        <f t="shared" si="30"/>
        <v>0</v>
      </c>
      <c r="AK75">
        <f t="shared" si="31"/>
        <v>0</v>
      </c>
      <c r="AM75" t="str">
        <f t="shared" si="32"/>
        <v>d18:2/22:5-MonoHex</v>
      </c>
      <c r="AN75">
        <f t="shared" si="33"/>
        <v>4.8075371010905703E-5</v>
      </c>
      <c r="AO75">
        <f t="shared" si="34"/>
        <v>0</v>
      </c>
      <c r="AQ75">
        <f t="shared" si="35"/>
        <v>1.0749979762390794E-4</v>
      </c>
      <c r="AR75">
        <f t="shared" si="36"/>
        <v>0</v>
      </c>
      <c r="AT75">
        <f t="shared" si="27"/>
        <v>4.8075371010905703E-5</v>
      </c>
      <c r="AU75">
        <f t="shared" si="28"/>
        <v>0</v>
      </c>
      <c r="AW75">
        <f t="shared" si="37"/>
        <v>0.37390096630005903</v>
      </c>
    </row>
    <row r="76" spans="1:49" x14ac:dyDescent="0.2">
      <c r="A76" t="s">
        <v>462</v>
      </c>
      <c r="B76">
        <v>774.62400000000002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1.40140540626023E-3</v>
      </c>
      <c r="M76">
        <v>4.9306362513869204E-3</v>
      </c>
      <c r="N76">
        <v>0</v>
      </c>
      <c r="O76">
        <v>9.0372715583294395E-3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AA76" t="str">
        <f t="shared" si="19"/>
        <v>d18:2/22:4-MonoHex</v>
      </c>
      <c r="AB76">
        <f t="shared" si="20"/>
        <v>0</v>
      </c>
      <c r="AC76">
        <f t="shared" si="21"/>
        <v>0</v>
      </c>
      <c r="AD76">
        <f t="shared" si="22"/>
        <v>0</v>
      </c>
      <c r="AE76">
        <f t="shared" si="23"/>
        <v>0</v>
      </c>
      <c r="AF76">
        <f t="shared" si="24"/>
        <v>7.0070270313011499E-4</v>
      </c>
      <c r="AG76">
        <f t="shared" si="25"/>
        <v>2.4653181256934602E-3</v>
      </c>
      <c r="AH76">
        <f t="shared" si="26"/>
        <v>4.5186357791647197E-3</v>
      </c>
      <c r="AI76">
        <f t="shared" si="29"/>
        <v>0</v>
      </c>
      <c r="AJ76">
        <f t="shared" si="30"/>
        <v>0</v>
      </c>
      <c r="AK76">
        <f t="shared" si="31"/>
        <v>0</v>
      </c>
      <c r="AM76" t="str">
        <f t="shared" si="32"/>
        <v>d18:2/22:4-MonoHex</v>
      </c>
      <c r="AN76">
        <f t="shared" si="33"/>
        <v>1.40140540626023E-4</v>
      </c>
      <c r="AO76">
        <f t="shared" si="34"/>
        <v>1.3967907809716361E-3</v>
      </c>
      <c r="AQ76">
        <f t="shared" si="35"/>
        <v>3.1336377524335837E-4</v>
      </c>
      <c r="AR76">
        <f t="shared" si="36"/>
        <v>2.045772490807782E-3</v>
      </c>
      <c r="AT76">
        <f t="shared" si="27"/>
        <v>1.40140540626023E-4</v>
      </c>
      <c r="AU76">
        <f t="shared" si="28"/>
        <v>8.35183122050276E-4</v>
      </c>
      <c r="AW76">
        <f t="shared" si="37"/>
        <v>0.2431157475297881</v>
      </c>
    </row>
    <row r="77" spans="1:49" x14ac:dyDescent="0.2">
      <c r="A77" t="s">
        <v>463</v>
      </c>
      <c r="B77">
        <v>776.62599999999998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1.8111221284043599E-3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AA77" t="str">
        <f t="shared" si="19"/>
        <v>d18:2/22:3-MonoHex</v>
      </c>
      <c r="AB77">
        <f t="shared" si="20"/>
        <v>0</v>
      </c>
      <c r="AC77">
        <f t="shared" si="21"/>
        <v>0</v>
      </c>
      <c r="AD77">
        <f t="shared" si="22"/>
        <v>0</v>
      </c>
      <c r="AE77">
        <f t="shared" si="23"/>
        <v>9.0556106420217996E-4</v>
      </c>
      <c r="AF77">
        <f t="shared" si="24"/>
        <v>0</v>
      </c>
      <c r="AG77">
        <f t="shared" si="25"/>
        <v>0</v>
      </c>
      <c r="AH77">
        <f t="shared" si="26"/>
        <v>0</v>
      </c>
      <c r="AI77">
        <f t="shared" si="29"/>
        <v>0</v>
      </c>
      <c r="AJ77">
        <f t="shared" si="30"/>
        <v>0</v>
      </c>
      <c r="AK77">
        <f t="shared" si="31"/>
        <v>0</v>
      </c>
      <c r="AM77" t="str">
        <f t="shared" si="32"/>
        <v>d18:2/22:3-MonoHex</v>
      </c>
      <c r="AN77">
        <f t="shared" si="33"/>
        <v>1.8111221284043599E-4</v>
      </c>
      <c r="AO77">
        <f t="shared" si="34"/>
        <v>0</v>
      </c>
      <c r="AQ77">
        <f t="shared" si="35"/>
        <v>4.0497921946662513E-4</v>
      </c>
      <c r="AR77">
        <f t="shared" si="36"/>
        <v>0</v>
      </c>
      <c r="AT77">
        <f t="shared" si="27"/>
        <v>1.8111221284043599E-4</v>
      </c>
      <c r="AU77">
        <f t="shared" si="28"/>
        <v>0</v>
      </c>
      <c r="AW77">
        <f t="shared" si="37"/>
        <v>0.37390096630005903</v>
      </c>
    </row>
    <row r="78" spans="1:49" x14ac:dyDescent="0.2">
      <c r="A78" t="s">
        <v>464</v>
      </c>
      <c r="B78">
        <v>778.62800000000004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AA78" t="str">
        <f t="shared" si="19"/>
        <v>d18:2/22:2-MonoHex</v>
      </c>
      <c r="AB78">
        <f t="shared" si="20"/>
        <v>0</v>
      </c>
      <c r="AC78">
        <f t="shared" si="21"/>
        <v>0</v>
      </c>
      <c r="AD78">
        <f t="shared" si="22"/>
        <v>0</v>
      </c>
      <c r="AE78">
        <f t="shared" si="23"/>
        <v>0</v>
      </c>
      <c r="AF78">
        <f t="shared" si="24"/>
        <v>0</v>
      </c>
      <c r="AG78">
        <f t="shared" si="25"/>
        <v>0</v>
      </c>
      <c r="AH78">
        <f t="shared" si="26"/>
        <v>0</v>
      </c>
      <c r="AI78">
        <f t="shared" si="29"/>
        <v>0</v>
      </c>
      <c r="AJ78">
        <f t="shared" si="30"/>
        <v>0</v>
      </c>
      <c r="AK78">
        <f t="shared" si="31"/>
        <v>0</v>
      </c>
      <c r="AM78" t="str">
        <f t="shared" si="32"/>
        <v>d18:2/22:2-MonoHex</v>
      </c>
      <c r="AN78">
        <f t="shared" si="33"/>
        <v>0</v>
      </c>
      <c r="AO78">
        <f t="shared" si="34"/>
        <v>0</v>
      </c>
      <c r="AQ78">
        <f t="shared" si="35"/>
        <v>0</v>
      </c>
      <c r="AR78">
        <f t="shared" si="36"/>
        <v>0</v>
      </c>
      <c r="AT78">
        <f t="shared" si="27"/>
        <v>0</v>
      </c>
      <c r="AU78">
        <f t="shared" si="28"/>
        <v>0</v>
      </c>
      <c r="AW78" t="e">
        <f t="shared" si="37"/>
        <v>#DIV/0!</v>
      </c>
    </row>
    <row r="79" spans="1:49" x14ac:dyDescent="0.2">
      <c r="A79" t="s">
        <v>465</v>
      </c>
      <c r="B79">
        <v>780.63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3.0102660141586601E-3</v>
      </c>
      <c r="L79">
        <v>0</v>
      </c>
      <c r="M79">
        <v>0</v>
      </c>
      <c r="N79">
        <v>8.42875074039446E-4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AA79" t="str">
        <f t="shared" si="19"/>
        <v>d18:2/22:1-MonoHex</v>
      </c>
      <c r="AB79">
        <f t="shared" si="20"/>
        <v>0</v>
      </c>
      <c r="AC79">
        <f t="shared" si="21"/>
        <v>0</v>
      </c>
      <c r="AD79">
        <f t="shared" si="22"/>
        <v>0</v>
      </c>
      <c r="AE79">
        <f t="shared" si="23"/>
        <v>0</v>
      </c>
      <c r="AF79">
        <f t="shared" si="24"/>
        <v>1.50513300707933E-3</v>
      </c>
      <c r="AG79">
        <f t="shared" si="25"/>
        <v>4.21437537019723E-4</v>
      </c>
      <c r="AH79">
        <f t="shared" si="26"/>
        <v>0</v>
      </c>
      <c r="AI79">
        <f t="shared" si="29"/>
        <v>0</v>
      </c>
      <c r="AJ79">
        <f t="shared" si="30"/>
        <v>0</v>
      </c>
      <c r="AK79">
        <f t="shared" si="31"/>
        <v>0</v>
      </c>
      <c r="AM79" t="str">
        <f t="shared" si="32"/>
        <v>d18:2/22:1-MonoHex</v>
      </c>
      <c r="AN79">
        <f t="shared" si="33"/>
        <v>3.0102660141586603E-4</v>
      </c>
      <c r="AO79">
        <f t="shared" si="34"/>
        <v>8.42875074039446E-5</v>
      </c>
      <c r="AQ79">
        <f t="shared" si="35"/>
        <v>6.7311594380161082E-4</v>
      </c>
      <c r="AR79">
        <f t="shared" si="36"/>
        <v>1.8847259620923695E-4</v>
      </c>
      <c r="AT79">
        <f t="shared" si="27"/>
        <v>3.0102660141586598E-4</v>
      </c>
      <c r="AU79">
        <f t="shared" si="28"/>
        <v>7.6943615201706945E-5</v>
      </c>
      <c r="AW79">
        <f t="shared" si="37"/>
        <v>0.52137241353438757</v>
      </c>
    </row>
    <row r="80" spans="1:49" x14ac:dyDescent="0.2">
      <c r="A80" t="s">
        <v>466</v>
      </c>
      <c r="B80">
        <v>782.63199999999995</v>
      </c>
      <c r="C80">
        <v>2.8593641650028001E-3</v>
      </c>
      <c r="D80">
        <v>1.8445823478084101E-3</v>
      </c>
      <c r="E80">
        <v>1.30828882623485E-3</v>
      </c>
      <c r="F80">
        <v>1.9490308655581001E-3</v>
      </c>
      <c r="G80">
        <v>1.73742874888786E-3</v>
      </c>
      <c r="H80">
        <v>0</v>
      </c>
      <c r="I80">
        <v>3.12562116075138E-3</v>
      </c>
      <c r="J80">
        <v>5.0114497256267398E-4</v>
      </c>
      <c r="K80">
        <v>2.0060456741668501E-3</v>
      </c>
      <c r="L80">
        <v>0</v>
      </c>
      <c r="M80">
        <v>5.2214253030523202E-3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AA80" t="str">
        <f t="shared" ref="AA80:AA143" si="38">A80</f>
        <v>d18:2/22:0-MonoHex</v>
      </c>
      <c r="AB80">
        <f t="shared" ref="AB80:AB143" si="39">AVERAGE(C80:D80)</f>
        <v>2.3519732564056053E-3</v>
      </c>
      <c r="AC80">
        <f t="shared" ref="AC80:AC143" si="40">AVERAGE(E80:F80)</f>
        <v>1.628659845896475E-3</v>
      </c>
      <c r="AD80">
        <f t="shared" ref="AD80:AD143" si="41">AVERAGE(G80:H80)</f>
        <v>8.6871437444393E-4</v>
      </c>
      <c r="AE80">
        <f t="shared" ref="AE80:AE143" si="42">AVERAGE(I80:J80)</f>
        <v>1.8133830666570269E-3</v>
      </c>
      <c r="AF80">
        <f t="shared" ref="AF80:AF143" si="43">AVERAGE(K80:L80)</f>
        <v>1.003022837083425E-3</v>
      </c>
      <c r="AG80">
        <f t="shared" ref="AG80:AG143" si="44">AVERAGE(M80:N80)</f>
        <v>2.6107126515261601E-3</v>
      </c>
      <c r="AH80">
        <f t="shared" ref="AH80:AH143" si="45">AVERAGE(O80:P80)</f>
        <v>0</v>
      </c>
      <c r="AI80">
        <f t="shared" si="29"/>
        <v>0</v>
      </c>
      <c r="AJ80">
        <f t="shared" si="30"/>
        <v>0</v>
      </c>
      <c r="AK80">
        <f t="shared" si="31"/>
        <v>0</v>
      </c>
      <c r="AM80" t="str">
        <f t="shared" si="32"/>
        <v>d18:2/22:0-MonoHex</v>
      </c>
      <c r="AN80">
        <f t="shared" si="33"/>
        <v>1.5331506760972928E-3</v>
      </c>
      <c r="AO80">
        <f t="shared" si="34"/>
        <v>5.2214253030523198E-4</v>
      </c>
      <c r="AQ80">
        <f t="shared" si="35"/>
        <v>6.0840647122413711E-4</v>
      </c>
      <c r="AR80">
        <f t="shared" si="36"/>
        <v>1.1675461917062429E-3</v>
      </c>
      <c r="AT80">
        <f t="shared" ref="AT80:AT143" si="46">AQ80/SQRT(5)</f>
        <v>2.7208764552158802E-4</v>
      </c>
      <c r="AU80">
        <f t="shared" ref="AU80:AU143" si="47">AR80/SQRT(6)</f>
        <v>4.766487368016674E-4</v>
      </c>
      <c r="AW80">
        <f t="shared" si="37"/>
        <v>0.13657750388714937</v>
      </c>
    </row>
    <row r="81" spans="1:49" x14ac:dyDescent="0.2">
      <c r="A81" t="s">
        <v>467</v>
      </c>
      <c r="B81">
        <v>808.65800000000002</v>
      </c>
      <c r="C81">
        <v>3.48402553399983E-3</v>
      </c>
      <c r="D81">
        <v>4.3692852055333601E-4</v>
      </c>
      <c r="E81">
        <v>1.30828882623485E-3</v>
      </c>
      <c r="F81">
        <v>1.6684585497756901E-3</v>
      </c>
      <c r="G81">
        <v>4.7357316350911203E-3</v>
      </c>
      <c r="H81">
        <v>1.7105446133927401E-3</v>
      </c>
      <c r="I81">
        <v>1.8404954763992999E-3</v>
      </c>
      <c r="J81">
        <v>6.8427817269794801E-3</v>
      </c>
      <c r="K81">
        <v>4.8614592928020797E-3</v>
      </c>
      <c r="L81">
        <v>6.8583033162670096E-3</v>
      </c>
      <c r="M81">
        <v>0</v>
      </c>
      <c r="N81">
        <v>0</v>
      </c>
      <c r="O81">
        <v>0</v>
      </c>
      <c r="P81">
        <v>0</v>
      </c>
      <c r="Q81">
        <v>4.2408014535298896E-3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1.22126995836914E-2</v>
      </c>
      <c r="AA81" t="str">
        <f t="shared" si="38"/>
        <v>d18:2/24:1-MonoHex</v>
      </c>
      <c r="AB81">
        <f t="shared" si="39"/>
        <v>1.9604770272765829E-3</v>
      </c>
      <c r="AC81">
        <f t="shared" si="40"/>
        <v>1.48837368800527E-3</v>
      </c>
      <c r="AD81">
        <f t="shared" si="41"/>
        <v>3.2231381242419301E-3</v>
      </c>
      <c r="AE81">
        <f t="shared" si="42"/>
        <v>4.3416386016893902E-3</v>
      </c>
      <c r="AF81">
        <f t="shared" si="43"/>
        <v>5.8598813045345442E-3</v>
      </c>
      <c r="AG81">
        <f t="shared" si="44"/>
        <v>0</v>
      </c>
      <c r="AH81">
        <f t="shared" si="45"/>
        <v>0</v>
      </c>
      <c r="AI81">
        <f t="shared" si="29"/>
        <v>0</v>
      </c>
      <c r="AJ81">
        <f t="shared" si="30"/>
        <v>0</v>
      </c>
      <c r="AK81">
        <f t="shared" si="31"/>
        <v>6.1063497918456998E-3</v>
      </c>
      <c r="AM81" t="str">
        <f t="shared" si="32"/>
        <v>d18:2/24:1-MonoHex</v>
      </c>
      <c r="AN81">
        <f t="shared" si="33"/>
        <v>3.3747017491495431E-3</v>
      </c>
      <c r="AO81">
        <f t="shared" si="34"/>
        <v>1.22126995836914E-3</v>
      </c>
      <c r="AQ81">
        <f t="shared" si="35"/>
        <v>1.781314188311214E-3</v>
      </c>
      <c r="AR81">
        <f t="shared" si="36"/>
        <v>2.730842645791735E-3</v>
      </c>
      <c r="AT81">
        <f t="shared" si="46"/>
        <v>7.9662792286974715E-4</v>
      </c>
      <c r="AU81">
        <f t="shared" si="47"/>
        <v>1.1148618416702886E-3</v>
      </c>
      <c r="AW81">
        <f t="shared" si="37"/>
        <v>0.18394996156362045</v>
      </c>
    </row>
    <row r="82" spans="1:49" x14ac:dyDescent="0.2">
      <c r="A82" t="s">
        <v>468</v>
      </c>
      <c r="B82">
        <v>810.66</v>
      </c>
      <c r="C82">
        <v>7.2829561939285704E-3</v>
      </c>
      <c r="D82">
        <v>2.2815108683617402E-3</v>
      </c>
      <c r="E82">
        <v>1.67029774746931E-3</v>
      </c>
      <c r="F82">
        <v>4.6166937117926902E-4</v>
      </c>
      <c r="G82">
        <v>5.3695403880999601E-3</v>
      </c>
      <c r="H82">
        <v>1.46430353434688E-3</v>
      </c>
      <c r="I82">
        <v>5.7698803727922396E-3</v>
      </c>
      <c r="J82">
        <v>2.1156851214733101E-3</v>
      </c>
      <c r="K82">
        <v>3.8417461899075599E-4</v>
      </c>
      <c r="L82">
        <v>5.0591260176842496E-3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2.4003075508056602E-3</v>
      </c>
      <c r="U82">
        <v>0</v>
      </c>
      <c r="V82">
        <v>4.3954032461853403E-3</v>
      </c>
      <c r="W82">
        <v>0</v>
      </c>
      <c r="X82">
        <v>0</v>
      </c>
      <c r="AA82" t="str">
        <f t="shared" si="38"/>
        <v>d18:2/24:0-MonoHex</v>
      </c>
      <c r="AB82">
        <f t="shared" si="39"/>
        <v>4.7822335311451551E-3</v>
      </c>
      <c r="AC82">
        <f t="shared" si="40"/>
        <v>1.0659835593242895E-3</v>
      </c>
      <c r="AD82">
        <f t="shared" si="41"/>
        <v>3.4169219612234202E-3</v>
      </c>
      <c r="AE82">
        <f t="shared" si="42"/>
        <v>3.9427827471327746E-3</v>
      </c>
      <c r="AF82">
        <f t="shared" si="43"/>
        <v>2.721650318337503E-3</v>
      </c>
      <c r="AG82">
        <f t="shared" si="44"/>
        <v>0</v>
      </c>
      <c r="AH82">
        <f t="shared" si="45"/>
        <v>0</v>
      </c>
      <c r="AI82">
        <f t="shared" si="29"/>
        <v>1.2001537754028301E-3</v>
      </c>
      <c r="AJ82">
        <f t="shared" si="30"/>
        <v>2.1977016230926702E-3</v>
      </c>
      <c r="AK82">
        <f t="shared" si="31"/>
        <v>0</v>
      </c>
      <c r="AM82" t="str">
        <f t="shared" si="32"/>
        <v>d18:2/24:0-MonoHex</v>
      </c>
      <c r="AN82">
        <f t="shared" si="33"/>
        <v>3.1859144234326286E-3</v>
      </c>
      <c r="AO82">
        <f t="shared" si="34"/>
        <v>6.7957107969910009E-4</v>
      </c>
      <c r="AQ82">
        <f t="shared" si="35"/>
        <v>1.40393169914564E-3</v>
      </c>
      <c r="AR82">
        <f t="shared" si="36"/>
        <v>9.9513532332804128E-4</v>
      </c>
      <c r="AT82">
        <f t="shared" si="46"/>
        <v>6.2785734301128691E-4</v>
      </c>
      <c r="AU82">
        <f t="shared" si="47"/>
        <v>4.0626229452887645E-4</v>
      </c>
      <c r="AW82">
        <f t="shared" si="37"/>
        <v>1.3366760930275468E-2</v>
      </c>
    </row>
    <row r="83" spans="1:49" x14ac:dyDescent="0.2">
      <c r="A83" t="s">
        <v>469</v>
      </c>
      <c r="B83">
        <v>836.68600000000004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1.44159906229726E-3</v>
      </c>
      <c r="J83">
        <v>0</v>
      </c>
      <c r="K83">
        <v>3.8417461899075599E-4</v>
      </c>
      <c r="L83">
        <v>0</v>
      </c>
      <c r="M83">
        <v>0</v>
      </c>
      <c r="N83">
        <v>0</v>
      </c>
      <c r="O83">
        <v>0</v>
      </c>
      <c r="P83">
        <v>1.2569814444011699E-2</v>
      </c>
      <c r="Q83">
        <v>4.4909068294083799E-3</v>
      </c>
      <c r="R83">
        <v>0</v>
      </c>
      <c r="S83">
        <v>2.2853505102483499E-3</v>
      </c>
      <c r="T83">
        <v>0</v>
      </c>
      <c r="U83">
        <v>2.0815283364905598E-3</v>
      </c>
      <c r="V83">
        <v>0</v>
      </c>
      <c r="W83">
        <v>3.1305093612452001E-3</v>
      </c>
      <c r="X83">
        <v>5.2340141072963198E-3</v>
      </c>
      <c r="AA83" t="str">
        <f t="shared" si="38"/>
        <v>d18:2/26:1-MonoHex</v>
      </c>
      <c r="AB83">
        <f t="shared" si="39"/>
        <v>0</v>
      </c>
      <c r="AC83">
        <f t="shared" si="40"/>
        <v>0</v>
      </c>
      <c r="AD83">
        <f t="shared" si="41"/>
        <v>0</v>
      </c>
      <c r="AE83">
        <f t="shared" si="42"/>
        <v>7.2079953114863001E-4</v>
      </c>
      <c r="AF83">
        <f t="shared" si="43"/>
        <v>1.9208730949537799E-4</v>
      </c>
      <c r="AG83">
        <f t="shared" si="44"/>
        <v>0</v>
      </c>
      <c r="AH83">
        <f t="shared" si="45"/>
        <v>6.2849072220058496E-3</v>
      </c>
      <c r="AI83">
        <f t="shared" si="29"/>
        <v>1.1426752551241749E-3</v>
      </c>
      <c r="AJ83">
        <f t="shared" si="30"/>
        <v>1.0407641682452799E-3</v>
      </c>
      <c r="AK83">
        <f t="shared" si="31"/>
        <v>4.1822617342707601E-3</v>
      </c>
      <c r="AM83" t="str">
        <f t="shared" si="32"/>
        <v>d18:2/26:1-MonoHex</v>
      </c>
      <c r="AN83">
        <f t="shared" si="33"/>
        <v>1.825773681288016E-4</v>
      </c>
      <c r="AO83">
        <f t="shared" si="34"/>
        <v>2.530121675929213E-3</v>
      </c>
      <c r="AQ83">
        <f t="shared" si="35"/>
        <v>3.1216062444239272E-4</v>
      </c>
      <c r="AR83">
        <f t="shared" si="36"/>
        <v>2.6159458289837013E-3</v>
      </c>
      <c r="AT83">
        <f t="shared" si="46"/>
        <v>1.3960247523039449E-4</v>
      </c>
      <c r="AU83">
        <f t="shared" si="47"/>
        <v>1.0679554126286691E-3</v>
      </c>
      <c r="AW83">
        <f t="shared" si="37"/>
        <v>0.11515917845816934</v>
      </c>
    </row>
    <row r="84" spans="1:49" x14ac:dyDescent="0.2">
      <c r="A84" t="s">
        <v>470</v>
      </c>
      <c r="B84">
        <v>838.68799999999999</v>
      </c>
      <c r="C84">
        <v>0</v>
      </c>
      <c r="D84">
        <v>1.8445823478084101E-3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1.3429966596461499E-3</v>
      </c>
      <c r="P84">
        <v>0</v>
      </c>
      <c r="Q84">
        <v>4.2408014535298896E-3</v>
      </c>
      <c r="R84">
        <v>0</v>
      </c>
      <c r="S84">
        <v>0</v>
      </c>
      <c r="T84">
        <v>0</v>
      </c>
      <c r="U84">
        <v>5.42287397980334E-3</v>
      </c>
      <c r="V84">
        <v>0</v>
      </c>
      <c r="W84">
        <v>0</v>
      </c>
      <c r="X84">
        <v>0</v>
      </c>
      <c r="AA84" t="str">
        <f t="shared" si="38"/>
        <v>d18:2/26:0-MonoHex</v>
      </c>
      <c r="AB84">
        <f t="shared" si="39"/>
        <v>9.2229117390420505E-4</v>
      </c>
      <c r="AC84">
        <f t="shared" si="40"/>
        <v>0</v>
      </c>
      <c r="AD84">
        <f t="shared" si="41"/>
        <v>0</v>
      </c>
      <c r="AE84">
        <f t="shared" si="42"/>
        <v>0</v>
      </c>
      <c r="AF84">
        <f t="shared" si="43"/>
        <v>0</v>
      </c>
      <c r="AG84">
        <f t="shared" si="44"/>
        <v>0</v>
      </c>
      <c r="AH84">
        <f t="shared" si="45"/>
        <v>6.7149832982307497E-4</v>
      </c>
      <c r="AI84">
        <f t="shared" si="29"/>
        <v>0</v>
      </c>
      <c r="AJ84">
        <f t="shared" si="30"/>
        <v>2.71143698990167E-3</v>
      </c>
      <c r="AK84">
        <f t="shared" si="31"/>
        <v>0</v>
      </c>
      <c r="AM84" t="str">
        <f t="shared" si="32"/>
        <v>d18:2/26:0-MonoHex</v>
      </c>
      <c r="AN84">
        <f t="shared" si="33"/>
        <v>1.8445823478084101E-4</v>
      </c>
      <c r="AO84">
        <f t="shared" si="34"/>
        <v>6.7658706394494903E-4</v>
      </c>
      <c r="AQ84">
        <f t="shared" si="35"/>
        <v>4.1246115197957653E-4</v>
      </c>
      <c r="AR84">
        <f t="shared" si="36"/>
        <v>1.1740901031941687E-3</v>
      </c>
      <c r="AT84">
        <f t="shared" si="46"/>
        <v>1.8445823478084101E-4</v>
      </c>
      <c r="AU84">
        <f t="shared" si="47"/>
        <v>4.7932027747955993E-4</v>
      </c>
      <c r="AW84">
        <f t="shared" si="37"/>
        <v>0.41724305465785344</v>
      </c>
    </row>
    <row r="85" spans="1:49" x14ac:dyDescent="0.2">
      <c r="A85" t="s">
        <v>471</v>
      </c>
      <c r="B85">
        <v>808.65800000000002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AA85" t="str">
        <f t="shared" si="38"/>
        <v>d18:0/12:0-DiHex</v>
      </c>
      <c r="AB85">
        <f t="shared" si="39"/>
        <v>0</v>
      </c>
      <c r="AC85">
        <f t="shared" si="40"/>
        <v>0</v>
      </c>
      <c r="AD85">
        <f t="shared" si="41"/>
        <v>0</v>
      </c>
      <c r="AE85">
        <f t="shared" si="42"/>
        <v>0</v>
      </c>
      <c r="AF85">
        <f t="shared" si="43"/>
        <v>0</v>
      </c>
      <c r="AG85">
        <f t="shared" si="44"/>
        <v>0</v>
      </c>
      <c r="AH85">
        <f t="shared" si="45"/>
        <v>0</v>
      </c>
      <c r="AI85">
        <f t="shared" si="29"/>
        <v>0</v>
      </c>
      <c r="AJ85">
        <f t="shared" si="30"/>
        <v>0</v>
      </c>
      <c r="AK85">
        <f t="shared" si="31"/>
        <v>0</v>
      </c>
      <c r="AM85" t="str">
        <f t="shared" si="32"/>
        <v>d18:0/12:0-DiHex</v>
      </c>
      <c r="AN85">
        <f t="shared" si="33"/>
        <v>0</v>
      </c>
      <c r="AO85">
        <f t="shared" si="34"/>
        <v>0</v>
      </c>
      <c r="AQ85">
        <f t="shared" si="35"/>
        <v>0</v>
      </c>
      <c r="AR85">
        <f t="shared" si="36"/>
        <v>0</v>
      </c>
      <c r="AT85">
        <f t="shared" si="46"/>
        <v>0</v>
      </c>
      <c r="AU85">
        <f t="shared" si="47"/>
        <v>0</v>
      </c>
      <c r="AW85" t="e">
        <f t="shared" si="37"/>
        <v>#DIV/0!</v>
      </c>
    </row>
    <row r="86" spans="1:49" x14ac:dyDescent="0.2">
      <c r="A86" t="s">
        <v>472</v>
      </c>
      <c r="B86">
        <v>834.68399999999997</v>
      </c>
      <c r="C86">
        <v>0</v>
      </c>
      <c r="D86">
        <v>0</v>
      </c>
      <c r="E86">
        <v>0</v>
      </c>
      <c r="F86">
        <v>0</v>
      </c>
      <c r="G86">
        <v>0</v>
      </c>
      <c r="H86">
        <v>2.8693303462968E-4</v>
      </c>
      <c r="I86">
        <v>0</v>
      </c>
      <c r="J86">
        <v>2.1156851214733101E-3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1.89082155113175E-3</v>
      </c>
      <c r="T86">
        <v>0</v>
      </c>
      <c r="U86">
        <v>0</v>
      </c>
      <c r="V86">
        <v>0</v>
      </c>
      <c r="W86">
        <v>8.8908619179969595E-5</v>
      </c>
      <c r="X86">
        <v>1.4864960086338701E-4</v>
      </c>
      <c r="AA86" t="str">
        <f t="shared" si="38"/>
        <v>d18:0/14:1-DiHex</v>
      </c>
      <c r="AB86">
        <f t="shared" si="39"/>
        <v>0</v>
      </c>
      <c r="AC86">
        <f t="shared" si="40"/>
        <v>0</v>
      </c>
      <c r="AD86">
        <f t="shared" si="41"/>
        <v>1.4346651731484E-4</v>
      </c>
      <c r="AE86">
        <f t="shared" si="42"/>
        <v>1.0578425607366551E-3</v>
      </c>
      <c r="AF86">
        <f t="shared" si="43"/>
        <v>0</v>
      </c>
      <c r="AG86">
        <f t="shared" si="44"/>
        <v>0</v>
      </c>
      <c r="AH86">
        <f t="shared" si="45"/>
        <v>0</v>
      </c>
      <c r="AI86">
        <f t="shared" si="29"/>
        <v>9.4541077556587502E-4</v>
      </c>
      <c r="AJ86">
        <f t="shared" si="30"/>
        <v>0</v>
      </c>
      <c r="AK86">
        <f t="shared" si="31"/>
        <v>1.187791100216783E-4</v>
      </c>
      <c r="AM86" t="str">
        <f t="shared" si="32"/>
        <v>d18:0/14:1-DiHex</v>
      </c>
      <c r="AN86">
        <f t="shared" si="33"/>
        <v>2.4026181561029899E-4</v>
      </c>
      <c r="AO86">
        <f t="shared" si="34"/>
        <v>2.1283797711751066E-4</v>
      </c>
      <c r="AQ86">
        <f t="shared" si="35"/>
        <v>4.6124419364761284E-4</v>
      </c>
      <c r="AR86">
        <f t="shared" si="36"/>
        <v>4.127378069114342E-4</v>
      </c>
      <c r="AT86">
        <f t="shared" si="46"/>
        <v>2.0627467424462779E-4</v>
      </c>
      <c r="AU86">
        <f t="shared" si="47"/>
        <v>1.68499504081397E-4</v>
      </c>
      <c r="AW86">
        <f t="shared" si="37"/>
        <v>0.92354664150336385</v>
      </c>
    </row>
    <row r="87" spans="1:49" x14ac:dyDescent="0.2">
      <c r="A87" t="s">
        <v>473</v>
      </c>
      <c r="B87">
        <v>836.68600000000004</v>
      </c>
      <c r="C87">
        <v>1.25263675418976E-3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AA87" t="str">
        <f t="shared" si="38"/>
        <v>d18:0/14:0-DiHex</v>
      </c>
      <c r="AB87">
        <f t="shared" si="39"/>
        <v>6.2631837709488001E-4</v>
      </c>
      <c r="AC87">
        <f t="shared" si="40"/>
        <v>0</v>
      </c>
      <c r="AD87">
        <f t="shared" si="41"/>
        <v>0</v>
      </c>
      <c r="AE87">
        <f t="shared" si="42"/>
        <v>0</v>
      </c>
      <c r="AF87">
        <f t="shared" si="43"/>
        <v>0</v>
      </c>
      <c r="AG87">
        <f t="shared" si="44"/>
        <v>0</v>
      </c>
      <c r="AH87">
        <f t="shared" si="45"/>
        <v>0</v>
      </c>
      <c r="AI87">
        <f t="shared" si="29"/>
        <v>0</v>
      </c>
      <c r="AJ87">
        <f t="shared" si="30"/>
        <v>0</v>
      </c>
      <c r="AK87">
        <f t="shared" si="31"/>
        <v>0</v>
      </c>
      <c r="AM87" t="str">
        <f t="shared" si="32"/>
        <v>d18:0/14:0-DiHex</v>
      </c>
      <c r="AN87">
        <f t="shared" si="33"/>
        <v>1.2526367541897601E-4</v>
      </c>
      <c r="AO87">
        <f t="shared" si="34"/>
        <v>0</v>
      </c>
      <c r="AQ87">
        <f t="shared" si="35"/>
        <v>2.8009809334829979E-4</v>
      </c>
      <c r="AR87">
        <f t="shared" si="36"/>
        <v>0</v>
      </c>
      <c r="AT87">
        <f t="shared" si="46"/>
        <v>1.2526367541897601E-4</v>
      </c>
      <c r="AU87">
        <f t="shared" si="47"/>
        <v>0</v>
      </c>
      <c r="AW87">
        <f t="shared" si="37"/>
        <v>0.37390096630005903</v>
      </c>
    </row>
    <row r="88" spans="1:49" x14ac:dyDescent="0.2">
      <c r="A88" t="s">
        <v>474</v>
      </c>
      <c r="B88">
        <v>862.71199999999999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3.5489279114512E-4</v>
      </c>
      <c r="K88">
        <v>0</v>
      </c>
      <c r="L88">
        <v>0</v>
      </c>
      <c r="M88">
        <v>5.2214253030523202E-3</v>
      </c>
      <c r="N88">
        <v>0</v>
      </c>
      <c r="O88">
        <v>0</v>
      </c>
      <c r="P88">
        <v>0</v>
      </c>
      <c r="Q88">
        <v>0</v>
      </c>
      <c r="R88">
        <v>6.2323297010633098E-3</v>
      </c>
      <c r="S88">
        <v>0</v>
      </c>
      <c r="T88">
        <v>0</v>
      </c>
      <c r="U88">
        <v>0</v>
      </c>
      <c r="V88">
        <v>0</v>
      </c>
      <c r="W88">
        <v>0</v>
      </c>
      <c r="X88">
        <v>7.3814678669718702E-3</v>
      </c>
      <c r="AA88" t="str">
        <f t="shared" si="38"/>
        <v>d18:0/16:1-DiHex</v>
      </c>
      <c r="AB88">
        <f t="shared" si="39"/>
        <v>0</v>
      </c>
      <c r="AC88">
        <f t="shared" si="40"/>
        <v>0</v>
      </c>
      <c r="AD88">
        <f t="shared" si="41"/>
        <v>0</v>
      </c>
      <c r="AE88">
        <f t="shared" si="42"/>
        <v>1.7744639557256E-4</v>
      </c>
      <c r="AF88">
        <f t="shared" si="43"/>
        <v>0</v>
      </c>
      <c r="AG88">
        <f t="shared" si="44"/>
        <v>2.6107126515261601E-3</v>
      </c>
      <c r="AH88">
        <f t="shared" si="45"/>
        <v>0</v>
      </c>
      <c r="AI88">
        <f t="shared" si="29"/>
        <v>0</v>
      </c>
      <c r="AJ88">
        <f t="shared" si="30"/>
        <v>0</v>
      </c>
      <c r="AK88">
        <f t="shared" si="31"/>
        <v>3.6907339334859351E-3</v>
      </c>
      <c r="AM88" t="str">
        <f t="shared" si="32"/>
        <v>d18:0/16:1-DiHex</v>
      </c>
      <c r="AN88">
        <f t="shared" si="33"/>
        <v>3.5489279114511999E-5</v>
      </c>
      <c r="AO88">
        <f t="shared" si="34"/>
        <v>1.260289317002419E-3</v>
      </c>
      <c r="AQ88">
        <f t="shared" si="35"/>
        <v>7.9356440572512382E-5</v>
      </c>
      <c r="AR88">
        <f t="shared" si="36"/>
        <v>1.767462284171235E-3</v>
      </c>
      <c r="AT88">
        <f t="shared" si="46"/>
        <v>3.5489279114511999E-5</v>
      </c>
      <c r="AU88">
        <f t="shared" si="47"/>
        <v>7.2156345597226119E-4</v>
      </c>
      <c r="AW88">
        <f t="shared" si="37"/>
        <v>0.19626264653280939</v>
      </c>
    </row>
    <row r="89" spans="1:49" x14ac:dyDescent="0.2">
      <c r="A89" t="s">
        <v>475</v>
      </c>
      <c r="B89">
        <v>864.71400000000006</v>
      </c>
      <c r="C89">
        <v>0</v>
      </c>
      <c r="D89">
        <v>0</v>
      </c>
      <c r="E89">
        <v>2.5636165882171602E-4</v>
      </c>
      <c r="F89">
        <v>3.2693759429769099E-4</v>
      </c>
      <c r="G89">
        <v>0</v>
      </c>
      <c r="H89">
        <v>0</v>
      </c>
      <c r="I89">
        <v>0</v>
      </c>
      <c r="J89">
        <v>0</v>
      </c>
      <c r="K89">
        <v>0</v>
      </c>
      <c r="L89">
        <v>1.91167740100495E-3</v>
      </c>
      <c r="M89">
        <v>0</v>
      </c>
      <c r="N89">
        <v>0</v>
      </c>
      <c r="O89">
        <v>7.4771321726322003E-3</v>
      </c>
      <c r="P89">
        <v>0</v>
      </c>
      <c r="Q89">
        <v>0</v>
      </c>
      <c r="R89">
        <v>0</v>
      </c>
      <c r="S89">
        <v>5.8789645126040098E-4</v>
      </c>
      <c r="T89">
        <v>0</v>
      </c>
      <c r="U89">
        <v>0</v>
      </c>
      <c r="V89">
        <v>0</v>
      </c>
      <c r="W89">
        <v>0</v>
      </c>
      <c r="X89">
        <v>1.4864960086338701E-4</v>
      </c>
      <c r="AA89" t="str">
        <f t="shared" si="38"/>
        <v>d18:0/16:0-DiHex</v>
      </c>
      <c r="AB89">
        <f t="shared" si="39"/>
        <v>0</v>
      </c>
      <c r="AC89">
        <f t="shared" si="40"/>
        <v>2.9164962655970348E-4</v>
      </c>
      <c r="AD89">
        <f t="shared" si="41"/>
        <v>0</v>
      </c>
      <c r="AE89">
        <f t="shared" si="42"/>
        <v>0</v>
      </c>
      <c r="AF89">
        <f t="shared" si="43"/>
        <v>9.5583870050247502E-4</v>
      </c>
      <c r="AG89">
        <f t="shared" si="44"/>
        <v>0</v>
      </c>
      <c r="AH89">
        <f t="shared" si="45"/>
        <v>3.7385660863161001E-3</v>
      </c>
      <c r="AI89">
        <f t="shared" si="29"/>
        <v>2.9394822563020049E-4</v>
      </c>
      <c r="AJ89">
        <f t="shared" si="30"/>
        <v>0</v>
      </c>
      <c r="AK89">
        <f t="shared" si="31"/>
        <v>7.4324800431693503E-5</v>
      </c>
      <c r="AM89" t="str">
        <f t="shared" si="32"/>
        <v>d18:0/16:0-DiHex</v>
      </c>
      <c r="AN89">
        <f t="shared" si="33"/>
        <v>2.4949766541243571E-4</v>
      </c>
      <c r="AO89">
        <f t="shared" si="34"/>
        <v>8.2136782247559884E-4</v>
      </c>
      <c r="AQ89">
        <f t="shared" si="35"/>
        <v>4.1456052055743203E-4</v>
      </c>
      <c r="AR89">
        <f t="shared" si="36"/>
        <v>1.6352049273769711E-3</v>
      </c>
      <c r="AT89">
        <f t="shared" si="46"/>
        <v>1.853971009508234E-4</v>
      </c>
      <c r="AU89">
        <f t="shared" si="47"/>
        <v>6.6756961615973382E-4</v>
      </c>
      <c r="AW89">
        <f t="shared" si="37"/>
        <v>0.48611255045069379</v>
      </c>
    </row>
    <row r="90" spans="1:49" x14ac:dyDescent="0.2">
      <c r="A90" t="s">
        <v>476</v>
      </c>
      <c r="B90">
        <v>886.73599999999999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7.4771321726322003E-3</v>
      </c>
      <c r="P90">
        <v>0</v>
      </c>
      <c r="Q90">
        <v>1.15526619488377E-3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1.4864960086338701E-4</v>
      </c>
      <c r="AA90" t="str">
        <f t="shared" si="38"/>
        <v>d18:0/18:3-DiHex</v>
      </c>
      <c r="AB90">
        <f t="shared" si="39"/>
        <v>0</v>
      </c>
      <c r="AC90">
        <f t="shared" si="40"/>
        <v>0</v>
      </c>
      <c r="AD90">
        <f t="shared" si="41"/>
        <v>0</v>
      </c>
      <c r="AE90">
        <f t="shared" si="42"/>
        <v>0</v>
      </c>
      <c r="AF90">
        <f t="shared" si="43"/>
        <v>0</v>
      </c>
      <c r="AG90">
        <f t="shared" si="44"/>
        <v>0</v>
      </c>
      <c r="AH90">
        <f t="shared" si="45"/>
        <v>3.7385660863161001E-3</v>
      </c>
      <c r="AI90">
        <f t="shared" si="29"/>
        <v>0</v>
      </c>
      <c r="AJ90">
        <f t="shared" si="30"/>
        <v>0</v>
      </c>
      <c r="AK90">
        <f t="shared" si="31"/>
        <v>7.4324800431693503E-5</v>
      </c>
      <c r="AM90" t="str">
        <f t="shared" si="32"/>
        <v>d18:0/18:3-DiHex</v>
      </c>
      <c r="AN90">
        <f t="shared" si="33"/>
        <v>0</v>
      </c>
      <c r="AO90">
        <f t="shared" si="34"/>
        <v>7.6257817734955873E-4</v>
      </c>
      <c r="AQ90">
        <f t="shared" si="35"/>
        <v>0</v>
      </c>
      <c r="AR90">
        <f t="shared" si="36"/>
        <v>1.6639390895449883E-3</v>
      </c>
      <c r="AT90">
        <f t="shared" si="46"/>
        <v>0</v>
      </c>
      <c r="AU90">
        <f t="shared" si="47"/>
        <v>6.7930028874273825E-4</v>
      </c>
      <c r="AW90">
        <f t="shared" si="37"/>
        <v>0.36339236388903295</v>
      </c>
    </row>
    <row r="91" spans="1:49" x14ac:dyDescent="0.2">
      <c r="A91" t="s">
        <v>477</v>
      </c>
      <c r="B91">
        <v>888.73800000000006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5.2214253030523202E-3</v>
      </c>
      <c r="N91">
        <v>0</v>
      </c>
      <c r="O91">
        <v>0</v>
      </c>
      <c r="P91">
        <v>0</v>
      </c>
      <c r="Q91">
        <v>0</v>
      </c>
      <c r="R91">
        <v>0</v>
      </c>
      <c r="S91">
        <v>5.8789645126040098E-4</v>
      </c>
      <c r="T91">
        <v>6.8170385494231703E-5</v>
      </c>
      <c r="U91">
        <v>0</v>
      </c>
      <c r="V91">
        <v>4.3954032461853403E-3</v>
      </c>
      <c r="W91">
        <v>8.8908619179969595E-5</v>
      </c>
      <c r="X91">
        <v>4.7592636135917598E-4</v>
      </c>
      <c r="AA91" t="str">
        <f t="shared" si="38"/>
        <v>d18:0/18:2-DiHex</v>
      </c>
      <c r="AB91">
        <f t="shared" si="39"/>
        <v>0</v>
      </c>
      <c r="AC91">
        <f t="shared" si="40"/>
        <v>0</v>
      </c>
      <c r="AD91">
        <f t="shared" si="41"/>
        <v>0</v>
      </c>
      <c r="AE91">
        <f t="shared" si="42"/>
        <v>0</v>
      </c>
      <c r="AF91">
        <f t="shared" si="43"/>
        <v>0</v>
      </c>
      <c r="AG91">
        <f t="shared" si="44"/>
        <v>2.6107126515261601E-3</v>
      </c>
      <c r="AH91">
        <f t="shared" si="45"/>
        <v>0</v>
      </c>
      <c r="AI91">
        <f t="shared" si="29"/>
        <v>3.2803341837731633E-4</v>
      </c>
      <c r="AJ91">
        <f t="shared" si="30"/>
        <v>2.1977016230926702E-3</v>
      </c>
      <c r="AK91">
        <f t="shared" si="31"/>
        <v>2.824174902695728E-4</v>
      </c>
      <c r="AM91" t="str">
        <f t="shared" si="32"/>
        <v>d18:0/18:2-DiHex</v>
      </c>
      <c r="AN91">
        <f t="shared" si="33"/>
        <v>0</v>
      </c>
      <c r="AO91">
        <f t="shared" si="34"/>
        <v>1.083773036653144E-3</v>
      </c>
      <c r="AQ91">
        <f t="shared" si="35"/>
        <v>0</v>
      </c>
      <c r="AR91">
        <f t="shared" si="36"/>
        <v>1.2206820389113926E-3</v>
      </c>
      <c r="AT91">
        <f t="shared" si="46"/>
        <v>0</v>
      </c>
      <c r="AU91">
        <f t="shared" si="47"/>
        <v>4.9834135558551884E-4</v>
      </c>
      <c r="AW91">
        <f t="shared" si="37"/>
        <v>0.11808680724660191</v>
      </c>
    </row>
    <row r="92" spans="1:49" x14ac:dyDescent="0.2">
      <c r="A92" t="s">
        <v>478</v>
      </c>
      <c r="B92">
        <v>890.74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7.4771321726322003E-3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1.4762935733943701E-2</v>
      </c>
      <c r="AA92" t="str">
        <f t="shared" si="38"/>
        <v>d18:0/18:1-DiHex</v>
      </c>
      <c r="AB92">
        <f t="shared" si="39"/>
        <v>0</v>
      </c>
      <c r="AC92">
        <f t="shared" si="40"/>
        <v>0</v>
      </c>
      <c r="AD92">
        <f t="shared" si="41"/>
        <v>0</v>
      </c>
      <c r="AE92">
        <f t="shared" si="42"/>
        <v>0</v>
      </c>
      <c r="AF92">
        <f t="shared" si="43"/>
        <v>0</v>
      </c>
      <c r="AG92">
        <f t="shared" si="44"/>
        <v>0</v>
      </c>
      <c r="AH92">
        <f t="shared" si="45"/>
        <v>3.7385660863161001E-3</v>
      </c>
      <c r="AI92">
        <f t="shared" si="29"/>
        <v>0</v>
      </c>
      <c r="AJ92">
        <f t="shared" si="30"/>
        <v>0</v>
      </c>
      <c r="AK92">
        <f t="shared" si="31"/>
        <v>7.3814678669718503E-3</v>
      </c>
      <c r="AM92" t="str">
        <f t="shared" si="32"/>
        <v>d18:0/18:1-DiHex</v>
      </c>
      <c r="AN92">
        <f t="shared" si="33"/>
        <v>0</v>
      </c>
      <c r="AO92">
        <f t="shared" si="34"/>
        <v>2.2240067906575899E-3</v>
      </c>
      <c r="AQ92">
        <f t="shared" si="35"/>
        <v>0</v>
      </c>
      <c r="AR92">
        <f t="shared" si="36"/>
        <v>3.3065054524541266E-3</v>
      </c>
      <c r="AT92">
        <f t="shared" si="46"/>
        <v>0</v>
      </c>
      <c r="AU92">
        <f t="shared" si="47"/>
        <v>1.3498751983738392E-3</v>
      </c>
      <c r="AW92">
        <f t="shared" si="37"/>
        <v>0.2070159012431376</v>
      </c>
    </row>
    <row r="93" spans="1:49" x14ac:dyDescent="0.2">
      <c r="A93" t="s">
        <v>479</v>
      </c>
      <c r="B93">
        <v>892.74199999999996</v>
      </c>
      <c r="C93">
        <v>0</v>
      </c>
      <c r="D93">
        <v>0</v>
      </c>
      <c r="E93">
        <v>1.40124637429859E-3</v>
      </c>
      <c r="F93">
        <v>0</v>
      </c>
      <c r="G93">
        <v>2.0295992721819098E-3</v>
      </c>
      <c r="H93">
        <v>0</v>
      </c>
      <c r="I93">
        <v>0</v>
      </c>
      <c r="J93">
        <v>0</v>
      </c>
      <c r="K93">
        <v>0</v>
      </c>
      <c r="L93">
        <v>2.7460802800291002E-4</v>
      </c>
      <c r="M93">
        <v>0</v>
      </c>
      <c r="N93">
        <v>1.45906161123052E-3</v>
      </c>
      <c r="O93">
        <v>2.3247986925388898E-3</v>
      </c>
      <c r="P93">
        <v>0</v>
      </c>
      <c r="Q93">
        <v>0</v>
      </c>
      <c r="R93">
        <v>6.2323297010633098E-3</v>
      </c>
      <c r="S93">
        <v>0</v>
      </c>
      <c r="T93">
        <v>6.8170385494231703E-5</v>
      </c>
      <c r="U93">
        <v>0</v>
      </c>
      <c r="V93">
        <v>4.4839188300711099E-3</v>
      </c>
      <c r="W93">
        <v>0</v>
      </c>
      <c r="X93">
        <v>0</v>
      </c>
      <c r="AA93" t="str">
        <f t="shared" si="38"/>
        <v>d18:0/18:0-DiHex</v>
      </c>
      <c r="AB93">
        <f t="shared" si="39"/>
        <v>0</v>
      </c>
      <c r="AC93">
        <f t="shared" si="40"/>
        <v>7.0062318714929502E-4</v>
      </c>
      <c r="AD93">
        <f t="shared" si="41"/>
        <v>1.0147996360909549E-3</v>
      </c>
      <c r="AE93">
        <f t="shared" si="42"/>
        <v>0</v>
      </c>
      <c r="AF93">
        <f t="shared" si="43"/>
        <v>1.3730401400145501E-4</v>
      </c>
      <c r="AG93">
        <f t="shared" si="44"/>
        <v>7.2953080561525998E-4</v>
      </c>
      <c r="AH93">
        <f t="shared" si="45"/>
        <v>1.1623993462694449E-3</v>
      </c>
      <c r="AI93">
        <f t="shared" si="29"/>
        <v>3.4085192747115851E-5</v>
      </c>
      <c r="AJ93">
        <f t="shared" si="30"/>
        <v>2.2419594150355549E-3</v>
      </c>
      <c r="AK93">
        <f t="shared" si="31"/>
        <v>0</v>
      </c>
      <c r="AM93" t="str">
        <f t="shared" si="32"/>
        <v>d18:0/18:0-DiHex</v>
      </c>
      <c r="AN93">
        <f t="shared" si="33"/>
        <v>3.7054536744834097E-4</v>
      </c>
      <c r="AO93">
        <f t="shared" si="34"/>
        <v>8.3359495193347508E-4</v>
      </c>
      <c r="AQ93">
        <f t="shared" si="35"/>
        <v>4.6179654539508852E-4</v>
      </c>
      <c r="AR93">
        <f t="shared" si="36"/>
        <v>9.2689380947004875E-4</v>
      </c>
      <c r="AT93">
        <f t="shared" si="46"/>
        <v>2.0652169345559707E-4</v>
      </c>
      <c r="AU93">
        <f t="shared" si="47"/>
        <v>3.7840281315768497E-4</v>
      </c>
      <c r="AW93">
        <f t="shared" si="37"/>
        <v>0.35679475848962067</v>
      </c>
    </row>
    <row r="94" spans="1:49" x14ac:dyDescent="0.2">
      <c r="A94" t="s">
        <v>480</v>
      </c>
      <c r="B94">
        <v>910.76</v>
      </c>
      <c r="C94">
        <v>1.25263675418976E-3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1.48704426985569E-3</v>
      </c>
      <c r="L94">
        <v>0</v>
      </c>
      <c r="M94">
        <v>0</v>
      </c>
      <c r="N94">
        <v>4.6927058889860403E-3</v>
      </c>
      <c r="O94">
        <v>0</v>
      </c>
      <c r="P94">
        <v>3.4242305050714698E-3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4.4149201327282296E-3</v>
      </c>
      <c r="X94">
        <v>0</v>
      </c>
      <c r="AA94" t="str">
        <f t="shared" si="38"/>
        <v>d18:0/20:5-DiHex</v>
      </c>
      <c r="AB94">
        <f t="shared" si="39"/>
        <v>6.2631837709488001E-4</v>
      </c>
      <c r="AC94">
        <f t="shared" si="40"/>
        <v>0</v>
      </c>
      <c r="AD94">
        <f t="shared" si="41"/>
        <v>0</v>
      </c>
      <c r="AE94">
        <f t="shared" si="42"/>
        <v>0</v>
      </c>
      <c r="AF94">
        <f t="shared" si="43"/>
        <v>7.4352213492784498E-4</v>
      </c>
      <c r="AG94">
        <f t="shared" si="44"/>
        <v>2.3463529444930202E-3</v>
      </c>
      <c r="AH94">
        <f t="shared" si="45"/>
        <v>1.7121152525357349E-3</v>
      </c>
      <c r="AI94">
        <f t="shared" si="29"/>
        <v>0</v>
      </c>
      <c r="AJ94">
        <f t="shared" si="30"/>
        <v>0</v>
      </c>
      <c r="AK94">
        <f t="shared" si="31"/>
        <v>2.2074600663641148E-3</v>
      </c>
      <c r="AM94" t="str">
        <f t="shared" si="32"/>
        <v>d18:0/20:5-DiHex</v>
      </c>
      <c r="AN94">
        <f t="shared" si="33"/>
        <v>2.73968102404545E-4</v>
      </c>
      <c r="AO94">
        <f t="shared" si="34"/>
        <v>1.2531856526785741E-3</v>
      </c>
      <c r="AQ94">
        <f t="shared" si="35"/>
        <v>3.7742789673614763E-4</v>
      </c>
      <c r="AR94">
        <f t="shared" si="36"/>
        <v>1.1680346016162909E-3</v>
      </c>
      <c r="AT94">
        <f t="shared" si="46"/>
        <v>1.6879088674135942E-4</v>
      </c>
      <c r="AU94">
        <f t="shared" si="47"/>
        <v>4.7684812931249012E-4</v>
      </c>
      <c r="AW94">
        <f t="shared" si="37"/>
        <v>0.13664127138870277</v>
      </c>
    </row>
    <row r="95" spans="1:49" x14ac:dyDescent="0.2">
      <c r="A95" t="s">
        <v>481</v>
      </c>
      <c r="B95">
        <v>912.76199999999994</v>
      </c>
      <c r="C95">
        <v>0</v>
      </c>
      <c r="D95">
        <v>1.8445823478084101E-3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AA95" t="str">
        <f t="shared" si="38"/>
        <v>d18:0/20:4-DiHex</v>
      </c>
      <c r="AB95">
        <f t="shared" si="39"/>
        <v>9.2229117390420505E-4</v>
      </c>
      <c r="AC95">
        <f t="shared" si="40"/>
        <v>0</v>
      </c>
      <c r="AD95">
        <f t="shared" si="41"/>
        <v>0</v>
      </c>
      <c r="AE95">
        <f t="shared" si="42"/>
        <v>0</v>
      </c>
      <c r="AF95">
        <f t="shared" si="43"/>
        <v>0</v>
      </c>
      <c r="AG95">
        <f t="shared" si="44"/>
        <v>0</v>
      </c>
      <c r="AH95">
        <f t="shared" si="45"/>
        <v>0</v>
      </c>
      <c r="AI95">
        <f t="shared" si="29"/>
        <v>0</v>
      </c>
      <c r="AJ95">
        <f t="shared" si="30"/>
        <v>0</v>
      </c>
      <c r="AK95">
        <f t="shared" si="31"/>
        <v>0</v>
      </c>
      <c r="AM95" t="str">
        <f t="shared" si="32"/>
        <v>d18:0/20:4-DiHex</v>
      </c>
      <c r="AN95">
        <f t="shared" si="33"/>
        <v>1.8445823478084101E-4</v>
      </c>
      <c r="AO95">
        <f t="shared" si="34"/>
        <v>0</v>
      </c>
      <c r="AQ95">
        <f t="shared" si="35"/>
        <v>4.1246115197957653E-4</v>
      </c>
      <c r="AR95">
        <f t="shared" si="36"/>
        <v>0</v>
      </c>
      <c r="AT95">
        <f t="shared" si="46"/>
        <v>1.8445823478084101E-4</v>
      </c>
      <c r="AU95">
        <f t="shared" si="47"/>
        <v>0</v>
      </c>
      <c r="AW95">
        <f t="shared" si="37"/>
        <v>0.37390096630005903</v>
      </c>
    </row>
    <row r="96" spans="1:49" x14ac:dyDescent="0.2">
      <c r="A96" t="s">
        <v>482</v>
      </c>
      <c r="B96">
        <v>914.76400000000001</v>
      </c>
      <c r="C96">
        <v>0</v>
      </c>
      <c r="D96">
        <v>2.1539993642001902E-3</v>
      </c>
      <c r="E96">
        <v>0</v>
      </c>
      <c r="F96">
        <v>0</v>
      </c>
      <c r="G96">
        <v>0</v>
      </c>
      <c r="H96">
        <v>0</v>
      </c>
      <c r="I96">
        <v>1.54402867220825E-3</v>
      </c>
      <c r="J96">
        <v>3.5489279114512E-4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2.8339732846679203E-4</v>
      </c>
      <c r="W96">
        <v>0</v>
      </c>
      <c r="X96">
        <v>1.4864960086338701E-4</v>
      </c>
      <c r="AA96" t="str">
        <f t="shared" si="38"/>
        <v>d18:0/20:3-DiHex</v>
      </c>
      <c r="AB96">
        <f t="shared" si="39"/>
        <v>1.0769996821000951E-3</v>
      </c>
      <c r="AC96">
        <f t="shared" si="40"/>
        <v>0</v>
      </c>
      <c r="AD96">
        <f t="shared" si="41"/>
        <v>0</v>
      </c>
      <c r="AE96">
        <f t="shared" si="42"/>
        <v>9.4946073167668501E-4</v>
      </c>
      <c r="AF96">
        <f t="shared" si="43"/>
        <v>0</v>
      </c>
      <c r="AG96">
        <f t="shared" si="44"/>
        <v>0</v>
      </c>
      <c r="AH96">
        <f t="shared" si="45"/>
        <v>0</v>
      </c>
      <c r="AI96">
        <f t="shared" si="29"/>
        <v>0</v>
      </c>
      <c r="AJ96">
        <f t="shared" si="30"/>
        <v>1.4169866423339601E-4</v>
      </c>
      <c r="AK96">
        <f t="shared" si="31"/>
        <v>7.4324800431693503E-5</v>
      </c>
      <c r="AM96" t="str">
        <f t="shared" si="32"/>
        <v>d18:0/20:3-DiHex</v>
      </c>
      <c r="AN96">
        <f t="shared" si="33"/>
        <v>4.0529208275535603E-4</v>
      </c>
      <c r="AO96">
        <f t="shared" si="34"/>
        <v>4.3204692933017906E-5</v>
      </c>
      <c r="AQ96">
        <f t="shared" si="35"/>
        <v>5.5679790645234563E-4</v>
      </c>
      <c r="AR96">
        <f t="shared" si="36"/>
        <v>6.3775896598083855E-5</v>
      </c>
      <c r="AT96">
        <f t="shared" si="46"/>
        <v>2.4900759371140272E-4</v>
      </c>
      <c r="AU96">
        <f t="shared" si="47"/>
        <v>2.6036400758967833E-5</v>
      </c>
      <c r="AW96">
        <f t="shared" si="37"/>
        <v>0.22030350710945193</v>
      </c>
    </row>
    <row r="97" spans="1:49" x14ac:dyDescent="0.2">
      <c r="A97" t="s">
        <v>483</v>
      </c>
      <c r="B97">
        <v>916.76599999999996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2.1156851214733101E-3</v>
      </c>
      <c r="K97">
        <v>0</v>
      </c>
      <c r="L97">
        <v>0</v>
      </c>
      <c r="M97">
        <v>0</v>
      </c>
      <c r="N97">
        <v>1.45906161123052E-3</v>
      </c>
      <c r="O97">
        <v>2.3247986925388898E-3</v>
      </c>
      <c r="P97">
        <v>1.1013178972505901E-2</v>
      </c>
      <c r="Q97">
        <v>0</v>
      </c>
      <c r="R97">
        <v>0</v>
      </c>
      <c r="S97">
        <v>0</v>
      </c>
      <c r="T97">
        <v>0</v>
      </c>
      <c r="U97">
        <v>0</v>
      </c>
      <c r="V97">
        <v>8.8515583885773297E-5</v>
      </c>
      <c r="W97">
        <v>0</v>
      </c>
      <c r="X97">
        <v>0</v>
      </c>
      <c r="AA97" t="str">
        <f t="shared" si="38"/>
        <v>d18:0/20:2-DiHex</v>
      </c>
      <c r="AB97">
        <f t="shared" si="39"/>
        <v>0</v>
      </c>
      <c r="AC97">
        <f t="shared" si="40"/>
        <v>0</v>
      </c>
      <c r="AD97">
        <f t="shared" si="41"/>
        <v>0</v>
      </c>
      <c r="AE97">
        <f t="shared" si="42"/>
        <v>1.0578425607366551E-3</v>
      </c>
      <c r="AF97">
        <f t="shared" si="43"/>
        <v>0</v>
      </c>
      <c r="AG97">
        <f t="shared" si="44"/>
        <v>7.2953080561525998E-4</v>
      </c>
      <c r="AH97">
        <f t="shared" si="45"/>
        <v>6.6689888325223955E-3</v>
      </c>
      <c r="AI97">
        <f t="shared" si="29"/>
        <v>0</v>
      </c>
      <c r="AJ97">
        <f t="shared" si="30"/>
        <v>4.4257791942886648E-5</v>
      </c>
      <c r="AK97">
        <f t="shared" si="31"/>
        <v>0</v>
      </c>
      <c r="AM97" t="str">
        <f t="shared" si="32"/>
        <v>d18:0/20:2-DiHex</v>
      </c>
      <c r="AN97">
        <f t="shared" si="33"/>
        <v>2.1156851214733101E-4</v>
      </c>
      <c r="AO97">
        <f t="shared" si="34"/>
        <v>1.4885554860161086E-3</v>
      </c>
      <c r="AQ97">
        <f t="shared" si="35"/>
        <v>4.7308157505992213E-4</v>
      </c>
      <c r="AR97">
        <f t="shared" si="36"/>
        <v>2.9124988764828077E-3</v>
      </c>
      <c r="AT97">
        <f t="shared" si="46"/>
        <v>2.1156851214733101E-4</v>
      </c>
      <c r="AU97">
        <f t="shared" si="47"/>
        <v>1.1890226873020281E-3</v>
      </c>
      <c r="AW97">
        <f t="shared" si="37"/>
        <v>0.38541851904733226</v>
      </c>
    </row>
    <row r="98" spans="1:49" x14ac:dyDescent="0.2">
      <c r="A98" t="s">
        <v>484</v>
      </c>
      <c r="B98">
        <v>918.76800000000003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1.0080070741087599E-2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2.8642918560052301E-4</v>
      </c>
      <c r="U98">
        <v>0</v>
      </c>
      <c r="V98">
        <v>4.4839188300711099E-3</v>
      </c>
      <c r="W98">
        <v>0</v>
      </c>
      <c r="X98">
        <v>1.4864960086338701E-4</v>
      </c>
      <c r="AA98" t="str">
        <f t="shared" si="38"/>
        <v>d18:0/20:1-DiHex</v>
      </c>
      <c r="AB98">
        <f t="shared" si="39"/>
        <v>0</v>
      </c>
      <c r="AC98">
        <f t="shared" si="40"/>
        <v>0</v>
      </c>
      <c r="AD98">
        <f t="shared" si="41"/>
        <v>0</v>
      </c>
      <c r="AE98">
        <f t="shared" si="42"/>
        <v>0</v>
      </c>
      <c r="AF98">
        <f t="shared" si="43"/>
        <v>0</v>
      </c>
      <c r="AG98">
        <f t="shared" si="44"/>
        <v>5.0400353705437996E-3</v>
      </c>
      <c r="AH98">
        <f t="shared" si="45"/>
        <v>0</v>
      </c>
      <c r="AI98">
        <f t="shared" si="29"/>
        <v>1.432145928002615E-4</v>
      </c>
      <c r="AJ98">
        <f t="shared" si="30"/>
        <v>2.2419594150355549E-3</v>
      </c>
      <c r="AK98">
        <f t="shared" si="31"/>
        <v>7.4324800431693503E-5</v>
      </c>
      <c r="AM98" t="str">
        <f t="shared" si="32"/>
        <v>d18:0/20:1-DiHex</v>
      </c>
      <c r="AN98">
        <f t="shared" si="33"/>
        <v>0</v>
      </c>
      <c r="AO98">
        <f t="shared" si="34"/>
        <v>1.499906835762262E-3</v>
      </c>
      <c r="AQ98">
        <f t="shared" si="35"/>
        <v>0</v>
      </c>
      <c r="AR98">
        <f t="shared" si="36"/>
        <v>2.1912194419271142E-3</v>
      </c>
      <c r="AT98">
        <f t="shared" si="46"/>
        <v>0</v>
      </c>
      <c r="AU98">
        <f t="shared" si="47"/>
        <v>8.9456159119792437E-4</v>
      </c>
      <c r="AW98">
        <f t="shared" si="37"/>
        <v>0.20061496849991767</v>
      </c>
    </row>
    <row r="99" spans="1:49" x14ac:dyDescent="0.2">
      <c r="A99" t="s">
        <v>485</v>
      </c>
      <c r="B99">
        <v>920.77</v>
      </c>
      <c r="C99">
        <v>0</v>
      </c>
      <c r="D99">
        <v>1.8445823478084101E-3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1.3431888860900201E-3</v>
      </c>
      <c r="N99">
        <v>0</v>
      </c>
      <c r="O99">
        <v>2.3247986925388898E-3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AA99" t="str">
        <f t="shared" si="38"/>
        <v>d18:0/20:0-DiHex</v>
      </c>
      <c r="AB99">
        <f t="shared" si="39"/>
        <v>9.2229117390420505E-4</v>
      </c>
      <c r="AC99">
        <f t="shared" si="40"/>
        <v>0</v>
      </c>
      <c r="AD99">
        <f t="shared" si="41"/>
        <v>0</v>
      </c>
      <c r="AE99">
        <f t="shared" si="42"/>
        <v>0</v>
      </c>
      <c r="AF99">
        <f t="shared" si="43"/>
        <v>0</v>
      </c>
      <c r="AG99">
        <f t="shared" si="44"/>
        <v>6.7159444304501004E-4</v>
      </c>
      <c r="AH99">
        <f t="shared" si="45"/>
        <v>1.1623993462694449E-3</v>
      </c>
      <c r="AI99">
        <f t="shared" si="29"/>
        <v>0</v>
      </c>
      <c r="AJ99">
        <f t="shared" si="30"/>
        <v>0</v>
      </c>
      <c r="AK99">
        <f t="shared" si="31"/>
        <v>0</v>
      </c>
      <c r="AM99" t="str">
        <f t="shared" si="32"/>
        <v>d18:0/20:0-DiHex</v>
      </c>
      <c r="AN99">
        <f t="shared" si="33"/>
        <v>1.8445823478084101E-4</v>
      </c>
      <c r="AO99">
        <f t="shared" si="34"/>
        <v>3.6679875786289098E-4</v>
      </c>
      <c r="AQ99">
        <f t="shared" si="35"/>
        <v>4.1246115197957653E-4</v>
      </c>
      <c r="AR99">
        <f t="shared" si="36"/>
        <v>5.3139079129388661E-4</v>
      </c>
      <c r="AT99">
        <f t="shared" si="46"/>
        <v>1.8445823478084101E-4</v>
      </c>
      <c r="AU99">
        <f t="shared" si="47"/>
        <v>2.1693938211396864E-4</v>
      </c>
      <c r="AW99">
        <f t="shared" si="37"/>
        <v>0.56224107429065184</v>
      </c>
    </row>
    <row r="100" spans="1:49" x14ac:dyDescent="0.2">
      <c r="A100" t="s">
        <v>486</v>
      </c>
      <c r="B100">
        <v>936.78599999999994</v>
      </c>
      <c r="C100">
        <v>0</v>
      </c>
      <c r="D100">
        <v>1.69124148422985E-3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1.93980737658841E-3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AA100" t="str">
        <f t="shared" si="38"/>
        <v>d18:0/22:6-DiHex</v>
      </c>
      <c r="AB100">
        <f t="shared" si="39"/>
        <v>8.4562074211492501E-4</v>
      </c>
      <c r="AC100">
        <f t="shared" si="40"/>
        <v>0</v>
      </c>
      <c r="AD100">
        <f t="shared" si="41"/>
        <v>0</v>
      </c>
      <c r="AE100">
        <f t="shared" si="42"/>
        <v>9.6990368829420498E-4</v>
      </c>
      <c r="AF100">
        <f t="shared" si="43"/>
        <v>0</v>
      </c>
      <c r="AG100">
        <f t="shared" si="44"/>
        <v>0</v>
      </c>
      <c r="AH100">
        <f t="shared" si="45"/>
        <v>0</v>
      </c>
      <c r="AI100">
        <f t="shared" si="29"/>
        <v>0</v>
      </c>
      <c r="AJ100">
        <f t="shared" si="30"/>
        <v>0</v>
      </c>
      <c r="AK100">
        <f t="shared" si="31"/>
        <v>0</v>
      </c>
      <c r="AM100" t="str">
        <f t="shared" si="32"/>
        <v>d18:0/22:6-DiHex</v>
      </c>
      <c r="AN100">
        <f t="shared" si="33"/>
        <v>3.6310488608182602E-4</v>
      </c>
      <c r="AO100">
        <f t="shared" si="34"/>
        <v>0</v>
      </c>
      <c r="AQ100">
        <f t="shared" si="35"/>
        <v>4.9913971305117063E-4</v>
      </c>
      <c r="AR100">
        <f t="shared" si="36"/>
        <v>0</v>
      </c>
      <c r="AT100">
        <f t="shared" si="46"/>
        <v>2.232220657304313E-4</v>
      </c>
      <c r="AU100">
        <f t="shared" si="47"/>
        <v>0</v>
      </c>
      <c r="AW100">
        <f t="shared" si="37"/>
        <v>0.17913891620674072</v>
      </c>
    </row>
    <row r="101" spans="1:49" x14ac:dyDescent="0.2">
      <c r="A101" t="s">
        <v>487</v>
      </c>
      <c r="B101">
        <v>938.78800000000001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9.0372715583294395E-3</v>
      </c>
      <c r="P101">
        <v>1.33111314334279E-2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AA101" t="str">
        <f t="shared" si="38"/>
        <v>d18:0/22:5-DiHex</v>
      </c>
      <c r="AB101">
        <f t="shared" si="39"/>
        <v>0</v>
      </c>
      <c r="AC101">
        <f t="shared" si="40"/>
        <v>0</v>
      </c>
      <c r="AD101">
        <f t="shared" si="41"/>
        <v>0</v>
      </c>
      <c r="AE101">
        <f t="shared" si="42"/>
        <v>0</v>
      </c>
      <c r="AF101">
        <f t="shared" si="43"/>
        <v>0</v>
      </c>
      <c r="AG101">
        <f t="shared" si="44"/>
        <v>0</v>
      </c>
      <c r="AH101">
        <f t="shared" si="45"/>
        <v>1.117420149587867E-2</v>
      </c>
      <c r="AI101">
        <f t="shared" si="29"/>
        <v>0</v>
      </c>
      <c r="AJ101">
        <f t="shared" si="30"/>
        <v>0</v>
      </c>
      <c r="AK101">
        <f t="shared" si="31"/>
        <v>0</v>
      </c>
      <c r="AM101" t="str">
        <f t="shared" si="32"/>
        <v>d18:0/22:5-DiHex</v>
      </c>
      <c r="AN101">
        <f t="shared" si="33"/>
        <v>0</v>
      </c>
      <c r="AO101">
        <f t="shared" si="34"/>
        <v>2.2348402991757338E-3</v>
      </c>
      <c r="AQ101">
        <f t="shared" si="35"/>
        <v>0</v>
      </c>
      <c r="AR101">
        <f t="shared" si="36"/>
        <v>4.9972548278129081E-3</v>
      </c>
      <c r="AT101">
        <f t="shared" si="46"/>
        <v>0</v>
      </c>
      <c r="AU101">
        <f t="shared" si="47"/>
        <v>2.040120740466906E-3</v>
      </c>
      <c r="AW101">
        <f t="shared" si="37"/>
        <v>0.37390096630005903</v>
      </c>
    </row>
    <row r="102" spans="1:49" x14ac:dyDescent="0.2">
      <c r="A102" t="s">
        <v>488</v>
      </c>
      <c r="B102">
        <v>940.79</v>
      </c>
      <c r="C102">
        <v>0</v>
      </c>
      <c r="D102">
        <v>2.1539993642001902E-3</v>
      </c>
      <c r="E102">
        <v>5.9817720391733698E-4</v>
      </c>
      <c r="F102">
        <v>3.2693759429769099E-4</v>
      </c>
      <c r="G102">
        <v>7.5597199215141301E-3</v>
      </c>
      <c r="H102">
        <v>2.8693303462968E-4</v>
      </c>
      <c r="I102">
        <v>4.2118689469752202E-3</v>
      </c>
      <c r="J102">
        <v>3.5489279114512E-4</v>
      </c>
      <c r="K102">
        <v>2.7205860636203701E-4</v>
      </c>
      <c r="L102">
        <v>0</v>
      </c>
      <c r="M102">
        <v>3.1341074008767E-3</v>
      </c>
      <c r="N102">
        <v>0</v>
      </c>
      <c r="O102">
        <v>9.0372715583294395E-3</v>
      </c>
      <c r="P102">
        <v>0</v>
      </c>
      <c r="Q102">
        <v>1.15526619488377E-3</v>
      </c>
      <c r="R102">
        <v>0</v>
      </c>
      <c r="S102">
        <v>4.1761720613801004E-3</v>
      </c>
      <c r="T102">
        <v>0</v>
      </c>
      <c r="U102">
        <v>0</v>
      </c>
      <c r="V102">
        <v>0</v>
      </c>
      <c r="W102">
        <v>0</v>
      </c>
      <c r="X102">
        <v>0</v>
      </c>
      <c r="AA102" t="str">
        <f t="shared" si="38"/>
        <v>d18:0/22:4-DiHex</v>
      </c>
      <c r="AB102">
        <f t="shared" si="39"/>
        <v>1.0769996821000951E-3</v>
      </c>
      <c r="AC102">
        <f t="shared" si="40"/>
        <v>4.6255739910751402E-4</v>
      </c>
      <c r="AD102">
        <f t="shared" si="41"/>
        <v>3.9233264780719054E-3</v>
      </c>
      <c r="AE102">
        <f t="shared" si="42"/>
        <v>2.28338086906017E-3</v>
      </c>
      <c r="AF102">
        <f t="shared" si="43"/>
        <v>1.3602930318101851E-4</v>
      </c>
      <c r="AG102">
        <f t="shared" si="44"/>
        <v>1.56705370043835E-3</v>
      </c>
      <c r="AH102">
        <f t="shared" si="45"/>
        <v>4.5186357791647197E-3</v>
      </c>
      <c r="AI102">
        <f t="shared" si="29"/>
        <v>2.0880860306900502E-3</v>
      </c>
      <c r="AJ102">
        <f t="shared" si="30"/>
        <v>0</v>
      </c>
      <c r="AK102">
        <f t="shared" si="31"/>
        <v>0</v>
      </c>
      <c r="AM102" t="str">
        <f t="shared" si="32"/>
        <v>d18:0/22:4-DiHex</v>
      </c>
      <c r="AN102">
        <f t="shared" si="33"/>
        <v>1.5764587463041406E-3</v>
      </c>
      <c r="AO102">
        <f t="shared" si="34"/>
        <v>1.634755102058624E-3</v>
      </c>
      <c r="AQ102">
        <f t="shared" si="35"/>
        <v>1.5469808973265222E-3</v>
      </c>
      <c r="AR102">
        <f t="shared" si="36"/>
        <v>1.8622371396947875E-3</v>
      </c>
      <c r="AT102">
        <f t="shared" si="46"/>
        <v>6.9183088926314527E-4</v>
      </c>
      <c r="AU102">
        <f t="shared" si="47"/>
        <v>7.6025512871871108E-4</v>
      </c>
      <c r="AW102">
        <f t="shared" si="37"/>
        <v>0.95842319790618435</v>
      </c>
    </row>
    <row r="103" spans="1:49" x14ac:dyDescent="0.2">
      <c r="A103" t="s">
        <v>489</v>
      </c>
      <c r="B103">
        <v>942.79200000000003</v>
      </c>
      <c r="C103">
        <v>0</v>
      </c>
      <c r="D103">
        <v>7.2197303824747896E-4</v>
      </c>
      <c r="E103">
        <v>0</v>
      </c>
      <c r="F103">
        <v>0</v>
      </c>
      <c r="G103">
        <v>0</v>
      </c>
      <c r="H103">
        <v>1.7105446133927401E-3</v>
      </c>
      <c r="I103">
        <v>0</v>
      </c>
      <c r="J103">
        <v>0</v>
      </c>
      <c r="K103">
        <v>3.7843657954108999E-3</v>
      </c>
      <c r="L103">
        <v>0</v>
      </c>
      <c r="M103">
        <v>0</v>
      </c>
      <c r="N103">
        <v>0</v>
      </c>
      <c r="O103">
        <v>2.3247986925388898E-3</v>
      </c>
      <c r="P103">
        <v>3.4242305050714698E-3</v>
      </c>
      <c r="Q103">
        <v>0</v>
      </c>
      <c r="R103">
        <v>0</v>
      </c>
      <c r="S103">
        <v>0</v>
      </c>
      <c r="T103">
        <v>3.3851252010236301E-3</v>
      </c>
      <c r="U103">
        <v>0</v>
      </c>
      <c r="V103">
        <v>0</v>
      </c>
      <c r="W103">
        <v>8.8908619179969595E-5</v>
      </c>
      <c r="X103">
        <v>0</v>
      </c>
      <c r="AA103" t="str">
        <f t="shared" si="38"/>
        <v>d18:0/22:3-DiHex</v>
      </c>
      <c r="AB103">
        <f t="shared" si="39"/>
        <v>3.6098651912373948E-4</v>
      </c>
      <c r="AC103">
        <f t="shared" si="40"/>
        <v>0</v>
      </c>
      <c r="AD103">
        <f t="shared" si="41"/>
        <v>8.5527230669637003E-4</v>
      </c>
      <c r="AE103">
        <f t="shared" si="42"/>
        <v>0</v>
      </c>
      <c r="AF103">
        <f t="shared" si="43"/>
        <v>1.89218289770545E-3</v>
      </c>
      <c r="AG103">
        <f t="shared" si="44"/>
        <v>0</v>
      </c>
      <c r="AH103">
        <f t="shared" si="45"/>
        <v>2.8745145988051798E-3</v>
      </c>
      <c r="AI103">
        <f t="shared" si="29"/>
        <v>1.6925626005118151E-3</v>
      </c>
      <c r="AJ103">
        <f t="shared" si="30"/>
        <v>0</v>
      </c>
      <c r="AK103">
        <f t="shared" si="31"/>
        <v>4.4454309589984797E-5</v>
      </c>
      <c r="AM103" t="str">
        <f t="shared" si="32"/>
        <v>d18:0/22:3-DiHex</v>
      </c>
      <c r="AN103">
        <f t="shared" si="33"/>
        <v>6.2168834470511191E-4</v>
      </c>
      <c r="AO103">
        <f t="shared" si="34"/>
        <v>9.223063017813959E-4</v>
      </c>
      <c r="AQ103">
        <f t="shared" si="35"/>
        <v>7.9209786552055655E-4</v>
      </c>
      <c r="AR103">
        <f t="shared" si="36"/>
        <v>1.3111382411389889E-3</v>
      </c>
      <c r="AT103">
        <f t="shared" si="46"/>
        <v>3.5423693442729023E-4</v>
      </c>
      <c r="AU103">
        <f t="shared" si="47"/>
        <v>5.3526994550678842E-4</v>
      </c>
      <c r="AW103">
        <f t="shared" si="37"/>
        <v>0.6748425600998873</v>
      </c>
    </row>
    <row r="104" spans="1:49" x14ac:dyDescent="0.2">
      <c r="A104" t="s">
        <v>490</v>
      </c>
      <c r="B104">
        <v>944.79399999999998</v>
      </c>
      <c r="C104">
        <v>0</v>
      </c>
      <c r="D104">
        <v>3.0941701639177702E-4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AA104" t="str">
        <f t="shared" si="38"/>
        <v>d18:0/22:2-DiHex</v>
      </c>
      <c r="AB104">
        <f t="shared" si="39"/>
        <v>1.5470850819588851E-4</v>
      </c>
      <c r="AC104">
        <f t="shared" si="40"/>
        <v>0</v>
      </c>
      <c r="AD104">
        <f t="shared" si="41"/>
        <v>0</v>
      </c>
      <c r="AE104">
        <f t="shared" si="42"/>
        <v>0</v>
      </c>
      <c r="AF104">
        <f t="shared" si="43"/>
        <v>0</v>
      </c>
      <c r="AG104">
        <f t="shared" si="44"/>
        <v>0</v>
      </c>
      <c r="AH104">
        <f t="shared" si="45"/>
        <v>0</v>
      </c>
      <c r="AI104">
        <f t="shared" si="29"/>
        <v>0</v>
      </c>
      <c r="AJ104">
        <f t="shared" si="30"/>
        <v>0</v>
      </c>
      <c r="AK104">
        <f t="shared" si="31"/>
        <v>0</v>
      </c>
      <c r="AM104" t="str">
        <f t="shared" si="32"/>
        <v>d18:0/22:2-DiHex</v>
      </c>
      <c r="AN104">
        <f t="shared" si="33"/>
        <v>3.0941701639177701E-5</v>
      </c>
      <c r="AO104">
        <f t="shared" si="34"/>
        <v>0</v>
      </c>
      <c r="AQ104">
        <f t="shared" si="35"/>
        <v>6.9187748204718003E-5</v>
      </c>
      <c r="AR104">
        <f t="shared" si="36"/>
        <v>0</v>
      </c>
      <c r="AT104">
        <f t="shared" si="46"/>
        <v>3.0941701639177694E-5</v>
      </c>
      <c r="AU104">
        <f t="shared" si="47"/>
        <v>0</v>
      </c>
      <c r="AW104">
        <f t="shared" si="37"/>
        <v>0.37390096630005903</v>
      </c>
    </row>
    <row r="105" spans="1:49" x14ac:dyDescent="0.2">
      <c r="A105" t="s">
        <v>491</v>
      </c>
      <c r="B105">
        <v>946.79600000000005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5.6718614146430398E-3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8.8908619179969595E-5</v>
      </c>
      <c r="X105">
        <v>0</v>
      </c>
      <c r="AA105" t="str">
        <f t="shared" si="38"/>
        <v>d18:0/22:1-DiHex</v>
      </c>
      <c r="AB105">
        <f t="shared" si="39"/>
        <v>0</v>
      </c>
      <c r="AC105">
        <f t="shared" si="40"/>
        <v>0</v>
      </c>
      <c r="AD105">
        <f t="shared" si="41"/>
        <v>0</v>
      </c>
      <c r="AE105">
        <f t="shared" si="42"/>
        <v>0</v>
      </c>
      <c r="AF105">
        <f t="shared" si="43"/>
        <v>0</v>
      </c>
      <c r="AG105">
        <f t="shared" si="44"/>
        <v>2.8359307073215199E-3</v>
      </c>
      <c r="AH105">
        <f t="shared" si="45"/>
        <v>0</v>
      </c>
      <c r="AI105">
        <f t="shared" si="29"/>
        <v>0</v>
      </c>
      <c r="AJ105">
        <f t="shared" si="30"/>
        <v>0</v>
      </c>
      <c r="AK105">
        <f t="shared" si="31"/>
        <v>4.4454309589984797E-5</v>
      </c>
      <c r="AM105" t="str">
        <f t="shared" si="32"/>
        <v>d18:0/22:1-DiHex</v>
      </c>
      <c r="AN105">
        <f t="shared" si="33"/>
        <v>0</v>
      </c>
      <c r="AO105">
        <f t="shared" si="34"/>
        <v>5.7607700338230098E-4</v>
      </c>
      <c r="AQ105">
        <f t="shared" si="35"/>
        <v>0</v>
      </c>
      <c r="AR105">
        <f t="shared" si="36"/>
        <v>1.2634432707130741E-3</v>
      </c>
      <c r="AT105">
        <f t="shared" si="46"/>
        <v>0</v>
      </c>
      <c r="AU105">
        <f t="shared" si="47"/>
        <v>5.1579855536668421E-4</v>
      </c>
      <c r="AW105">
        <f t="shared" si="37"/>
        <v>0.3655882373785731</v>
      </c>
    </row>
    <row r="106" spans="1:49" x14ac:dyDescent="0.2">
      <c r="A106" t="s">
        <v>492</v>
      </c>
      <c r="B106">
        <v>948.798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1.45906161123052E-3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3.49644369904427E-4</v>
      </c>
      <c r="V106">
        <v>0</v>
      </c>
      <c r="W106">
        <v>0</v>
      </c>
      <c r="X106">
        <v>0</v>
      </c>
      <c r="AA106" t="str">
        <f t="shared" si="38"/>
        <v>d18:0/22:0-DiHex</v>
      </c>
      <c r="AB106">
        <f t="shared" si="39"/>
        <v>0</v>
      </c>
      <c r="AC106">
        <f t="shared" si="40"/>
        <v>0</v>
      </c>
      <c r="AD106">
        <f t="shared" si="41"/>
        <v>0</v>
      </c>
      <c r="AE106">
        <f t="shared" si="42"/>
        <v>0</v>
      </c>
      <c r="AF106">
        <f t="shared" si="43"/>
        <v>0</v>
      </c>
      <c r="AG106">
        <f t="shared" si="44"/>
        <v>7.2953080561525998E-4</v>
      </c>
      <c r="AH106">
        <f t="shared" si="45"/>
        <v>0</v>
      </c>
      <c r="AI106">
        <f t="shared" si="29"/>
        <v>0</v>
      </c>
      <c r="AJ106">
        <f t="shared" si="30"/>
        <v>1.748221849522135E-4</v>
      </c>
      <c r="AK106">
        <f t="shared" si="31"/>
        <v>0</v>
      </c>
      <c r="AM106" t="str">
        <f t="shared" si="32"/>
        <v>d18:0/22:0-DiHex</v>
      </c>
      <c r="AN106">
        <f t="shared" si="33"/>
        <v>0</v>
      </c>
      <c r="AO106">
        <f t="shared" si="34"/>
        <v>1.8087059811349471E-4</v>
      </c>
      <c r="AQ106">
        <f t="shared" si="35"/>
        <v>0</v>
      </c>
      <c r="AR106">
        <f t="shared" si="36"/>
        <v>3.1591419973762248E-4</v>
      </c>
      <c r="AT106">
        <f t="shared" si="46"/>
        <v>0</v>
      </c>
      <c r="AU106">
        <f t="shared" si="47"/>
        <v>1.2897143197614376E-4</v>
      </c>
      <c r="AW106">
        <f t="shared" si="37"/>
        <v>0.26966906154189302</v>
      </c>
    </row>
    <row r="107" spans="1:49" x14ac:dyDescent="0.2">
      <c r="A107" t="s">
        <v>493</v>
      </c>
      <c r="B107">
        <v>974.82399999999996</v>
      </c>
      <c r="C107">
        <v>0</v>
      </c>
      <c r="D107">
        <v>0</v>
      </c>
      <c r="E107">
        <v>1.40124637429859E-3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2.7460802800291002E-4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AA107" t="str">
        <f t="shared" si="38"/>
        <v>d18:0/24:1-DiHex</v>
      </c>
      <c r="AB107">
        <f t="shared" si="39"/>
        <v>0</v>
      </c>
      <c r="AC107">
        <f t="shared" si="40"/>
        <v>7.0062318714929502E-4</v>
      </c>
      <c r="AD107">
        <f t="shared" si="41"/>
        <v>0</v>
      </c>
      <c r="AE107">
        <f t="shared" si="42"/>
        <v>0</v>
      </c>
      <c r="AF107">
        <f t="shared" si="43"/>
        <v>1.3730401400145501E-4</v>
      </c>
      <c r="AG107">
        <f t="shared" si="44"/>
        <v>0</v>
      </c>
      <c r="AH107">
        <f t="shared" si="45"/>
        <v>0</v>
      </c>
      <c r="AI107">
        <f t="shared" si="29"/>
        <v>0</v>
      </c>
      <c r="AJ107">
        <f t="shared" si="30"/>
        <v>0</v>
      </c>
      <c r="AK107">
        <f t="shared" si="31"/>
        <v>0</v>
      </c>
      <c r="AM107" t="str">
        <f t="shared" si="32"/>
        <v>d18:0/24:1-DiHex</v>
      </c>
      <c r="AN107">
        <f t="shared" si="33"/>
        <v>1.6758544023015001E-4</v>
      </c>
      <c r="AO107">
        <f t="shared" si="34"/>
        <v>0</v>
      </c>
      <c r="AQ107">
        <f t="shared" si="35"/>
        <v>3.0385063919073874E-4</v>
      </c>
      <c r="AR107">
        <f t="shared" si="36"/>
        <v>0</v>
      </c>
      <c r="AT107">
        <f t="shared" si="46"/>
        <v>1.3588613684745068E-4</v>
      </c>
      <c r="AU107">
        <f t="shared" si="47"/>
        <v>0</v>
      </c>
      <c r="AW107">
        <f t="shared" si="37"/>
        <v>0.28499090398606824</v>
      </c>
    </row>
    <row r="108" spans="1:49" x14ac:dyDescent="0.2">
      <c r="A108" t="s">
        <v>494</v>
      </c>
      <c r="B108">
        <v>976.82600000000002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6.2323297010633098E-3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AA108" t="str">
        <f t="shared" si="38"/>
        <v>d18:0/24:0-DiHex</v>
      </c>
      <c r="AB108">
        <f t="shared" si="39"/>
        <v>0</v>
      </c>
      <c r="AC108">
        <f t="shared" si="40"/>
        <v>0</v>
      </c>
      <c r="AD108">
        <f t="shared" si="41"/>
        <v>0</v>
      </c>
      <c r="AE108">
        <f t="shared" si="42"/>
        <v>0</v>
      </c>
      <c r="AF108">
        <f t="shared" si="43"/>
        <v>0</v>
      </c>
      <c r="AG108">
        <f t="shared" si="44"/>
        <v>0</v>
      </c>
      <c r="AH108">
        <f t="shared" si="45"/>
        <v>0</v>
      </c>
      <c r="AI108">
        <f t="shared" si="29"/>
        <v>0</v>
      </c>
      <c r="AJ108">
        <f t="shared" si="30"/>
        <v>0</v>
      </c>
      <c r="AK108">
        <f t="shared" si="31"/>
        <v>0</v>
      </c>
      <c r="AM108" t="str">
        <f t="shared" si="32"/>
        <v>d18:0/24:0-DiHex</v>
      </c>
      <c r="AN108">
        <f t="shared" si="33"/>
        <v>0</v>
      </c>
      <c r="AO108">
        <f t="shared" si="34"/>
        <v>0</v>
      </c>
      <c r="AQ108">
        <f t="shared" si="35"/>
        <v>0</v>
      </c>
      <c r="AR108">
        <f t="shared" si="36"/>
        <v>0</v>
      </c>
      <c r="AT108">
        <f t="shared" si="46"/>
        <v>0</v>
      </c>
      <c r="AU108">
        <f t="shared" si="47"/>
        <v>0</v>
      </c>
      <c r="AW108" t="e">
        <f t="shared" si="37"/>
        <v>#DIV/0!</v>
      </c>
    </row>
    <row r="109" spans="1:49" x14ac:dyDescent="0.2">
      <c r="A109" t="s">
        <v>495</v>
      </c>
      <c r="B109">
        <v>1002.852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AA109" t="str">
        <f t="shared" si="38"/>
        <v>d18:0/26:1-DiHex</v>
      </c>
      <c r="AB109">
        <f t="shared" si="39"/>
        <v>0</v>
      </c>
      <c r="AC109">
        <f t="shared" si="40"/>
        <v>0</v>
      </c>
      <c r="AD109">
        <f t="shared" si="41"/>
        <v>0</v>
      </c>
      <c r="AE109">
        <f t="shared" si="42"/>
        <v>0</v>
      </c>
      <c r="AF109">
        <f t="shared" si="43"/>
        <v>0</v>
      </c>
      <c r="AG109">
        <f t="shared" si="44"/>
        <v>0</v>
      </c>
      <c r="AH109">
        <f t="shared" si="45"/>
        <v>0</v>
      </c>
      <c r="AI109">
        <f t="shared" si="29"/>
        <v>0</v>
      </c>
      <c r="AJ109">
        <f t="shared" si="30"/>
        <v>0</v>
      </c>
      <c r="AK109">
        <f t="shared" si="31"/>
        <v>0</v>
      </c>
      <c r="AM109" t="str">
        <f t="shared" si="32"/>
        <v>d18:0/26:1-DiHex</v>
      </c>
      <c r="AN109">
        <f t="shared" si="33"/>
        <v>0</v>
      </c>
      <c r="AO109">
        <f t="shared" si="34"/>
        <v>0</v>
      </c>
      <c r="AQ109">
        <f t="shared" si="35"/>
        <v>0</v>
      </c>
      <c r="AR109">
        <f t="shared" si="36"/>
        <v>0</v>
      </c>
      <c r="AT109">
        <f t="shared" si="46"/>
        <v>0</v>
      </c>
      <c r="AU109">
        <f t="shared" si="47"/>
        <v>0</v>
      </c>
      <c r="AW109" t="e">
        <f t="shared" si="37"/>
        <v>#DIV/0!</v>
      </c>
    </row>
    <row r="110" spans="1:49" x14ac:dyDescent="0.2">
      <c r="A110" t="s">
        <v>496</v>
      </c>
      <c r="B110">
        <v>1004.854</v>
      </c>
      <c r="C110">
        <v>1.25263675418976E-3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AA110" t="str">
        <f t="shared" si="38"/>
        <v>d18:0/26:0-DiHex</v>
      </c>
      <c r="AB110">
        <f t="shared" si="39"/>
        <v>6.2631837709488001E-4</v>
      </c>
      <c r="AC110">
        <f t="shared" si="40"/>
        <v>0</v>
      </c>
      <c r="AD110">
        <f t="shared" si="41"/>
        <v>0</v>
      </c>
      <c r="AE110">
        <f t="shared" si="42"/>
        <v>0</v>
      </c>
      <c r="AF110">
        <f t="shared" si="43"/>
        <v>0</v>
      </c>
      <c r="AG110">
        <f t="shared" si="44"/>
        <v>0</v>
      </c>
      <c r="AH110">
        <f t="shared" si="45"/>
        <v>0</v>
      </c>
      <c r="AI110">
        <f t="shared" si="29"/>
        <v>0</v>
      </c>
      <c r="AJ110">
        <f t="shared" si="30"/>
        <v>0</v>
      </c>
      <c r="AK110">
        <f t="shared" si="31"/>
        <v>0</v>
      </c>
      <c r="AM110" t="str">
        <f t="shared" si="32"/>
        <v>d18:0/26:0-DiHex</v>
      </c>
      <c r="AN110">
        <f t="shared" si="33"/>
        <v>1.2526367541897601E-4</v>
      </c>
      <c r="AO110">
        <f t="shared" si="34"/>
        <v>0</v>
      </c>
      <c r="AQ110">
        <f t="shared" si="35"/>
        <v>2.8009809334829979E-4</v>
      </c>
      <c r="AR110">
        <f t="shared" si="36"/>
        <v>0</v>
      </c>
      <c r="AT110">
        <f t="shared" si="46"/>
        <v>1.2526367541897601E-4</v>
      </c>
      <c r="AU110">
        <f t="shared" si="47"/>
        <v>0</v>
      </c>
      <c r="AW110">
        <f t="shared" si="37"/>
        <v>0.37390096630005903</v>
      </c>
    </row>
    <row r="111" spans="1:49" x14ac:dyDescent="0.2">
      <c r="A111" t="s">
        <v>497</v>
      </c>
      <c r="B111">
        <v>806.65599999999995</v>
      </c>
      <c r="C111">
        <v>0</v>
      </c>
      <c r="D111">
        <v>1.5846772301861701E-3</v>
      </c>
      <c r="E111">
        <v>3.50962824389719E-4</v>
      </c>
      <c r="F111">
        <v>0</v>
      </c>
      <c r="G111">
        <v>0</v>
      </c>
      <c r="H111">
        <v>1.7105446133927401E-3</v>
      </c>
      <c r="I111">
        <v>0</v>
      </c>
      <c r="J111">
        <v>2.1156851214733101E-3</v>
      </c>
      <c r="K111">
        <v>3.7245217294663298E-4</v>
      </c>
      <c r="L111">
        <v>1.63706937300203E-3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7.27946393755618E-4</v>
      </c>
      <c r="T111">
        <v>0</v>
      </c>
      <c r="U111">
        <v>0</v>
      </c>
      <c r="V111">
        <v>0</v>
      </c>
      <c r="W111">
        <v>0</v>
      </c>
      <c r="X111">
        <v>0</v>
      </c>
      <c r="AA111" t="str">
        <f t="shared" si="38"/>
        <v>d18:1/12:0-DiHex</v>
      </c>
      <c r="AB111">
        <f t="shared" si="39"/>
        <v>7.9233861509308504E-4</v>
      </c>
      <c r="AC111">
        <f t="shared" si="40"/>
        <v>1.754814121948595E-4</v>
      </c>
      <c r="AD111">
        <f t="shared" si="41"/>
        <v>8.5527230669637003E-4</v>
      </c>
      <c r="AE111">
        <f t="shared" si="42"/>
        <v>1.0578425607366551E-3</v>
      </c>
      <c r="AF111">
        <f t="shared" si="43"/>
        <v>1.0047607729743314E-3</v>
      </c>
      <c r="AG111">
        <f t="shared" si="44"/>
        <v>0</v>
      </c>
      <c r="AH111">
        <f t="shared" si="45"/>
        <v>0</v>
      </c>
      <c r="AI111">
        <f t="shared" si="29"/>
        <v>3.63973196877809E-4</v>
      </c>
      <c r="AJ111">
        <f t="shared" si="30"/>
        <v>0</v>
      </c>
      <c r="AK111">
        <f t="shared" si="31"/>
        <v>0</v>
      </c>
      <c r="AM111" t="str">
        <f t="shared" si="32"/>
        <v>d18:1/12:0-DiHex</v>
      </c>
      <c r="AN111">
        <f t="shared" si="33"/>
        <v>7.7713913353906028E-4</v>
      </c>
      <c r="AO111">
        <f t="shared" si="34"/>
        <v>7.2794639375561794E-5</v>
      </c>
      <c r="AQ111">
        <f t="shared" si="35"/>
        <v>3.5317625041185637E-4</v>
      </c>
      <c r="AR111">
        <f t="shared" si="36"/>
        <v>1.62773762041339E-4</v>
      </c>
      <c r="AT111">
        <f t="shared" si="46"/>
        <v>1.5794522079187978E-4</v>
      </c>
      <c r="AU111">
        <f t="shared" si="47"/>
        <v>6.645211008574829E-5</v>
      </c>
      <c r="AW111">
        <f t="shared" si="37"/>
        <v>7.6932376428957613E-3</v>
      </c>
    </row>
    <row r="112" spans="1:49" x14ac:dyDescent="0.2">
      <c r="A112" t="s">
        <v>498</v>
      </c>
      <c r="B112">
        <v>832.68200000000002</v>
      </c>
      <c r="C112">
        <v>0</v>
      </c>
      <c r="D112">
        <v>0</v>
      </c>
      <c r="E112">
        <v>8.1891325690934503E-4</v>
      </c>
      <c r="F112">
        <v>0</v>
      </c>
      <c r="G112">
        <v>0</v>
      </c>
      <c r="H112">
        <v>0</v>
      </c>
      <c r="I112">
        <v>1.4467402215581401E-3</v>
      </c>
      <c r="J112">
        <v>0</v>
      </c>
      <c r="K112">
        <v>0</v>
      </c>
      <c r="L112">
        <v>0</v>
      </c>
      <c r="M112">
        <v>1.2183325707122101E-2</v>
      </c>
      <c r="N112">
        <v>0</v>
      </c>
      <c r="O112">
        <v>2.8786171796295898E-3</v>
      </c>
      <c r="P112">
        <v>4.2399579759508799E-3</v>
      </c>
      <c r="Q112">
        <v>7.8286845452703504E-3</v>
      </c>
      <c r="R112">
        <v>2.74181780657188E-2</v>
      </c>
      <c r="S112">
        <v>0</v>
      </c>
      <c r="T112">
        <v>0</v>
      </c>
      <c r="U112">
        <v>5.8694753075499697E-3</v>
      </c>
      <c r="V112">
        <v>4.3954032461853403E-3</v>
      </c>
      <c r="W112">
        <v>2.81995368845595E-5</v>
      </c>
      <c r="X112">
        <v>0</v>
      </c>
      <c r="AA112" t="str">
        <f t="shared" si="38"/>
        <v>d18:1/14:1-DiHex</v>
      </c>
      <c r="AB112">
        <f t="shared" si="39"/>
        <v>0</v>
      </c>
      <c r="AC112">
        <f t="shared" si="40"/>
        <v>4.0945662845467252E-4</v>
      </c>
      <c r="AD112">
        <f t="shared" si="41"/>
        <v>0</v>
      </c>
      <c r="AE112">
        <f t="shared" si="42"/>
        <v>7.2337011077907003E-4</v>
      </c>
      <c r="AF112">
        <f t="shared" si="43"/>
        <v>0</v>
      </c>
      <c r="AG112">
        <f t="shared" si="44"/>
        <v>6.0916628535610503E-3</v>
      </c>
      <c r="AH112">
        <f t="shared" si="45"/>
        <v>3.5592875777902349E-3</v>
      </c>
      <c r="AI112">
        <f t="shared" si="29"/>
        <v>0</v>
      </c>
      <c r="AJ112">
        <f t="shared" si="30"/>
        <v>5.1324392768676546E-3</v>
      </c>
      <c r="AK112">
        <f t="shared" si="31"/>
        <v>1.409976844227975E-5</v>
      </c>
      <c r="AM112" t="str">
        <f t="shared" si="32"/>
        <v>d18:1/14:1-DiHex</v>
      </c>
      <c r="AN112">
        <f t="shared" si="33"/>
        <v>2.265653478467485E-4</v>
      </c>
      <c r="AO112">
        <f t="shared" si="34"/>
        <v>2.9594978953322438E-3</v>
      </c>
      <c r="AQ112">
        <f t="shared" si="35"/>
        <v>3.2949194357730549E-4</v>
      </c>
      <c r="AR112">
        <f t="shared" si="36"/>
        <v>2.8427925159379567E-3</v>
      </c>
      <c r="AT112">
        <f t="shared" si="46"/>
        <v>1.4735327677547604E-4</v>
      </c>
      <c r="AU112">
        <f t="shared" si="47"/>
        <v>1.160565184775135E-3</v>
      </c>
      <c r="AW112">
        <f t="shared" si="37"/>
        <v>9.780470187593196E-2</v>
      </c>
    </row>
    <row r="113" spans="1:49" x14ac:dyDescent="0.2">
      <c r="A113" t="s">
        <v>499</v>
      </c>
      <c r="B113">
        <v>834.68399999999997</v>
      </c>
      <c r="C113">
        <v>0</v>
      </c>
      <c r="D113">
        <v>0</v>
      </c>
      <c r="E113">
        <v>0</v>
      </c>
      <c r="F113">
        <v>4.4758230236641801E-4</v>
      </c>
      <c r="G113">
        <v>0</v>
      </c>
      <c r="H113">
        <v>0</v>
      </c>
      <c r="I113">
        <v>1.4467402215581401E-3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4.4909068294083799E-3</v>
      </c>
      <c r="R113">
        <v>0</v>
      </c>
      <c r="S113">
        <v>0</v>
      </c>
      <c r="T113">
        <v>0</v>
      </c>
      <c r="U113">
        <v>3.4637667322711603E-5</v>
      </c>
      <c r="V113">
        <v>0</v>
      </c>
      <c r="W113">
        <v>0</v>
      </c>
      <c r="X113">
        <v>0</v>
      </c>
      <c r="AA113" t="str">
        <f t="shared" si="38"/>
        <v>d18:1/14:0-DiHex</v>
      </c>
      <c r="AB113">
        <f t="shared" si="39"/>
        <v>0</v>
      </c>
      <c r="AC113">
        <f t="shared" si="40"/>
        <v>2.23791151183209E-4</v>
      </c>
      <c r="AD113">
        <f t="shared" si="41"/>
        <v>0</v>
      </c>
      <c r="AE113">
        <f t="shared" si="42"/>
        <v>7.2337011077907003E-4</v>
      </c>
      <c r="AF113">
        <f t="shared" si="43"/>
        <v>0</v>
      </c>
      <c r="AG113">
        <f t="shared" si="44"/>
        <v>0</v>
      </c>
      <c r="AH113">
        <f t="shared" si="45"/>
        <v>0</v>
      </c>
      <c r="AI113">
        <f t="shared" si="29"/>
        <v>0</v>
      </c>
      <c r="AJ113">
        <f t="shared" si="30"/>
        <v>1.7318833661355801E-5</v>
      </c>
      <c r="AK113">
        <f t="shared" si="31"/>
        <v>0</v>
      </c>
      <c r="AM113" t="str">
        <f t="shared" si="32"/>
        <v>d18:1/14:0-DiHex</v>
      </c>
      <c r="AN113">
        <f t="shared" si="33"/>
        <v>1.8943225239245582E-4</v>
      </c>
      <c r="AO113">
        <f t="shared" si="34"/>
        <v>3.4637667322711604E-6</v>
      </c>
      <c r="AQ113">
        <f t="shared" si="35"/>
        <v>3.1381678782533071E-4</v>
      </c>
      <c r="AR113">
        <f t="shared" si="36"/>
        <v>7.7452178715606292E-6</v>
      </c>
      <c r="AT113">
        <f t="shared" si="46"/>
        <v>1.4034313401161357E-4</v>
      </c>
      <c r="AU113">
        <f t="shared" si="47"/>
        <v>3.1619719553347868E-6</v>
      </c>
      <c r="AW113">
        <f t="shared" si="37"/>
        <v>0.2558050706463772</v>
      </c>
    </row>
    <row r="114" spans="1:49" x14ac:dyDescent="0.2">
      <c r="A114" t="s">
        <v>500</v>
      </c>
      <c r="B114">
        <v>860.71</v>
      </c>
      <c r="C114">
        <v>0</v>
      </c>
      <c r="D114">
        <v>0</v>
      </c>
      <c r="E114">
        <v>0</v>
      </c>
      <c r="F114">
        <v>0</v>
      </c>
      <c r="G114">
        <v>2.0295992721819098E-3</v>
      </c>
      <c r="H114">
        <v>0</v>
      </c>
      <c r="I114">
        <v>1.4467402215581401E-3</v>
      </c>
      <c r="J114">
        <v>0</v>
      </c>
      <c r="K114">
        <v>1.6218710551761E-3</v>
      </c>
      <c r="L114">
        <v>0</v>
      </c>
      <c r="M114">
        <v>5.2214253030523202E-3</v>
      </c>
      <c r="N114">
        <v>4.36854060429262E-3</v>
      </c>
      <c r="O114">
        <v>2.8786171796295898E-3</v>
      </c>
      <c r="P114">
        <v>0</v>
      </c>
      <c r="Q114">
        <v>1.43047616394084E-3</v>
      </c>
      <c r="R114">
        <v>6.7853872738039504E-3</v>
      </c>
      <c r="S114">
        <v>0</v>
      </c>
      <c r="T114">
        <v>3.3851252010236301E-3</v>
      </c>
      <c r="U114">
        <v>0</v>
      </c>
      <c r="V114">
        <v>3.6198387294985701E-4</v>
      </c>
      <c r="W114">
        <v>4.4149201327282296E-3</v>
      </c>
      <c r="X114">
        <v>0</v>
      </c>
      <c r="AA114" t="str">
        <f t="shared" si="38"/>
        <v>d18:1/16:1-DiHex</v>
      </c>
      <c r="AB114">
        <f t="shared" si="39"/>
        <v>0</v>
      </c>
      <c r="AC114">
        <f t="shared" si="40"/>
        <v>0</v>
      </c>
      <c r="AD114">
        <f t="shared" si="41"/>
        <v>1.0147996360909549E-3</v>
      </c>
      <c r="AE114">
        <f t="shared" si="42"/>
        <v>7.2337011077907003E-4</v>
      </c>
      <c r="AF114">
        <f t="shared" si="43"/>
        <v>8.1093552758805E-4</v>
      </c>
      <c r="AG114">
        <f t="shared" si="44"/>
        <v>4.7949829536724706E-3</v>
      </c>
      <c r="AH114">
        <f t="shared" si="45"/>
        <v>1.4393085898147949E-3</v>
      </c>
      <c r="AI114">
        <f t="shared" si="29"/>
        <v>1.6925626005118151E-3</v>
      </c>
      <c r="AJ114">
        <f t="shared" si="30"/>
        <v>1.809919364749285E-4</v>
      </c>
      <c r="AK114">
        <f t="shared" si="31"/>
        <v>2.2074600663641148E-3</v>
      </c>
      <c r="AM114" t="str">
        <f t="shared" si="32"/>
        <v>d18:1/16:1-DiHex</v>
      </c>
      <c r="AN114">
        <f t="shared" si="33"/>
        <v>5.0982105489161505E-4</v>
      </c>
      <c r="AO114">
        <f t="shared" si="34"/>
        <v>2.0630612293676249E-3</v>
      </c>
      <c r="AQ114">
        <f t="shared" si="35"/>
        <v>4.7726080617136688E-4</v>
      </c>
      <c r="AR114">
        <f t="shared" si="36"/>
        <v>1.6994682068545348E-3</v>
      </c>
      <c r="AT114">
        <f t="shared" si="46"/>
        <v>2.1343752111910549E-4</v>
      </c>
      <c r="AU114">
        <f t="shared" si="47"/>
        <v>6.9380499014605067E-4</v>
      </c>
      <c r="AW114">
        <f t="shared" si="37"/>
        <v>0.11086879578983301</v>
      </c>
    </row>
    <row r="115" spans="1:49" x14ac:dyDescent="0.2">
      <c r="A115" t="s">
        <v>501</v>
      </c>
      <c r="B115">
        <v>862.71199999999999</v>
      </c>
      <c r="C115">
        <v>2.5399191227912601E-3</v>
      </c>
      <c r="D115">
        <v>0</v>
      </c>
      <c r="E115">
        <v>0</v>
      </c>
      <c r="F115">
        <v>3.9069537630468699E-3</v>
      </c>
      <c r="G115">
        <v>9.2702741019298693E-3</v>
      </c>
      <c r="H115">
        <v>4.3840862452879199E-3</v>
      </c>
      <c r="I115">
        <v>3.1307623200122598E-3</v>
      </c>
      <c r="J115">
        <v>1.8175811138092001E-3</v>
      </c>
      <c r="K115">
        <v>3.3876696051436399E-3</v>
      </c>
      <c r="L115">
        <v>5.4568979100067796E-3</v>
      </c>
      <c r="M115">
        <v>0</v>
      </c>
      <c r="N115">
        <v>1.18470443891786E-2</v>
      </c>
      <c r="O115">
        <v>2.8786171796295898E-3</v>
      </c>
      <c r="P115">
        <v>3.5299264653949301E-2</v>
      </c>
      <c r="Q115">
        <v>9.3803371884774601E-3</v>
      </c>
      <c r="R115">
        <v>0</v>
      </c>
      <c r="S115">
        <v>0</v>
      </c>
      <c r="T115">
        <v>0</v>
      </c>
      <c r="U115">
        <v>4.4660132774662902E-4</v>
      </c>
      <c r="V115">
        <v>4.3954032461853403E-3</v>
      </c>
      <c r="W115">
        <v>1.50799916305161E-2</v>
      </c>
      <c r="X115">
        <v>7.3814678669718702E-3</v>
      </c>
      <c r="AA115" t="str">
        <f t="shared" si="38"/>
        <v>d18:1/16:0-DiHex</v>
      </c>
      <c r="AB115">
        <f t="shared" si="39"/>
        <v>1.26995956139563E-3</v>
      </c>
      <c r="AC115">
        <f t="shared" si="40"/>
        <v>1.953476881523435E-3</v>
      </c>
      <c r="AD115">
        <f t="shared" si="41"/>
        <v>6.827180173608895E-3</v>
      </c>
      <c r="AE115">
        <f t="shared" si="42"/>
        <v>2.4741717169107298E-3</v>
      </c>
      <c r="AF115">
        <f t="shared" si="43"/>
        <v>4.42228375757521E-3</v>
      </c>
      <c r="AG115">
        <f t="shared" si="44"/>
        <v>5.9235221945893E-3</v>
      </c>
      <c r="AH115">
        <f t="shared" si="45"/>
        <v>1.9088940916789445E-2</v>
      </c>
      <c r="AI115">
        <f t="shared" si="29"/>
        <v>0</v>
      </c>
      <c r="AJ115">
        <f t="shared" si="30"/>
        <v>2.4210022869659846E-3</v>
      </c>
      <c r="AK115">
        <f t="shared" si="31"/>
        <v>1.1230729748743985E-2</v>
      </c>
      <c r="AM115" t="str">
        <f t="shared" si="32"/>
        <v>d18:1/16:0-DiHex</v>
      </c>
      <c r="AN115">
        <f t="shared" si="33"/>
        <v>3.3894144182027796E-3</v>
      </c>
      <c r="AO115">
        <f t="shared" si="34"/>
        <v>7.7328390294177426E-3</v>
      </c>
      <c r="AQ115">
        <f t="shared" si="35"/>
        <v>2.2514843527557081E-3</v>
      </c>
      <c r="AR115">
        <f t="shared" si="36"/>
        <v>7.6236855588825312E-3</v>
      </c>
      <c r="AT115">
        <f t="shared" si="46"/>
        <v>1.0068944126077758E-3</v>
      </c>
      <c r="AU115">
        <f t="shared" si="47"/>
        <v>3.1123565964478335E-3</v>
      </c>
      <c r="AW115">
        <f t="shared" si="37"/>
        <v>0.27959226896441641</v>
      </c>
    </row>
    <row r="116" spans="1:49" x14ac:dyDescent="0.2">
      <c r="A116" t="s">
        <v>502</v>
      </c>
      <c r="B116">
        <v>884.73400000000004</v>
      </c>
      <c r="C116">
        <v>1.1737087580741001E-3</v>
      </c>
      <c r="D116">
        <v>3.4292595779945802E-3</v>
      </c>
      <c r="E116">
        <v>3.50962824389719E-4</v>
      </c>
      <c r="F116">
        <v>4.4758230236641801E-4</v>
      </c>
      <c r="G116">
        <v>2.0295992721819098E-3</v>
      </c>
      <c r="H116">
        <v>3.9281548070485198E-4</v>
      </c>
      <c r="I116">
        <v>3.8672475709931398E-4</v>
      </c>
      <c r="J116">
        <v>0</v>
      </c>
      <c r="K116">
        <v>1.6218710551761E-3</v>
      </c>
      <c r="L116">
        <v>0</v>
      </c>
      <c r="M116">
        <v>5.2214253030523202E-3</v>
      </c>
      <c r="N116">
        <v>4.36854060429262E-3</v>
      </c>
      <c r="O116">
        <v>9.0372715583294395E-3</v>
      </c>
      <c r="P116">
        <v>1.33111314334279E-2</v>
      </c>
      <c r="Q116">
        <v>1.19092587658937E-2</v>
      </c>
      <c r="R116">
        <v>0</v>
      </c>
      <c r="S116">
        <v>0</v>
      </c>
      <c r="T116">
        <v>0</v>
      </c>
      <c r="U116">
        <v>1.0845747959606701E-2</v>
      </c>
      <c r="V116">
        <v>4.7573871191352E-3</v>
      </c>
      <c r="W116">
        <v>0</v>
      </c>
      <c r="X116">
        <v>7.3814678669718702E-3</v>
      </c>
      <c r="AA116" t="str">
        <f t="shared" si="38"/>
        <v>d18:1/18:3-DiHex</v>
      </c>
      <c r="AB116">
        <f t="shared" si="39"/>
        <v>2.3014841680343403E-3</v>
      </c>
      <c r="AC116">
        <f t="shared" si="40"/>
        <v>3.9927256337806848E-4</v>
      </c>
      <c r="AD116">
        <f t="shared" si="41"/>
        <v>1.211207376443381E-3</v>
      </c>
      <c r="AE116">
        <f t="shared" si="42"/>
        <v>1.9336237854965699E-4</v>
      </c>
      <c r="AF116">
        <f t="shared" si="43"/>
        <v>8.1093552758805E-4</v>
      </c>
      <c r="AG116">
        <f t="shared" si="44"/>
        <v>4.7949829536724706E-3</v>
      </c>
      <c r="AH116">
        <f t="shared" si="45"/>
        <v>1.117420149587867E-2</v>
      </c>
      <c r="AI116">
        <f t="shared" si="29"/>
        <v>0</v>
      </c>
      <c r="AJ116">
        <f t="shared" si="30"/>
        <v>7.8015675393709504E-3</v>
      </c>
      <c r="AK116">
        <f t="shared" si="31"/>
        <v>3.6907339334859351E-3</v>
      </c>
      <c r="AM116" t="str">
        <f t="shared" si="32"/>
        <v>d18:1/18:3-DiHex</v>
      </c>
      <c r="AN116">
        <f t="shared" si="33"/>
        <v>9.8325240279869934E-4</v>
      </c>
      <c r="AO116">
        <f t="shared" si="34"/>
        <v>5.4922971844816055E-3</v>
      </c>
      <c r="AQ116">
        <f t="shared" si="35"/>
        <v>8.3431862403189269E-4</v>
      </c>
      <c r="AR116">
        <f t="shared" si="36"/>
        <v>4.2282966967306969E-3</v>
      </c>
      <c r="AT116">
        <f t="shared" si="46"/>
        <v>3.7311863164588032E-4</v>
      </c>
      <c r="AU116">
        <f t="shared" si="47"/>
        <v>1.7261948980143063E-3</v>
      </c>
      <c r="AW116">
        <f t="shared" si="37"/>
        <v>7.4719579504778436E-2</v>
      </c>
    </row>
    <row r="117" spans="1:49" x14ac:dyDescent="0.2">
      <c r="A117" t="s">
        <v>503</v>
      </c>
      <c r="B117">
        <v>886.73599999999999</v>
      </c>
      <c r="C117">
        <v>0</v>
      </c>
      <c r="D117">
        <v>0</v>
      </c>
      <c r="E117">
        <v>0</v>
      </c>
      <c r="F117">
        <v>0</v>
      </c>
      <c r="G117">
        <v>3.77322419456632E-3</v>
      </c>
      <c r="H117">
        <v>3.9281548070485198E-4</v>
      </c>
      <c r="I117">
        <v>3.8672475709931398E-4</v>
      </c>
      <c r="J117">
        <v>0</v>
      </c>
      <c r="K117">
        <v>3.7843657954108999E-3</v>
      </c>
      <c r="L117">
        <v>1.63706937300203E-3</v>
      </c>
      <c r="M117">
        <v>5.2214253030523202E-3</v>
      </c>
      <c r="N117">
        <v>2.3274745319769401E-2</v>
      </c>
      <c r="O117">
        <v>6.9606227776751297E-3</v>
      </c>
      <c r="P117">
        <v>1.41331932531696E-2</v>
      </c>
      <c r="Q117">
        <v>1.19092587658937E-2</v>
      </c>
      <c r="R117">
        <v>6.2323297010633098E-3</v>
      </c>
      <c r="S117">
        <v>7.0926908775599496E-3</v>
      </c>
      <c r="T117">
        <v>7.4207424907424997E-3</v>
      </c>
      <c r="U117">
        <v>5.4575116471260498E-3</v>
      </c>
      <c r="V117">
        <v>4.4234781223409601E-3</v>
      </c>
      <c r="W117">
        <v>1.03014803096992E-2</v>
      </c>
      <c r="X117">
        <v>0</v>
      </c>
      <c r="AA117" t="str">
        <f t="shared" si="38"/>
        <v>d18:1/18:2-DiHex</v>
      </c>
      <c r="AB117">
        <f t="shared" si="39"/>
        <v>0</v>
      </c>
      <c r="AC117">
        <f t="shared" si="40"/>
        <v>0</v>
      </c>
      <c r="AD117">
        <f t="shared" si="41"/>
        <v>2.0830198376355861E-3</v>
      </c>
      <c r="AE117">
        <f t="shared" si="42"/>
        <v>1.9336237854965699E-4</v>
      </c>
      <c r="AF117">
        <f t="shared" si="43"/>
        <v>2.710717584206465E-3</v>
      </c>
      <c r="AG117">
        <f t="shared" si="44"/>
        <v>1.4248085311410861E-2</v>
      </c>
      <c r="AH117">
        <f t="shared" si="45"/>
        <v>1.0546908015422365E-2</v>
      </c>
      <c r="AI117">
        <f t="shared" si="29"/>
        <v>7.2567166841512251E-3</v>
      </c>
      <c r="AJ117">
        <f t="shared" si="30"/>
        <v>4.9404948847335053E-3</v>
      </c>
      <c r="AK117">
        <f t="shared" si="31"/>
        <v>5.1507401548496002E-3</v>
      </c>
      <c r="AM117" t="str">
        <f t="shared" si="32"/>
        <v>d18:1/18:2-DiHex</v>
      </c>
      <c r="AN117">
        <f t="shared" si="33"/>
        <v>9.9741996007834152E-4</v>
      </c>
      <c r="AO117">
        <f t="shared" si="34"/>
        <v>8.4285890101135109E-3</v>
      </c>
      <c r="AQ117">
        <f t="shared" si="35"/>
        <v>1.2990494208203259E-3</v>
      </c>
      <c r="AR117">
        <f t="shared" si="36"/>
        <v>3.9572146486792949E-3</v>
      </c>
      <c r="AT117">
        <f t="shared" si="46"/>
        <v>5.8095256221719579E-4</v>
      </c>
      <c r="AU117">
        <f t="shared" si="47"/>
        <v>1.6155261153218785E-3</v>
      </c>
      <c r="AW117">
        <f t="shared" si="37"/>
        <v>1.1080560732501472E-2</v>
      </c>
    </row>
    <row r="118" spans="1:49" x14ac:dyDescent="0.2">
      <c r="A118" t="s">
        <v>504</v>
      </c>
      <c r="B118">
        <v>888.73800000000006</v>
      </c>
      <c r="C118">
        <v>1.4874501109499499E-3</v>
      </c>
      <c r="D118">
        <v>9.8839154732095194E-4</v>
      </c>
      <c r="E118">
        <v>3.50962824389719E-4</v>
      </c>
      <c r="F118">
        <v>4.4758230236641801E-4</v>
      </c>
      <c r="G118">
        <v>0</v>
      </c>
      <c r="H118">
        <v>0</v>
      </c>
      <c r="I118">
        <v>0</v>
      </c>
      <c r="J118">
        <v>4.8585337178857102E-4</v>
      </c>
      <c r="K118">
        <v>1.6218710551761E-3</v>
      </c>
      <c r="L118">
        <v>1.63706937300203E-3</v>
      </c>
      <c r="M118">
        <v>1.6631661981724799E-3</v>
      </c>
      <c r="N118">
        <v>4.36854060429262E-3</v>
      </c>
      <c r="O118">
        <v>2.8786171796295898E-3</v>
      </c>
      <c r="P118">
        <v>0</v>
      </c>
      <c r="Q118">
        <v>1.43047616394084E-3</v>
      </c>
      <c r="R118">
        <v>6.2323297010633098E-3</v>
      </c>
      <c r="S118">
        <v>2.4881527474027599E-3</v>
      </c>
      <c r="T118">
        <v>0</v>
      </c>
      <c r="U118">
        <v>1.85228479270911E-2</v>
      </c>
      <c r="V118">
        <v>4.7573871191352E-3</v>
      </c>
      <c r="W118">
        <v>4.4149201327282296E-3</v>
      </c>
      <c r="X118">
        <v>2.4604892889906201E-2</v>
      </c>
      <c r="AA118" t="str">
        <f t="shared" si="38"/>
        <v>d18:1/18:1-DiHex</v>
      </c>
      <c r="AB118">
        <f t="shared" si="39"/>
        <v>1.2379208291354508E-3</v>
      </c>
      <c r="AC118">
        <f t="shared" si="40"/>
        <v>3.9927256337806848E-4</v>
      </c>
      <c r="AD118">
        <f t="shared" si="41"/>
        <v>0</v>
      </c>
      <c r="AE118">
        <f t="shared" si="42"/>
        <v>2.4292668589428551E-4</v>
      </c>
      <c r="AF118">
        <f t="shared" si="43"/>
        <v>1.6294702140890651E-3</v>
      </c>
      <c r="AG118">
        <f t="shared" si="44"/>
        <v>3.01585340123255E-3</v>
      </c>
      <c r="AH118">
        <f t="shared" si="45"/>
        <v>1.4393085898147949E-3</v>
      </c>
      <c r="AI118">
        <f t="shared" si="29"/>
        <v>1.2440763737013799E-3</v>
      </c>
      <c r="AJ118">
        <f t="shared" si="30"/>
        <v>1.164011752311315E-2</v>
      </c>
      <c r="AK118">
        <f t="shared" si="31"/>
        <v>1.4509906511317215E-2</v>
      </c>
      <c r="AM118" t="str">
        <f t="shared" si="32"/>
        <v>d18:1/18:1-DiHex</v>
      </c>
      <c r="AN118">
        <f t="shared" si="33"/>
        <v>7.0191805849937402E-4</v>
      </c>
      <c r="AO118">
        <f t="shared" si="34"/>
        <v>6.3698524798358174E-3</v>
      </c>
      <c r="AQ118">
        <f t="shared" si="35"/>
        <v>6.968874206353719E-4</v>
      </c>
      <c r="AR118">
        <f t="shared" si="36"/>
        <v>6.2423818936112353E-3</v>
      </c>
      <c r="AT118">
        <f t="shared" si="46"/>
        <v>3.1165752904103625E-4</v>
      </c>
      <c r="AU118">
        <f t="shared" si="47"/>
        <v>2.5484417364893589E-3</v>
      </c>
      <c r="AW118">
        <f t="shared" si="37"/>
        <v>0.11207661413905944</v>
      </c>
    </row>
    <row r="119" spans="1:49" x14ac:dyDescent="0.2">
      <c r="A119" t="s">
        <v>505</v>
      </c>
      <c r="B119">
        <v>890.74</v>
      </c>
      <c r="C119">
        <v>9.0705559841932105E-3</v>
      </c>
      <c r="D119">
        <v>4.4176511253155304E-3</v>
      </c>
      <c r="E119">
        <v>1.87925689183257E-3</v>
      </c>
      <c r="F119">
        <v>6.9443518542267497E-3</v>
      </c>
      <c r="G119">
        <v>4.7357316350911203E-3</v>
      </c>
      <c r="H119">
        <v>9.2747011363961095E-3</v>
      </c>
      <c r="I119">
        <v>8.9891341784827192E-3</v>
      </c>
      <c r="J119">
        <v>5.3746804663948097E-3</v>
      </c>
      <c r="K119">
        <v>1.7186138822777999E-2</v>
      </c>
      <c r="L119">
        <v>3.8198285370047501E-3</v>
      </c>
      <c r="M119">
        <v>1.6631661981724799E-3</v>
      </c>
      <c r="N119">
        <v>4.36854060429262E-3</v>
      </c>
      <c r="O119">
        <v>0</v>
      </c>
      <c r="P119">
        <v>1.7551089409378801E-2</v>
      </c>
      <c r="Q119">
        <v>0</v>
      </c>
      <c r="R119">
        <v>1.08643855384039E-2</v>
      </c>
      <c r="S119">
        <v>3.0132969040039602E-3</v>
      </c>
      <c r="T119">
        <v>2.7878232372653298E-4</v>
      </c>
      <c r="U119">
        <v>4.8123899506934001E-4</v>
      </c>
      <c r="V119">
        <v>0</v>
      </c>
      <c r="W119">
        <v>0</v>
      </c>
      <c r="X119">
        <v>0</v>
      </c>
      <c r="AA119" t="str">
        <f t="shared" si="38"/>
        <v>d18:1/18:0-DiHex</v>
      </c>
      <c r="AB119">
        <f t="shared" si="39"/>
        <v>6.7441035547543705E-3</v>
      </c>
      <c r="AC119">
        <f t="shared" si="40"/>
        <v>4.4118043730296602E-3</v>
      </c>
      <c r="AD119">
        <f t="shared" si="41"/>
        <v>7.0052163857436149E-3</v>
      </c>
      <c r="AE119">
        <f t="shared" si="42"/>
        <v>7.1819073224387645E-3</v>
      </c>
      <c r="AF119">
        <f t="shared" si="43"/>
        <v>1.0502983679891375E-2</v>
      </c>
      <c r="AG119">
        <f t="shared" si="44"/>
        <v>3.01585340123255E-3</v>
      </c>
      <c r="AH119">
        <f t="shared" si="45"/>
        <v>8.7755447046894003E-3</v>
      </c>
      <c r="AI119">
        <f t="shared" si="29"/>
        <v>1.6460396138652466E-3</v>
      </c>
      <c r="AJ119">
        <f t="shared" si="30"/>
        <v>2.4061949753467001E-4</v>
      </c>
      <c r="AK119">
        <f t="shared" si="31"/>
        <v>0</v>
      </c>
      <c r="AM119" t="str">
        <f t="shared" si="32"/>
        <v>d18:1/18:0-DiHex</v>
      </c>
      <c r="AN119">
        <f t="shared" si="33"/>
        <v>7.1692030631715573E-3</v>
      </c>
      <c r="AO119">
        <f t="shared" si="34"/>
        <v>2.7356114434643735E-3</v>
      </c>
      <c r="AQ119">
        <f t="shared" si="35"/>
        <v>2.1751496130983112E-3</v>
      </c>
      <c r="AR119">
        <f t="shared" si="36"/>
        <v>3.5866088059150463E-3</v>
      </c>
      <c r="AT119">
        <f t="shared" si="46"/>
        <v>9.7275647922403813E-4</v>
      </c>
      <c r="AU119">
        <f t="shared" si="47"/>
        <v>1.4642269135774549E-3</v>
      </c>
      <c r="AW119">
        <f t="shared" si="37"/>
        <v>5.2279147460223614E-2</v>
      </c>
    </row>
    <row r="120" spans="1:49" x14ac:dyDescent="0.2">
      <c r="A120" t="s">
        <v>506</v>
      </c>
      <c r="B120">
        <v>908.75800000000004</v>
      </c>
      <c r="C120">
        <v>1.6799517175930001E-3</v>
      </c>
      <c r="D120">
        <v>2.2681787252316699E-3</v>
      </c>
      <c r="E120">
        <v>1.87925689183257E-3</v>
      </c>
      <c r="F120">
        <v>3.62343962114961E-3</v>
      </c>
      <c r="G120">
        <v>1.74362492238441E-3</v>
      </c>
      <c r="H120">
        <v>1.4695256643227001E-3</v>
      </c>
      <c r="I120">
        <v>1.4467402215581401E-3</v>
      </c>
      <c r="J120">
        <v>4.8585337178857102E-4</v>
      </c>
      <c r="K120">
        <v>0</v>
      </c>
      <c r="L120">
        <v>1.4064032233170401E-3</v>
      </c>
      <c r="M120">
        <v>4.0216089183308301E-3</v>
      </c>
      <c r="N120">
        <v>1.80664237024296E-3</v>
      </c>
      <c r="O120">
        <v>0</v>
      </c>
      <c r="P120">
        <v>0</v>
      </c>
      <c r="Q120">
        <v>4.4909068294083799E-3</v>
      </c>
      <c r="R120">
        <v>1.4542102635814401E-2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4.7147846194045099E-5</v>
      </c>
      <c r="AA120" t="str">
        <f t="shared" si="38"/>
        <v>d18:1/20:5-DiHex</v>
      </c>
      <c r="AB120">
        <f t="shared" si="39"/>
        <v>1.9740652214123352E-3</v>
      </c>
      <c r="AC120">
        <f t="shared" si="40"/>
        <v>2.7513482564910899E-3</v>
      </c>
      <c r="AD120">
        <f t="shared" si="41"/>
        <v>1.606575293353555E-3</v>
      </c>
      <c r="AE120">
        <f t="shared" si="42"/>
        <v>9.6629679667335549E-4</v>
      </c>
      <c r="AF120">
        <f t="shared" si="43"/>
        <v>7.0320161165852004E-4</v>
      </c>
      <c r="AG120">
        <f t="shared" si="44"/>
        <v>2.9141256442868952E-3</v>
      </c>
      <c r="AH120">
        <f t="shared" si="45"/>
        <v>0</v>
      </c>
      <c r="AI120">
        <f t="shared" si="29"/>
        <v>0</v>
      </c>
      <c r="AJ120">
        <f t="shared" si="30"/>
        <v>0</v>
      </c>
      <c r="AK120">
        <f t="shared" si="31"/>
        <v>2.357392309702255E-5</v>
      </c>
      <c r="AM120" t="str">
        <f t="shared" si="32"/>
        <v>d18:1/20:5-DiHex</v>
      </c>
      <c r="AN120">
        <f t="shared" si="33"/>
        <v>1.6002974359177707E-3</v>
      </c>
      <c r="AO120">
        <f t="shared" si="34"/>
        <v>5.8753991347678357E-4</v>
      </c>
      <c r="AQ120">
        <f t="shared" si="35"/>
        <v>8.1722051628916497E-4</v>
      </c>
      <c r="AR120">
        <f t="shared" si="36"/>
        <v>1.3006410199300922E-3</v>
      </c>
      <c r="AT120">
        <f t="shared" si="46"/>
        <v>3.654721254060094E-4</v>
      </c>
      <c r="AU120">
        <f t="shared" si="47"/>
        <v>5.3098447289363535E-4</v>
      </c>
      <c r="AW120">
        <f t="shared" si="37"/>
        <v>0.1855675311231452</v>
      </c>
    </row>
    <row r="121" spans="1:49" x14ac:dyDescent="0.2">
      <c r="A121" t="s">
        <v>507</v>
      </c>
      <c r="B121">
        <v>910.76</v>
      </c>
      <c r="C121">
        <v>3.1374135287584202E-4</v>
      </c>
      <c r="D121">
        <v>0</v>
      </c>
      <c r="E121">
        <v>2.84124863007474E-3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1.3933463770209101E-3</v>
      </c>
      <c r="L121">
        <v>0</v>
      </c>
      <c r="M121">
        <v>2.8451671351118799E-2</v>
      </c>
      <c r="N121">
        <v>7.478503784886E-3</v>
      </c>
      <c r="O121">
        <v>0</v>
      </c>
      <c r="P121">
        <v>1.44923625932215E-2</v>
      </c>
      <c r="Q121">
        <v>4.4909068294083799E-3</v>
      </c>
      <c r="R121">
        <v>4.8002204863722697E-3</v>
      </c>
      <c r="S121">
        <v>7.8206372713155708E-3</v>
      </c>
      <c r="T121">
        <v>0</v>
      </c>
      <c r="U121">
        <v>5.42287397980334E-3</v>
      </c>
      <c r="V121">
        <v>4.3954032461853403E-3</v>
      </c>
      <c r="W121">
        <v>4.4149201327282296E-3</v>
      </c>
      <c r="X121">
        <v>4.7147846194045099E-5</v>
      </c>
      <c r="AA121" t="str">
        <f t="shared" si="38"/>
        <v>d18:1/20:4-DiHex</v>
      </c>
      <c r="AB121">
        <f t="shared" si="39"/>
        <v>1.5687067643792101E-4</v>
      </c>
      <c r="AC121">
        <f t="shared" si="40"/>
        <v>1.42062431503737E-3</v>
      </c>
      <c r="AD121">
        <f t="shared" si="41"/>
        <v>0</v>
      </c>
      <c r="AE121">
        <f t="shared" si="42"/>
        <v>0</v>
      </c>
      <c r="AF121">
        <f t="shared" si="43"/>
        <v>6.9667318851045505E-4</v>
      </c>
      <c r="AG121">
        <f t="shared" si="44"/>
        <v>1.79650875680024E-2</v>
      </c>
      <c r="AH121">
        <f t="shared" si="45"/>
        <v>7.2461812966107498E-3</v>
      </c>
      <c r="AI121">
        <f t="shared" si="29"/>
        <v>3.9103186356577854E-3</v>
      </c>
      <c r="AJ121">
        <f t="shared" si="30"/>
        <v>4.9091386129943397E-3</v>
      </c>
      <c r="AK121">
        <f t="shared" si="31"/>
        <v>2.2310339894611375E-3</v>
      </c>
      <c r="AM121" t="str">
        <f t="shared" si="32"/>
        <v>d18:1/20:4-DiHex</v>
      </c>
      <c r="AN121">
        <f t="shared" si="33"/>
        <v>4.5483363599714918E-4</v>
      </c>
      <c r="AO121">
        <f t="shared" si="34"/>
        <v>7.2523520205452826E-3</v>
      </c>
      <c r="AQ121">
        <f t="shared" si="35"/>
        <v>6.1109884695908145E-4</v>
      </c>
      <c r="AR121">
        <f t="shared" si="36"/>
        <v>6.2577194722978954E-3</v>
      </c>
      <c r="AT121">
        <f t="shared" si="46"/>
        <v>2.7329171255444936E-4</v>
      </c>
      <c r="AU121">
        <f t="shared" si="47"/>
        <v>2.5547032767680431E-3</v>
      </c>
      <c r="AW121">
        <f t="shared" si="37"/>
        <v>7.1769784495685718E-2</v>
      </c>
    </row>
    <row r="122" spans="1:49" x14ac:dyDescent="0.2">
      <c r="A122" t="s">
        <v>508</v>
      </c>
      <c r="B122">
        <v>912.76199999999994</v>
      </c>
      <c r="C122">
        <v>1.36621036471716E-3</v>
      </c>
      <c r="D122">
        <v>0</v>
      </c>
      <c r="E122">
        <v>1.5282940674428501E-3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3.7245217294663298E-4</v>
      </c>
      <c r="L122">
        <v>0</v>
      </c>
      <c r="M122">
        <v>2.3230246048066502E-2</v>
      </c>
      <c r="N122">
        <v>8.5840394681928594E-3</v>
      </c>
      <c r="O122">
        <v>9.0372715583294395E-3</v>
      </c>
      <c r="P122">
        <v>0</v>
      </c>
      <c r="Q122">
        <v>0</v>
      </c>
      <c r="R122">
        <v>0</v>
      </c>
      <c r="S122">
        <v>1.7602063536471401E-3</v>
      </c>
      <c r="T122">
        <v>6.7702504020472499E-3</v>
      </c>
      <c r="U122">
        <v>1.8076246599344498E-2</v>
      </c>
      <c r="V122">
        <v>0</v>
      </c>
      <c r="W122">
        <v>4.4149201327282296E-3</v>
      </c>
      <c r="X122">
        <v>1.1001164111943901E-4</v>
      </c>
      <c r="AA122" t="str">
        <f t="shared" si="38"/>
        <v>d18:1/20:3-DiHex</v>
      </c>
      <c r="AB122">
        <f t="shared" si="39"/>
        <v>6.8310518235857999E-4</v>
      </c>
      <c r="AC122">
        <f t="shared" si="40"/>
        <v>7.6414703372142503E-4</v>
      </c>
      <c r="AD122">
        <f t="shared" si="41"/>
        <v>0</v>
      </c>
      <c r="AE122">
        <f t="shared" si="42"/>
        <v>0</v>
      </c>
      <c r="AF122">
        <f t="shared" si="43"/>
        <v>1.8622608647331649E-4</v>
      </c>
      <c r="AG122">
        <f t="shared" si="44"/>
        <v>1.590714275812968E-2</v>
      </c>
      <c r="AH122">
        <f t="shared" si="45"/>
        <v>4.5186357791647197E-3</v>
      </c>
      <c r="AI122">
        <f t="shared" si="29"/>
        <v>4.2652283778471948E-3</v>
      </c>
      <c r="AJ122">
        <f t="shared" si="30"/>
        <v>9.0381232996722492E-3</v>
      </c>
      <c r="AK122">
        <f t="shared" si="31"/>
        <v>2.2624658869238343E-3</v>
      </c>
      <c r="AM122" t="str">
        <f t="shared" si="32"/>
        <v>d18:1/20:3-DiHex</v>
      </c>
      <c r="AN122">
        <f t="shared" si="33"/>
        <v>3.2669566051066429E-4</v>
      </c>
      <c r="AO122">
        <f t="shared" si="34"/>
        <v>7.1983192203475353E-3</v>
      </c>
      <c r="AQ122">
        <f t="shared" si="35"/>
        <v>3.7134325818946563E-4</v>
      </c>
      <c r="AR122">
        <f t="shared" si="36"/>
        <v>5.4629401384901433E-3</v>
      </c>
      <c r="AT122">
        <f t="shared" si="46"/>
        <v>1.6606975365958011E-4</v>
      </c>
      <c r="AU122">
        <f t="shared" si="47"/>
        <v>2.2302359724450205E-3</v>
      </c>
      <c r="AW122">
        <f t="shared" si="37"/>
        <v>4.7998483805921317E-2</v>
      </c>
    </row>
    <row r="123" spans="1:49" x14ac:dyDescent="0.2">
      <c r="A123" t="s">
        <v>509</v>
      </c>
      <c r="B123">
        <v>914.76400000000001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1.6631661981724799E-3</v>
      </c>
      <c r="N123">
        <v>4.2154988639002498E-3</v>
      </c>
      <c r="O123">
        <v>1.1915888737959001E-2</v>
      </c>
      <c r="P123">
        <v>3.1059306677998399E-2</v>
      </c>
      <c r="Q123">
        <v>1.43047616394084E-3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AA123" t="str">
        <f t="shared" si="38"/>
        <v>d18:1/20:2-DiHex</v>
      </c>
      <c r="AB123">
        <f t="shared" si="39"/>
        <v>0</v>
      </c>
      <c r="AC123">
        <f t="shared" si="40"/>
        <v>0</v>
      </c>
      <c r="AD123">
        <f t="shared" si="41"/>
        <v>0</v>
      </c>
      <c r="AE123">
        <f t="shared" si="42"/>
        <v>0</v>
      </c>
      <c r="AF123">
        <f t="shared" si="43"/>
        <v>0</v>
      </c>
      <c r="AG123">
        <f t="shared" si="44"/>
        <v>2.9393325310363649E-3</v>
      </c>
      <c r="AH123">
        <f t="shared" si="45"/>
        <v>2.1487597707978701E-2</v>
      </c>
      <c r="AI123">
        <f t="shared" si="29"/>
        <v>0</v>
      </c>
      <c r="AJ123">
        <f t="shared" si="30"/>
        <v>0</v>
      </c>
      <c r="AK123">
        <f t="shared" si="31"/>
        <v>0</v>
      </c>
      <c r="AM123" t="str">
        <f t="shared" si="32"/>
        <v>d18:1/20:2-DiHex</v>
      </c>
      <c r="AN123">
        <f t="shared" si="33"/>
        <v>0</v>
      </c>
      <c r="AO123">
        <f t="shared" si="34"/>
        <v>4.8853860478030127E-3</v>
      </c>
      <c r="AQ123">
        <f t="shared" si="35"/>
        <v>0</v>
      </c>
      <c r="AR123">
        <f t="shared" si="36"/>
        <v>9.3677845140619879E-3</v>
      </c>
      <c r="AT123">
        <f t="shared" si="46"/>
        <v>0</v>
      </c>
      <c r="AU123">
        <f t="shared" si="47"/>
        <v>3.8243820132996568E-3</v>
      </c>
      <c r="AW123">
        <f t="shared" si="37"/>
        <v>0.30834993539266803</v>
      </c>
    </row>
    <row r="124" spans="1:49" x14ac:dyDescent="0.2">
      <c r="A124" t="s">
        <v>510</v>
      </c>
      <c r="B124">
        <v>916.76599999999996</v>
      </c>
      <c r="C124">
        <v>1.1737087580741001E-3</v>
      </c>
      <c r="D124">
        <v>0</v>
      </c>
      <c r="E124">
        <v>0</v>
      </c>
      <c r="F124">
        <v>0</v>
      </c>
      <c r="G124">
        <v>1.74362492238441E-3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4.2154988639002498E-3</v>
      </c>
      <c r="O124">
        <v>2.8786171796295898E-3</v>
      </c>
      <c r="P124">
        <v>0</v>
      </c>
      <c r="Q124">
        <v>3.4589541951282401E-3</v>
      </c>
      <c r="R124">
        <v>0</v>
      </c>
      <c r="S124">
        <v>1.7602063536471401E-3</v>
      </c>
      <c r="T124">
        <v>3.6639075247501601E-3</v>
      </c>
      <c r="U124">
        <v>0</v>
      </c>
      <c r="V124">
        <v>4.3954032461853403E-3</v>
      </c>
      <c r="W124">
        <v>3.6359118808865503E-4</v>
      </c>
      <c r="X124">
        <v>7.3814678669718702E-3</v>
      </c>
      <c r="AA124" t="str">
        <f t="shared" si="38"/>
        <v>d18:1/20:1-DiHex</v>
      </c>
      <c r="AB124">
        <f t="shared" si="39"/>
        <v>5.8685437903705005E-4</v>
      </c>
      <c r="AC124">
        <f t="shared" si="40"/>
        <v>0</v>
      </c>
      <c r="AD124">
        <f t="shared" si="41"/>
        <v>8.71812461192205E-4</v>
      </c>
      <c r="AE124">
        <f t="shared" si="42"/>
        <v>0</v>
      </c>
      <c r="AF124">
        <f t="shared" si="43"/>
        <v>0</v>
      </c>
      <c r="AG124">
        <f t="shared" si="44"/>
        <v>2.1077494319501249E-3</v>
      </c>
      <c r="AH124">
        <f t="shared" si="45"/>
        <v>1.4393085898147949E-3</v>
      </c>
      <c r="AI124">
        <f t="shared" si="29"/>
        <v>2.7120569391986503E-3</v>
      </c>
      <c r="AJ124">
        <f t="shared" si="30"/>
        <v>2.1977016230926702E-3</v>
      </c>
      <c r="AK124">
        <f t="shared" si="31"/>
        <v>3.8725295275302625E-3</v>
      </c>
      <c r="AM124" t="str">
        <f t="shared" si="32"/>
        <v>d18:1/20:1-DiHex</v>
      </c>
      <c r="AN124">
        <f t="shared" si="33"/>
        <v>2.9173336804585103E-4</v>
      </c>
      <c r="AO124">
        <f t="shared" si="34"/>
        <v>2.4658692223173003E-3</v>
      </c>
      <c r="AQ124">
        <f t="shared" si="35"/>
        <v>4.1198095815464931E-4</v>
      </c>
      <c r="AR124">
        <f t="shared" si="36"/>
        <v>9.0737147628955578E-4</v>
      </c>
      <c r="AT124">
        <f t="shared" si="46"/>
        <v>1.8424348557385842E-4</v>
      </c>
      <c r="AU124">
        <f t="shared" si="47"/>
        <v>3.7043285401088281E-4</v>
      </c>
      <c r="AW124">
        <f t="shared" si="37"/>
        <v>3.3815759736700117E-3</v>
      </c>
    </row>
    <row r="125" spans="1:49" x14ac:dyDescent="0.2">
      <c r="A125" t="s">
        <v>511</v>
      </c>
      <c r="B125">
        <v>918.76800000000003</v>
      </c>
      <c r="C125">
        <v>1.1737087580741001E-3</v>
      </c>
      <c r="D125">
        <v>3.85285595541784E-3</v>
      </c>
      <c r="E125">
        <v>3.0635606461410598E-3</v>
      </c>
      <c r="F125">
        <v>0</v>
      </c>
      <c r="G125">
        <v>0</v>
      </c>
      <c r="H125">
        <v>0</v>
      </c>
      <c r="I125">
        <v>1.6840220984541199E-3</v>
      </c>
      <c r="J125">
        <v>2.6015384932618802E-3</v>
      </c>
      <c r="K125">
        <v>0</v>
      </c>
      <c r="L125">
        <v>2.01301174110403E-3</v>
      </c>
      <c r="M125">
        <v>3.8807211290691102E-3</v>
      </c>
      <c r="N125">
        <v>7.478503784886E-3</v>
      </c>
      <c r="O125">
        <v>1.5997894336004601E-2</v>
      </c>
      <c r="P125">
        <v>1.02524046172707E-2</v>
      </c>
      <c r="Q125">
        <v>4.8894303590690802E-3</v>
      </c>
      <c r="R125">
        <v>6.2323297010633098E-3</v>
      </c>
      <c r="S125">
        <v>1.69854158542978E-3</v>
      </c>
      <c r="T125">
        <v>6.7702504020472499E-3</v>
      </c>
      <c r="U125">
        <v>4.8123899506934001E-4</v>
      </c>
      <c r="V125">
        <v>4.3954032461853403E-3</v>
      </c>
      <c r="W125">
        <v>4.4149201327282296E-3</v>
      </c>
      <c r="X125">
        <v>0</v>
      </c>
      <c r="AA125" t="str">
        <f t="shared" si="38"/>
        <v>d18:1/20:0-DiHex</v>
      </c>
      <c r="AB125">
        <f t="shared" si="39"/>
        <v>2.5132823567459699E-3</v>
      </c>
      <c r="AC125">
        <f t="shared" si="40"/>
        <v>1.5317803230705299E-3</v>
      </c>
      <c r="AD125">
        <f t="shared" si="41"/>
        <v>0</v>
      </c>
      <c r="AE125">
        <f t="shared" si="42"/>
        <v>2.1427802958579999E-3</v>
      </c>
      <c r="AF125">
        <f t="shared" si="43"/>
        <v>1.006505870552015E-3</v>
      </c>
      <c r="AG125">
        <f t="shared" si="44"/>
        <v>5.6796124569775553E-3</v>
      </c>
      <c r="AH125">
        <f t="shared" si="45"/>
        <v>1.312514947663765E-2</v>
      </c>
      <c r="AI125">
        <f t="shared" si="29"/>
        <v>4.2343959937385153E-3</v>
      </c>
      <c r="AJ125">
        <f t="shared" si="30"/>
        <v>2.43832112062734E-3</v>
      </c>
      <c r="AK125">
        <f t="shared" si="31"/>
        <v>2.2074600663641148E-3</v>
      </c>
      <c r="AM125" t="str">
        <f t="shared" si="32"/>
        <v>d18:1/20:0-DiHex</v>
      </c>
      <c r="AN125">
        <f t="shared" si="33"/>
        <v>1.438869769245303E-3</v>
      </c>
      <c r="AO125">
        <f t="shared" si="34"/>
        <v>5.5369878228690352E-3</v>
      </c>
      <c r="AQ125">
        <f t="shared" si="35"/>
        <v>9.8941517605217739E-4</v>
      </c>
      <c r="AR125">
        <f t="shared" si="36"/>
        <v>4.4717103818397823E-3</v>
      </c>
      <c r="AT125">
        <f t="shared" si="46"/>
        <v>4.4247991832451812E-4</v>
      </c>
      <c r="AU125">
        <f t="shared" si="47"/>
        <v>1.8255681188355994E-3</v>
      </c>
      <c r="AW125">
        <f t="shared" si="37"/>
        <v>0.10971319576755967</v>
      </c>
    </row>
    <row r="126" spans="1:49" x14ac:dyDescent="0.2">
      <c r="A126" t="s">
        <v>512</v>
      </c>
      <c r="B126">
        <v>934.78399999999999</v>
      </c>
      <c r="C126">
        <v>0</v>
      </c>
      <c r="D126">
        <v>4.2359637742326499E-4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6.1751829745355803E-3</v>
      </c>
      <c r="O126">
        <v>0</v>
      </c>
      <c r="P126">
        <v>1.33111314334279E-2</v>
      </c>
      <c r="Q126">
        <v>0</v>
      </c>
      <c r="R126">
        <v>0</v>
      </c>
      <c r="S126">
        <v>2.4264879791853901E-3</v>
      </c>
      <c r="T126">
        <v>0</v>
      </c>
      <c r="U126">
        <v>0</v>
      </c>
      <c r="V126">
        <v>0</v>
      </c>
      <c r="W126">
        <v>0</v>
      </c>
      <c r="X126">
        <v>0</v>
      </c>
      <c r="AA126" t="str">
        <f t="shared" si="38"/>
        <v>d18:1/22:6-DiHex</v>
      </c>
      <c r="AB126">
        <f t="shared" si="39"/>
        <v>2.117981887116325E-4</v>
      </c>
      <c r="AC126">
        <f t="shared" si="40"/>
        <v>0</v>
      </c>
      <c r="AD126">
        <f t="shared" si="41"/>
        <v>0</v>
      </c>
      <c r="AE126">
        <f t="shared" si="42"/>
        <v>0</v>
      </c>
      <c r="AF126">
        <f t="shared" si="43"/>
        <v>0</v>
      </c>
      <c r="AG126">
        <f t="shared" si="44"/>
        <v>3.0875914872677901E-3</v>
      </c>
      <c r="AH126">
        <f t="shared" si="45"/>
        <v>6.6555657167139499E-3</v>
      </c>
      <c r="AI126">
        <f t="shared" si="29"/>
        <v>1.213243989592695E-3</v>
      </c>
      <c r="AJ126">
        <f t="shared" si="30"/>
        <v>0</v>
      </c>
      <c r="AK126">
        <f t="shared" si="31"/>
        <v>0</v>
      </c>
      <c r="AM126" t="str">
        <f t="shared" si="32"/>
        <v>d18:1/22:6-DiHex</v>
      </c>
      <c r="AN126">
        <f t="shared" si="33"/>
        <v>4.2359637742326497E-5</v>
      </c>
      <c r="AO126">
        <f t="shared" si="34"/>
        <v>2.1912802387148871E-3</v>
      </c>
      <c r="AQ126">
        <f t="shared" si="35"/>
        <v>9.4719029494107757E-5</v>
      </c>
      <c r="AR126">
        <f t="shared" si="36"/>
        <v>2.7970158990036835E-3</v>
      </c>
      <c r="AT126">
        <f t="shared" si="46"/>
        <v>4.235963774232649E-5</v>
      </c>
      <c r="AU126">
        <f t="shared" si="47"/>
        <v>1.1418769591684988E-3</v>
      </c>
      <c r="AW126">
        <f t="shared" si="37"/>
        <v>0.16095748640576082</v>
      </c>
    </row>
    <row r="127" spans="1:49" x14ac:dyDescent="0.2">
      <c r="A127" t="s">
        <v>513</v>
      </c>
      <c r="B127">
        <v>936.78599999999994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1.33111314334279E-2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7.3814678669718702E-3</v>
      </c>
      <c r="AA127" t="str">
        <f t="shared" si="38"/>
        <v>d18:1/22:5-DiHex</v>
      </c>
      <c r="AB127">
        <f t="shared" si="39"/>
        <v>0</v>
      </c>
      <c r="AC127">
        <f t="shared" si="40"/>
        <v>0</v>
      </c>
      <c r="AD127">
        <f t="shared" si="41"/>
        <v>0</v>
      </c>
      <c r="AE127">
        <f t="shared" si="42"/>
        <v>0</v>
      </c>
      <c r="AF127">
        <f t="shared" si="43"/>
        <v>0</v>
      </c>
      <c r="AG127">
        <f t="shared" si="44"/>
        <v>0</v>
      </c>
      <c r="AH127">
        <f t="shared" si="45"/>
        <v>6.6555657167139499E-3</v>
      </c>
      <c r="AI127">
        <f t="shared" si="29"/>
        <v>0</v>
      </c>
      <c r="AJ127">
        <f t="shared" si="30"/>
        <v>0</v>
      </c>
      <c r="AK127">
        <f t="shared" si="31"/>
        <v>3.6907339334859351E-3</v>
      </c>
      <c r="AM127" t="str">
        <f t="shared" si="32"/>
        <v>d18:1/22:5-DiHex</v>
      </c>
      <c r="AN127">
        <f t="shared" si="33"/>
        <v>0</v>
      </c>
      <c r="AO127">
        <f t="shared" si="34"/>
        <v>2.0692599300399768E-3</v>
      </c>
      <c r="AQ127">
        <f t="shared" si="35"/>
        <v>0</v>
      </c>
      <c r="AR127">
        <f t="shared" si="36"/>
        <v>3.0211292874907465E-3</v>
      </c>
      <c r="AT127">
        <f t="shared" si="46"/>
        <v>0</v>
      </c>
      <c r="AU127">
        <f t="shared" si="47"/>
        <v>1.2333708668884058E-3</v>
      </c>
      <c r="AW127">
        <f t="shared" si="37"/>
        <v>0.20039185693294984</v>
      </c>
    </row>
    <row r="128" spans="1:49" x14ac:dyDescent="0.2">
      <c r="A128" t="s">
        <v>514</v>
      </c>
      <c r="B128">
        <v>938.78800000000001</v>
      </c>
      <c r="C128">
        <v>0</v>
      </c>
      <c r="D128">
        <v>1.5846772301861701E-3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2.6015384932618802E-3</v>
      </c>
      <c r="K128">
        <v>0</v>
      </c>
      <c r="L128">
        <v>0</v>
      </c>
      <c r="M128">
        <v>0</v>
      </c>
      <c r="N128">
        <v>0</v>
      </c>
      <c r="O128">
        <v>1.5997894336004601E-2</v>
      </c>
      <c r="P128">
        <v>0</v>
      </c>
      <c r="Q128">
        <v>0</v>
      </c>
      <c r="R128">
        <v>0</v>
      </c>
      <c r="S128">
        <v>2.2853505102483499E-3</v>
      </c>
      <c r="T128">
        <v>0</v>
      </c>
      <c r="U128">
        <v>0</v>
      </c>
      <c r="V128">
        <v>3.6198387294985701E-4</v>
      </c>
      <c r="W128">
        <v>0</v>
      </c>
      <c r="X128">
        <v>0</v>
      </c>
      <c r="AA128" t="str">
        <f t="shared" si="38"/>
        <v>d18:1/22:4-DiHex</v>
      </c>
      <c r="AB128">
        <f t="shared" si="39"/>
        <v>7.9233861509308504E-4</v>
      </c>
      <c r="AC128">
        <f t="shared" si="40"/>
        <v>0</v>
      </c>
      <c r="AD128">
        <f t="shared" si="41"/>
        <v>0</v>
      </c>
      <c r="AE128">
        <f t="shared" si="42"/>
        <v>1.3007692466309401E-3</v>
      </c>
      <c r="AF128">
        <f t="shared" si="43"/>
        <v>0</v>
      </c>
      <c r="AG128">
        <f t="shared" si="44"/>
        <v>0</v>
      </c>
      <c r="AH128">
        <f t="shared" si="45"/>
        <v>7.9989471680023006E-3</v>
      </c>
      <c r="AI128">
        <f t="shared" si="29"/>
        <v>1.1426752551241749E-3</v>
      </c>
      <c r="AJ128">
        <f t="shared" si="30"/>
        <v>1.809919364749285E-4</v>
      </c>
      <c r="AK128">
        <f t="shared" si="31"/>
        <v>0</v>
      </c>
      <c r="AM128" t="str">
        <f t="shared" si="32"/>
        <v>d18:1/22:4-DiHex</v>
      </c>
      <c r="AN128">
        <f t="shared" si="33"/>
        <v>4.18621572344805E-4</v>
      </c>
      <c r="AO128">
        <f t="shared" si="34"/>
        <v>1.8645228719202807E-3</v>
      </c>
      <c r="AQ128">
        <f t="shared" si="35"/>
        <v>6.0074558046361594E-4</v>
      </c>
      <c r="AR128">
        <f t="shared" si="36"/>
        <v>3.4619139546161748E-3</v>
      </c>
      <c r="AT128">
        <f t="shared" si="46"/>
        <v>2.6866159101984294E-4</v>
      </c>
      <c r="AU128">
        <f t="shared" si="47"/>
        <v>1.4133204537050449E-3</v>
      </c>
      <c r="AW128">
        <f t="shared" si="37"/>
        <v>0.40679123956795976</v>
      </c>
    </row>
    <row r="129" spans="1:49" x14ac:dyDescent="0.2">
      <c r="A129" t="s">
        <v>515</v>
      </c>
      <c r="B129">
        <v>940.79</v>
      </c>
      <c r="C129">
        <v>0</v>
      </c>
      <c r="D129">
        <v>0</v>
      </c>
      <c r="E129">
        <v>3.50962824389719E-4</v>
      </c>
      <c r="F129">
        <v>0</v>
      </c>
      <c r="G129">
        <v>0</v>
      </c>
      <c r="H129">
        <v>0</v>
      </c>
      <c r="I129">
        <v>1.8334649786574499E-3</v>
      </c>
      <c r="J129">
        <v>0</v>
      </c>
      <c r="K129">
        <v>1.3933463770209101E-3</v>
      </c>
      <c r="L129">
        <v>0</v>
      </c>
      <c r="M129">
        <v>0</v>
      </c>
      <c r="N129">
        <v>5.6718614146430398E-3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AA129" t="str">
        <f t="shared" si="38"/>
        <v>d18:1/22:3-DiHex</v>
      </c>
      <c r="AB129">
        <f t="shared" si="39"/>
        <v>0</v>
      </c>
      <c r="AC129">
        <f t="shared" si="40"/>
        <v>1.754814121948595E-4</v>
      </c>
      <c r="AD129">
        <f t="shared" si="41"/>
        <v>0</v>
      </c>
      <c r="AE129">
        <f t="shared" si="42"/>
        <v>9.1673248932872496E-4</v>
      </c>
      <c r="AF129">
        <f t="shared" si="43"/>
        <v>6.9667318851045505E-4</v>
      </c>
      <c r="AG129">
        <f t="shared" si="44"/>
        <v>2.8359307073215199E-3</v>
      </c>
      <c r="AH129">
        <f t="shared" si="45"/>
        <v>0</v>
      </c>
      <c r="AI129">
        <f t="shared" si="29"/>
        <v>0</v>
      </c>
      <c r="AJ129">
        <f t="shared" si="30"/>
        <v>0</v>
      </c>
      <c r="AK129">
        <f t="shared" si="31"/>
        <v>0</v>
      </c>
      <c r="AM129" t="str">
        <f t="shared" si="32"/>
        <v>d18:1/22:3-DiHex</v>
      </c>
      <c r="AN129">
        <f t="shared" si="33"/>
        <v>3.5777741800680792E-4</v>
      </c>
      <c r="AO129">
        <f t="shared" si="34"/>
        <v>5.6718614146430394E-4</v>
      </c>
      <c r="AQ129">
        <f t="shared" si="35"/>
        <v>4.2323820433296671E-4</v>
      </c>
      <c r="AR129">
        <f t="shared" si="36"/>
        <v>1.2682667682099959E-3</v>
      </c>
      <c r="AT129">
        <f t="shared" si="46"/>
        <v>1.8927787911269191E-4</v>
      </c>
      <c r="AU129">
        <f t="shared" si="47"/>
        <v>5.1776773997385935E-4</v>
      </c>
      <c r="AW129">
        <f t="shared" si="37"/>
        <v>0.74078147065171418</v>
      </c>
    </row>
    <row r="130" spans="1:49" x14ac:dyDescent="0.2">
      <c r="A130" t="s">
        <v>516</v>
      </c>
      <c r="B130">
        <v>942.79200000000003</v>
      </c>
      <c r="C130">
        <v>0</v>
      </c>
      <c r="D130">
        <v>2.2681787252316699E-3</v>
      </c>
      <c r="E130">
        <v>0</v>
      </c>
      <c r="F130">
        <v>0</v>
      </c>
      <c r="G130">
        <v>0</v>
      </c>
      <c r="H130">
        <v>1.4695256643227001E-3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AA130" t="str">
        <f t="shared" si="38"/>
        <v>d18:1/22:2-DiHex</v>
      </c>
      <c r="AB130">
        <f t="shared" si="39"/>
        <v>1.1340893626158349E-3</v>
      </c>
      <c r="AC130">
        <f t="shared" si="40"/>
        <v>0</v>
      </c>
      <c r="AD130">
        <f t="shared" si="41"/>
        <v>7.3476283216135005E-4</v>
      </c>
      <c r="AE130">
        <f t="shared" si="42"/>
        <v>0</v>
      </c>
      <c r="AF130">
        <f t="shared" si="43"/>
        <v>0</v>
      </c>
      <c r="AG130">
        <f t="shared" si="44"/>
        <v>0</v>
      </c>
      <c r="AH130">
        <f t="shared" si="45"/>
        <v>0</v>
      </c>
      <c r="AI130">
        <f t="shared" si="29"/>
        <v>0</v>
      </c>
      <c r="AJ130">
        <f t="shared" si="30"/>
        <v>0</v>
      </c>
      <c r="AK130">
        <f t="shared" si="31"/>
        <v>0</v>
      </c>
      <c r="AM130" t="str">
        <f t="shared" si="32"/>
        <v>d18:1/22:2-DiHex</v>
      </c>
      <c r="AN130">
        <f t="shared" si="33"/>
        <v>3.7377043895543704E-4</v>
      </c>
      <c r="AO130">
        <f t="shared" si="34"/>
        <v>0</v>
      </c>
      <c r="AQ130">
        <f t="shared" si="35"/>
        <v>5.3092216866963151E-4</v>
      </c>
      <c r="AR130">
        <f t="shared" si="36"/>
        <v>0</v>
      </c>
      <c r="AT130">
        <f t="shared" si="46"/>
        <v>2.3743561198138102E-4</v>
      </c>
      <c r="AU130">
        <f t="shared" si="47"/>
        <v>0</v>
      </c>
      <c r="AW130">
        <f t="shared" si="37"/>
        <v>0.1905568785714912</v>
      </c>
    </row>
    <row r="131" spans="1:49" x14ac:dyDescent="0.2">
      <c r="A131" t="s">
        <v>517</v>
      </c>
      <c r="B131">
        <v>944.79399999999998</v>
      </c>
      <c r="C131">
        <v>1.1737087580741001E-3</v>
      </c>
      <c r="D131">
        <v>3.4292595779945802E-3</v>
      </c>
      <c r="E131">
        <v>0</v>
      </c>
      <c r="F131">
        <v>0</v>
      </c>
      <c r="G131">
        <v>0</v>
      </c>
      <c r="H131">
        <v>0</v>
      </c>
      <c r="I131">
        <v>1.6840220984541199E-3</v>
      </c>
      <c r="J131">
        <v>1.8175811138092001E-3</v>
      </c>
      <c r="K131">
        <v>0</v>
      </c>
      <c r="L131">
        <v>0</v>
      </c>
      <c r="M131">
        <v>0</v>
      </c>
      <c r="N131">
        <v>0</v>
      </c>
      <c r="O131">
        <v>9.0372715583294395E-3</v>
      </c>
      <c r="P131">
        <v>0</v>
      </c>
      <c r="Q131">
        <v>0</v>
      </c>
      <c r="R131">
        <v>6.2323297010633098E-3</v>
      </c>
      <c r="S131">
        <v>1.7602063536471401E-3</v>
      </c>
      <c r="T131">
        <v>2.1621900305165399E-5</v>
      </c>
      <c r="U131">
        <v>5.42287397980334E-3</v>
      </c>
      <c r="V131">
        <v>0</v>
      </c>
      <c r="W131">
        <v>0</v>
      </c>
      <c r="X131">
        <v>0</v>
      </c>
      <c r="AA131" t="str">
        <f t="shared" si="38"/>
        <v>d18:1/22:1-DiHex</v>
      </c>
      <c r="AB131">
        <f t="shared" si="39"/>
        <v>2.3014841680343403E-3</v>
      </c>
      <c r="AC131">
        <f t="shared" si="40"/>
        <v>0</v>
      </c>
      <c r="AD131">
        <f t="shared" si="41"/>
        <v>0</v>
      </c>
      <c r="AE131">
        <f t="shared" si="42"/>
        <v>1.75080160613166E-3</v>
      </c>
      <c r="AF131">
        <f t="shared" si="43"/>
        <v>0</v>
      </c>
      <c r="AG131">
        <f t="shared" si="44"/>
        <v>0</v>
      </c>
      <c r="AH131">
        <f t="shared" si="45"/>
        <v>4.5186357791647197E-3</v>
      </c>
      <c r="AI131">
        <f t="shared" si="29"/>
        <v>8.9091412697615271E-4</v>
      </c>
      <c r="AJ131">
        <f t="shared" si="30"/>
        <v>2.71143698990167E-3</v>
      </c>
      <c r="AK131">
        <f t="shared" si="31"/>
        <v>0</v>
      </c>
      <c r="AM131" t="str">
        <f t="shared" si="32"/>
        <v>d18:1/22:1-DiHex</v>
      </c>
      <c r="AN131">
        <f t="shared" si="33"/>
        <v>8.1045715483320008E-4</v>
      </c>
      <c r="AO131">
        <f t="shared" si="34"/>
        <v>1.6241973792085085E-3</v>
      </c>
      <c r="AQ131">
        <f t="shared" si="35"/>
        <v>1.1267133220837823E-3</v>
      </c>
      <c r="AR131">
        <f t="shared" si="36"/>
        <v>1.9604592703918464E-3</v>
      </c>
      <c r="AT131">
        <f t="shared" si="46"/>
        <v>5.0388151586679044E-4</v>
      </c>
      <c r="AU131">
        <f t="shared" si="47"/>
        <v>8.0035414566150356E-4</v>
      </c>
      <c r="AW131">
        <f t="shared" si="37"/>
        <v>0.44991816554210784</v>
      </c>
    </row>
    <row r="132" spans="1:49" x14ac:dyDescent="0.2">
      <c r="A132" t="s">
        <v>518</v>
      </c>
      <c r="B132">
        <v>946.79600000000005</v>
      </c>
      <c r="C132">
        <v>0</v>
      </c>
      <c r="D132">
        <v>2.0082736076094299E-3</v>
      </c>
      <c r="E132">
        <v>4.7274780331626699E-3</v>
      </c>
      <c r="F132">
        <v>8.4546924493490994E-3</v>
      </c>
      <c r="G132">
        <v>4.66084314608463E-4</v>
      </c>
      <c r="H132">
        <v>0</v>
      </c>
      <c r="I132">
        <v>3.1307623200122598E-3</v>
      </c>
      <c r="J132">
        <v>2.6015384932618802E-3</v>
      </c>
      <c r="K132">
        <v>1.99432322812273E-3</v>
      </c>
      <c r="L132">
        <v>2.01301174110403E-3</v>
      </c>
      <c r="M132">
        <v>5.2214253030523202E-3</v>
      </c>
      <c r="N132">
        <v>1.5040985671076699E-2</v>
      </c>
      <c r="O132">
        <v>9.0372715583294395E-3</v>
      </c>
      <c r="P132">
        <v>1.02524046172707E-2</v>
      </c>
      <c r="Q132">
        <v>4.4909068294083799E-3</v>
      </c>
      <c r="R132">
        <v>0</v>
      </c>
      <c r="S132">
        <v>0</v>
      </c>
      <c r="T132">
        <v>2.1621900305165399E-5</v>
      </c>
      <c r="U132">
        <v>0</v>
      </c>
      <c r="V132">
        <v>0</v>
      </c>
      <c r="W132">
        <v>4.4431196696127903E-3</v>
      </c>
      <c r="X132">
        <v>0</v>
      </c>
      <c r="AA132" t="str">
        <f t="shared" si="38"/>
        <v>d18:1/22:0-DiHex</v>
      </c>
      <c r="AB132">
        <f t="shared" si="39"/>
        <v>1.0041368038047149E-3</v>
      </c>
      <c r="AC132">
        <f t="shared" si="40"/>
        <v>6.5910852412558851E-3</v>
      </c>
      <c r="AD132">
        <f t="shared" si="41"/>
        <v>2.330421573042315E-4</v>
      </c>
      <c r="AE132">
        <f t="shared" si="42"/>
        <v>2.86615040663707E-3</v>
      </c>
      <c r="AF132">
        <f t="shared" si="43"/>
        <v>2.00366748461338E-3</v>
      </c>
      <c r="AG132">
        <f t="shared" si="44"/>
        <v>1.0131205487064509E-2</v>
      </c>
      <c r="AH132">
        <f t="shared" si="45"/>
        <v>9.6448380878000686E-3</v>
      </c>
      <c r="AI132">
        <f t="shared" si="29"/>
        <v>1.0810950152582699E-5</v>
      </c>
      <c r="AJ132">
        <f t="shared" si="30"/>
        <v>0</v>
      </c>
      <c r="AK132">
        <f t="shared" si="31"/>
        <v>2.2215598348063951E-3</v>
      </c>
      <c r="AM132" t="str">
        <f t="shared" si="32"/>
        <v>d18:1/22:0-DiHex</v>
      </c>
      <c r="AN132">
        <f t="shared" si="33"/>
        <v>2.539616418723056E-3</v>
      </c>
      <c r="AO132">
        <f t="shared" si="34"/>
        <v>4.401682871964711E-3</v>
      </c>
      <c r="AQ132">
        <f t="shared" si="35"/>
        <v>2.4741790454846555E-3</v>
      </c>
      <c r="AR132">
        <f t="shared" si="36"/>
        <v>5.0922885525698462E-3</v>
      </c>
      <c r="AT132">
        <f t="shared" si="46"/>
        <v>1.1064865068418468E-3</v>
      </c>
      <c r="AU132">
        <f t="shared" si="47"/>
        <v>2.0789180961353392E-3</v>
      </c>
      <c r="AW132">
        <f t="shared" si="37"/>
        <v>0.49078239386983147</v>
      </c>
    </row>
    <row r="133" spans="1:49" x14ac:dyDescent="0.2">
      <c r="A133" t="s">
        <v>519</v>
      </c>
      <c r="B133">
        <v>972.822</v>
      </c>
      <c r="C133">
        <v>7.4139280641295604E-3</v>
      </c>
      <c r="D133">
        <v>9.6999085592694104E-3</v>
      </c>
      <c r="E133">
        <v>7.4256481819045799E-3</v>
      </c>
      <c r="F133">
        <v>4.9953209886686497E-3</v>
      </c>
      <c r="G133">
        <v>7.5668866248952797E-3</v>
      </c>
      <c r="H133">
        <v>3.5728857584203001E-3</v>
      </c>
      <c r="I133">
        <v>5.7628498750503998E-3</v>
      </c>
      <c r="J133">
        <v>6.7541797305802603E-3</v>
      </c>
      <c r="K133">
        <v>6.2663589785791297E-3</v>
      </c>
      <c r="L133">
        <v>2.8902106000087001E-3</v>
      </c>
      <c r="M133">
        <v>4.0216089183308301E-3</v>
      </c>
      <c r="N133">
        <v>0</v>
      </c>
      <c r="O133">
        <v>2.8786171796295898E-3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4.77851132081688E-3</v>
      </c>
      <c r="X133">
        <v>0</v>
      </c>
      <c r="AA133" t="str">
        <f t="shared" si="38"/>
        <v>d18:1/24:1-DiHex</v>
      </c>
      <c r="AB133">
        <f t="shared" si="39"/>
        <v>8.5569183116994858E-3</v>
      </c>
      <c r="AC133">
        <f t="shared" si="40"/>
        <v>6.2104845852866148E-3</v>
      </c>
      <c r="AD133">
        <f t="shared" si="41"/>
        <v>5.5698861916577899E-3</v>
      </c>
      <c r="AE133">
        <f t="shared" si="42"/>
        <v>6.2585148028153296E-3</v>
      </c>
      <c r="AF133">
        <f t="shared" si="43"/>
        <v>4.5782847892939151E-3</v>
      </c>
      <c r="AG133">
        <f t="shared" si="44"/>
        <v>2.010804459165415E-3</v>
      </c>
      <c r="AH133">
        <f t="shared" si="45"/>
        <v>1.4393085898147949E-3</v>
      </c>
      <c r="AI133">
        <f t="shared" si="29"/>
        <v>0</v>
      </c>
      <c r="AJ133">
        <f t="shared" si="30"/>
        <v>0</v>
      </c>
      <c r="AK133">
        <f t="shared" si="31"/>
        <v>2.38925566040844E-3</v>
      </c>
      <c r="AM133" t="str">
        <f t="shared" si="32"/>
        <v>d18:1/24:1-DiHex</v>
      </c>
      <c r="AN133">
        <f t="shared" si="33"/>
        <v>6.2348177361506276E-3</v>
      </c>
      <c r="AO133">
        <f t="shared" si="34"/>
        <v>1.1678737418777299E-3</v>
      </c>
      <c r="AQ133">
        <f t="shared" si="35"/>
        <v>1.4645425991625537E-3</v>
      </c>
      <c r="AR133">
        <f t="shared" si="36"/>
        <v>1.1184633449146299E-3</v>
      </c>
      <c r="AT133">
        <f t="shared" si="46"/>
        <v>6.549633615343393E-4</v>
      </c>
      <c r="AU133">
        <f t="shared" si="47"/>
        <v>4.5661074850789172E-4</v>
      </c>
      <c r="AW133">
        <f t="shared" si="37"/>
        <v>3.5964709034809288E-4</v>
      </c>
    </row>
    <row r="134" spans="1:49" x14ac:dyDescent="0.2">
      <c r="A134" t="s">
        <v>520</v>
      </c>
      <c r="B134">
        <v>974.82399999999996</v>
      </c>
      <c r="C134">
        <v>4.6752742952899896E-3</v>
      </c>
      <c r="D134">
        <v>7.8553262114610008E-3</v>
      </c>
      <c r="E134">
        <v>1.87925689183257E-3</v>
      </c>
      <c r="F134">
        <v>7.2557712742299003E-3</v>
      </c>
      <c r="G134">
        <v>7.2314152218814999E-3</v>
      </c>
      <c r="H134">
        <v>5.2912343617805202E-3</v>
      </c>
      <c r="I134">
        <v>3.9293848963929401E-3</v>
      </c>
      <c r="J134">
        <v>1.13365786750667E-3</v>
      </c>
      <c r="K134">
        <v>8.6494667578951006E-3</v>
      </c>
      <c r="L134">
        <v>3.4194149644210798E-3</v>
      </c>
      <c r="M134">
        <v>1.6631661981724799E-3</v>
      </c>
      <c r="N134">
        <v>0</v>
      </c>
      <c r="O134">
        <v>0</v>
      </c>
      <c r="P134">
        <v>1.02524046172707E-2</v>
      </c>
      <c r="Q134">
        <v>0</v>
      </c>
      <c r="R134">
        <v>0</v>
      </c>
      <c r="S134">
        <v>1.7602063536471401E-3</v>
      </c>
      <c r="T134">
        <v>0</v>
      </c>
      <c r="U134">
        <v>0</v>
      </c>
      <c r="V134">
        <v>0</v>
      </c>
      <c r="W134">
        <v>0</v>
      </c>
      <c r="X134">
        <v>0</v>
      </c>
      <c r="AA134" t="str">
        <f t="shared" si="38"/>
        <v>d18:1/24:0-DiHex</v>
      </c>
      <c r="AB134">
        <f t="shared" si="39"/>
        <v>6.2653002533754956E-3</v>
      </c>
      <c r="AC134">
        <f t="shared" si="40"/>
        <v>4.5675140830312355E-3</v>
      </c>
      <c r="AD134">
        <f t="shared" si="41"/>
        <v>6.26132479183101E-3</v>
      </c>
      <c r="AE134">
        <f t="shared" si="42"/>
        <v>2.5315213819498052E-3</v>
      </c>
      <c r="AF134">
        <f t="shared" si="43"/>
        <v>6.0344408611580904E-3</v>
      </c>
      <c r="AG134">
        <f t="shared" si="44"/>
        <v>8.3158309908623997E-4</v>
      </c>
      <c r="AH134">
        <f t="shared" si="45"/>
        <v>5.1262023086353498E-3</v>
      </c>
      <c r="AI134">
        <f t="shared" si="29"/>
        <v>8.8010317682357003E-4</v>
      </c>
      <c r="AJ134">
        <f t="shared" si="30"/>
        <v>0</v>
      </c>
      <c r="AK134">
        <f t="shared" si="31"/>
        <v>0</v>
      </c>
      <c r="AM134" t="str">
        <f t="shared" si="32"/>
        <v>d18:1/24:0-DiHex</v>
      </c>
      <c r="AN134">
        <f t="shared" si="33"/>
        <v>5.1320202742691275E-3</v>
      </c>
      <c r="AO134">
        <f t="shared" si="34"/>
        <v>1.3675777169090317E-3</v>
      </c>
      <c r="AQ134">
        <f t="shared" si="35"/>
        <v>1.6167310265602283E-3</v>
      </c>
      <c r="AR134">
        <f t="shared" si="36"/>
        <v>2.1443366166875831E-3</v>
      </c>
      <c r="AT134">
        <f t="shared" si="46"/>
        <v>7.2302409534433763E-4</v>
      </c>
      <c r="AU134">
        <f t="shared" si="47"/>
        <v>8.7542175794176982E-4</v>
      </c>
      <c r="AW134">
        <f t="shared" si="37"/>
        <v>1.5270406117018747E-2</v>
      </c>
    </row>
    <row r="135" spans="1:49" x14ac:dyDescent="0.2">
      <c r="A135" t="s">
        <v>521</v>
      </c>
      <c r="B135">
        <v>1000.85</v>
      </c>
      <c r="C135">
        <v>0</v>
      </c>
      <c r="D135">
        <v>0</v>
      </c>
      <c r="E135">
        <v>0</v>
      </c>
      <c r="F135">
        <v>4.4758230236641801E-4</v>
      </c>
      <c r="G135">
        <v>0</v>
      </c>
      <c r="H135">
        <v>0</v>
      </c>
      <c r="I135">
        <v>1.6840220984541199E-3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4.8002204863722697E-3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AA135" t="str">
        <f t="shared" si="38"/>
        <v>d18:1/26:1-DiHex</v>
      </c>
      <c r="AB135">
        <f t="shared" si="39"/>
        <v>0</v>
      </c>
      <c r="AC135">
        <f t="shared" si="40"/>
        <v>2.23791151183209E-4</v>
      </c>
      <c r="AD135">
        <f t="shared" si="41"/>
        <v>0</v>
      </c>
      <c r="AE135">
        <f t="shared" si="42"/>
        <v>8.4201104922705997E-4</v>
      </c>
      <c r="AF135">
        <f t="shared" si="43"/>
        <v>0</v>
      </c>
      <c r="AG135">
        <f t="shared" si="44"/>
        <v>0</v>
      </c>
      <c r="AH135">
        <f t="shared" si="45"/>
        <v>0</v>
      </c>
      <c r="AI135">
        <f t="shared" ref="AI135:AI198" si="48">AVERAGE(S135:T135)</f>
        <v>0</v>
      </c>
      <c r="AJ135">
        <f t="shared" ref="AJ135:AJ198" si="49">AVERAGE(U135:V135)</f>
        <v>0</v>
      </c>
      <c r="AK135">
        <f t="shared" ref="AK135:AK198" si="50">AVERAGE(W135:X135)</f>
        <v>0</v>
      </c>
      <c r="AM135" t="str">
        <f t="shared" ref="AM135:AM198" si="51">A135</f>
        <v>d18:1/26:1-DiHex</v>
      </c>
      <c r="AN135">
        <f t="shared" ref="AN135:AN198" si="52">AVERAGE(AB135:AF135)</f>
        <v>2.1316044008205378E-4</v>
      </c>
      <c r="AO135">
        <f t="shared" ref="AO135:AO198" si="53">AVERAGE(AG135:AK135)</f>
        <v>0</v>
      </c>
      <c r="AQ135">
        <f t="shared" ref="AQ135:AQ198" si="54">STDEV(AB135:AF135)</f>
        <v>3.6464990754437541E-4</v>
      </c>
      <c r="AR135">
        <f t="shared" ref="AR135:AR198" si="55">STDEV(AG135:AK135)</f>
        <v>0</v>
      </c>
      <c r="AT135">
        <f t="shared" si="46"/>
        <v>1.6307639625164736E-4</v>
      </c>
      <c r="AU135">
        <f t="shared" si="47"/>
        <v>0</v>
      </c>
      <c r="AW135">
        <f t="shared" ref="AW135:AW198" si="56">TTEST(AB135:AF135,AG135:AK135,2,3)</f>
        <v>0.26124789830200129</v>
      </c>
    </row>
    <row r="136" spans="1:49" x14ac:dyDescent="0.2">
      <c r="A136" t="s">
        <v>522</v>
      </c>
      <c r="B136">
        <v>1002.852</v>
      </c>
      <c r="C136">
        <v>1.1737087580741001E-3</v>
      </c>
      <c r="D136">
        <v>1.8445823478084101E-3</v>
      </c>
      <c r="E136">
        <v>0</v>
      </c>
      <c r="F136">
        <v>4.4758230236641801E-4</v>
      </c>
      <c r="G136">
        <v>2.0295992721819098E-3</v>
      </c>
      <c r="H136">
        <v>1.7105446133927401E-3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AA136" t="str">
        <f t="shared" si="38"/>
        <v>d18:1/26:0-DiHex</v>
      </c>
      <c r="AB136">
        <f t="shared" si="39"/>
        <v>1.5091455529412552E-3</v>
      </c>
      <c r="AC136">
        <f t="shared" si="40"/>
        <v>2.23791151183209E-4</v>
      </c>
      <c r="AD136">
        <f t="shared" si="41"/>
        <v>1.8700719427873248E-3</v>
      </c>
      <c r="AE136">
        <f t="shared" si="42"/>
        <v>0</v>
      </c>
      <c r="AF136">
        <f t="shared" si="43"/>
        <v>0</v>
      </c>
      <c r="AG136">
        <f t="shared" si="44"/>
        <v>0</v>
      </c>
      <c r="AH136">
        <f t="shared" si="45"/>
        <v>0</v>
      </c>
      <c r="AI136">
        <f t="shared" si="48"/>
        <v>0</v>
      </c>
      <c r="AJ136">
        <f t="shared" si="49"/>
        <v>0</v>
      </c>
      <c r="AK136">
        <f t="shared" si="50"/>
        <v>0</v>
      </c>
      <c r="AM136" t="str">
        <f t="shared" si="51"/>
        <v>d18:1/26:0-DiHex</v>
      </c>
      <c r="AN136">
        <f t="shared" si="52"/>
        <v>7.2060172938235786E-4</v>
      </c>
      <c r="AO136">
        <f t="shared" si="53"/>
        <v>0</v>
      </c>
      <c r="AQ136">
        <f t="shared" si="54"/>
        <v>8.9839267424751516E-4</v>
      </c>
      <c r="AR136">
        <f t="shared" si="55"/>
        <v>0</v>
      </c>
      <c r="AT136">
        <f t="shared" si="46"/>
        <v>4.0177341802105372E-4</v>
      </c>
      <c r="AU136">
        <f t="shared" si="47"/>
        <v>0</v>
      </c>
      <c r="AW136">
        <f t="shared" si="56"/>
        <v>0.14733990949017439</v>
      </c>
    </row>
    <row r="137" spans="1:49" x14ac:dyDescent="0.2">
      <c r="A137" t="s">
        <v>523</v>
      </c>
      <c r="B137">
        <v>804.654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AA137" t="str">
        <f t="shared" si="38"/>
        <v>d18:2/12:0-DiHex</v>
      </c>
      <c r="AB137">
        <f t="shared" si="39"/>
        <v>0</v>
      </c>
      <c r="AC137">
        <f t="shared" si="40"/>
        <v>0</v>
      </c>
      <c r="AD137">
        <f t="shared" si="41"/>
        <v>0</v>
      </c>
      <c r="AE137">
        <f t="shared" si="42"/>
        <v>0</v>
      </c>
      <c r="AF137">
        <f t="shared" si="43"/>
        <v>0</v>
      </c>
      <c r="AG137">
        <f t="shared" si="44"/>
        <v>0</v>
      </c>
      <c r="AH137">
        <f t="shared" si="45"/>
        <v>0</v>
      </c>
      <c r="AI137">
        <f t="shared" si="48"/>
        <v>0</v>
      </c>
      <c r="AJ137">
        <f t="shared" si="49"/>
        <v>0</v>
      </c>
      <c r="AK137">
        <f t="shared" si="50"/>
        <v>0</v>
      </c>
      <c r="AM137" t="str">
        <f t="shared" si="51"/>
        <v>d18:2/12:0-DiHex</v>
      </c>
      <c r="AN137">
        <f t="shared" si="52"/>
        <v>0</v>
      </c>
      <c r="AO137">
        <f t="shared" si="53"/>
        <v>0</v>
      </c>
      <c r="AQ137">
        <f t="shared" si="54"/>
        <v>0</v>
      </c>
      <c r="AR137">
        <f t="shared" si="55"/>
        <v>0</v>
      </c>
      <c r="AT137">
        <f t="shared" si="46"/>
        <v>0</v>
      </c>
      <c r="AU137">
        <f t="shared" si="47"/>
        <v>0</v>
      </c>
      <c r="AW137" t="e">
        <f t="shared" si="56"/>
        <v>#DIV/0!</v>
      </c>
    </row>
    <row r="138" spans="1:49" x14ac:dyDescent="0.2">
      <c r="A138" t="s">
        <v>524</v>
      </c>
      <c r="B138">
        <v>830.68</v>
      </c>
      <c r="C138">
        <v>3.2361595248362601E-4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8.5339722724901701E-3</v>
      </c>
      <c r="P138">
        <v>1.33111314334279E-2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3.1305093612452001E-3</v>
      </c>
      <c r="X138">
        <v>0</v>
      </c>
      <c r="AA138" t="str">
        <f t="shared" si="38"/>
        <v>d18:2/14:1-DiHex</v>
      </c>
      <c r="AB138">
        <f t="shared" si="39"/>
        <v>1.6180797624181301E-4</v>
      </c>
      <c r="AC138">
        <f t="shared" si="40"/>
        <v>0</v>
      </c>
      <c r="AD138">
        <f t="shared" si="41"/>
        <v>0</v>
      </c>
      <c r="AE138">
        <f t="shared" si="42"/>
        <v>0</v>
      </c>
      <c r="AF138">
        <f t="shared" si="43"/>
        <v>0</v>
      </c>
      <c r="AG138">
        <f t="shared" si="44"/>
        <v>0</v>
      </c>
      <c r="AH138">
        <f t="shared" si="45"/>
        <v>1.0922551852959036E-2</v>
      </c>
      <c r="AI138">
        <f t="shared" si="48"/>
        <v>0</v>
      </c>
      <c r="AJ138">
        <f t="shared" si="49"/>
        <v>0</v>
      </c>
      <c r="AK138">
        <f t="shared" si="50"/>
        <v>1.5652546806226E-3</v>
      </c>
      <c r="AM138" t="str">
        <f t="shared" si="51"/>
        <v>d18:2/14:1-DiHex</v>
      </c>
      <c r="AN138">
        <f t="shared" si="52"/>
        <v>3.2361595248362601E-5</v>
      </c>
      <c r="AO138">
        <f t="shared" si="53"/>
        <v>2.4975613067163274E-3</v>
      </c>
      <c r="AQ138">
        <f t="shared" si="54"/>
        <v>7.236272683567297E-5</v>
      </c>
      <c r="AR138">
        <f t="shared" si="55"/>
        <v>4.7582323081097298E-3</v>
      </c>
      <c r="AT138">
        <f t="shared" si="46"/>
        <v>3.2361595248362601E-5</v>
      </c>
      <c r="AU138">
        <f t="shared" si="47"/>
        <v>1.9425402054157185E-3</v>
      </c>
      <c r="AW138">
        <f t="shared" si="56"/>
        <v>0.31114026668943173</v>
      </c>
    </row>
    <row r="139" spans="1:49" x14ac:dyDescent="0.2">
      <c r="A139" t="s">
        <v>525</v>
      </c>
      <c r="B139">
        <v>832.68200000000002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3.1305093612452001E-3</v>
      </c>
      <c r="X139">
        <v>0</v>
      </c>
      <c r="AA139" t="str">
        <f t="shared" si="38"/>
        <v>d18:2/14:0-DiHex</v>
      </c>
      <c r="AB139">
        <f t="shared" si="39"/>
        <v>0</v>
      </c>
      <c r="AC139">
        <f t="shared" si="40"/>
        <v>0</v>
      </c>
      <c r="AD139">
        <f t="shared" si="41"/>
        <v>0</v>
      </c>
      <c r="AE139">
        <f t="shared" si="42"/>
        <v>0</v>
      </c>
      <c r="AF139">
        <f t="shared" si="43"/>
        <v>0</v>
      </c>
      <c r="AG139">
        <f t="shared" si="44"/>
        <v>0</v>
      </c>
      <c r="AH139">
        <f t="shared" si="45"/>
        <v>0</v>
      </c>
      <c r="AI139">
        <f t="shared" si="48"/>
        <v>0</v>
      </c>
      <c r="AJ139">
        <f t="shared" si="49"/>
        <v>0</v>
      </c>
      <c r="AK139">
        <f t="shared" si="50"/>
        <v>1.5652546806226E-3</v>
      </c>
      <c r="AM139" t="str">
        <f t="shared" si="51"/>
        <v>d18:2/14:0-DiHex</v>
      </c>
      <c r="AN139">
        <f t="shared" si="52"/>
        <v>0</v>
      </c>
      <c r="AO139">
        <f t="shared" si="53"/>
        <v>3.1305093612452002E-4</v>
      </c>
      <c r="AQ139">
        <f t="shared" si="54"/>
        <v>0</v>
      </c>
      <c r="AR139">
        <f t="shared" si="55"/>
        <v>7.0000317359437123E-4</v>
      </c>
      <c r="AT139">
        <f t="shared" si="46"/>
        <v>0</v>
      </c>
      <c r="AU139">
        <f t="shared" si="47"/>
        <v>2.8577509893918084E-4</v>
      </c>
      <c r="AW139">
        <f t="shared" si="56"/>
        <v>0.37390096630005903</v>
      </c>
    </row>
    <row r="140" spans="1:49" x14ac:dyDescent="0.2">
      <c r="A140" t="s">
        <v>526</v>
      </c>
      <c r="B140">
        <v>858.70799999999997</v>
      </c>
      <c r="C140">
        <v>1.16953784780201E-3</v>
      </c>
      <c r="D140">
        <v>0</v>
      </c>
      <c r="E140">
        <v>0</v>
      </c>
      <c r="F140">
        <v>1.9490308655581001E-3</v>
      </c>
      <c r="G140">
        <v>0</v>
      </c>
      <c r="H140">
        <v>0</v>
      </c>
      <c r="I140">
        <v>0</v>
      </c>
      <c r="J140">
        <v>0</v>
      </c>
      <c r="K140">
        <v>1.6218710551761E-3</v>
      </c>
      <c r="L140">
        <v>0</v>
      </c>
      <c r="M140">
        <v>0</v>
      </c>
      <c r="N140">
        <v>5.3559868964386899E-3</v>
      </c>
      <c r="O140">
        <v>0</v>
      </c>
      <c r="P140">
        <v>1.33111314334279E-2</v>
      </c>
      <c r="Q140">
        <v>4.4909068294083799E-3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AA140" t="str">
        <f t="shared" si="38"/>
        <v>d18:2/16:1-DiHex</v>
      </c>
      <c r="AB140">
        <f t="shared" si="39"/>
        <v>5.8476892390100501E-4</v>
      </c>
      <c r="AC140">
        <f t="shared" si="40"/>
        <v>9.7451543277905003E-4</v>
      </c>
      <c r="AD140">
        <f t="shared" si="41"/>
        <v>0</v>
      </c>
      <c r="AE140">
        <f t="shared" si="42"/>
        <v>0</v>
      </c>
      <c r="AF140">
        <f t="shared" si="43"/>
        <v>8.1093552758805E-4</v>
      </c>
      <c r="AG140">
        <f t="shared" si="44"/>
        <v>2.6779934482193449E-3</v>
      </c>
      <c r="AH140">
        <f t="shared" si="45"/>
        <v>6.6555657167139499E-3</v>
      </c>
      <c r="AI140">
        <f t="shared" si="48"/>
        <v>0</v>
      </c>
      <c r="AJ140">
        <f t="shared" si="49"/>
        <v>0</v>
      </c>
      <c r="AK140">
        <f t="shared" si="50"/>
        <v>0</v>
      </c>
      <c r="AM140" t="str">
        <f t="shared" si="51"/>
        <v>d18:2/16:1-DiHex</v>
      </c>
      <c r="AN140">
        <f t="shared" si="52"/>
        <v>4.7404397685362105E-4</v>
      </c>
      <c r="AO140">
        <f t="shared" si="53"/>
        <v>1.8667118329866589E-3</v>
      </c>
      <c r="AQ140">
        <f t="shared" si="54"/>
        <v>4.5432999929385183E-4</v>
      </c>
      <c r="AR140">
        <f t="shared" si="55"/>
        <v>2.9174106062200837E-3</v>
      </c>
      <c r="AT140">
        <f t="shared" si="46"/>
        <v>2.0318255252769682E-4</v>
      </c>
      <c r="AU140">
        <f t="shared" si="47"/>
        <v>1.1910278925704916E-3</v>
      </c>
      <c r="AW140">
        <f t="shared" si="56"/>
        <v>0.34848892578318652</v>
      </c>
    </row>
    <row r="141" spans="1:49" x14ac:dyDescent="0.2">
      <c r="A141" t="s">
        <v>527</v>
      </c>
      <c r="B141">
        <v>860.71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4.9306362513869204E-3</v>
      </c>
      <c r="N141">
        <v>0</v>
      </c>
      <c r="O141">
        <v>0</v>
      </c>
      <c r="P141">
        <v>0</v>
      </c>
      <c r="Q141">
        <v>6.6737762960311501E-4</v>
      </c>
      <c r="R141">
        <v>0</v>
      </c>
      <c r="S141">
        <v>0</v>
      </c>
      <c r="T141">
        <v>2.4003075508056602E-3</v>
      </c>
      <c r="U141">
        <v>0</v>
      </c>
      <c r="V141">
        <v>0</v>
      </c>
      <c r="W141">
        <v>0</v>
      </c>
      <c r="X141">
        <v>0</v>
      </c>
      <c r="AA141" t="str">
        <f t="shared" si="38"/>
        <v>d18:2/16:0-DiHex</v>
      </c>
      <c r="AB141">
        <f t="shared" si="39"/>
        <v>0</v>
      </c>
      <c r="AC141">
        <f t="shared" si="40"/>
        <v>0</v>
      </c>
      <c r="AD141">
        <f t="shared" si="41"/>
        <v>0</v>
      </c>
      <c r="AE141">
        <f t="shared" si="42"/>
        <v>0</v>
      </c>
      <c r="AF141">
        <f t="shared" si="43"/>
        <v>0</v>
      </c>
      <c r="AG141">
        <f t="shared" si="44"/>
        <v>2.4653181256934602E-3</v>
      </c>
      <c r="AH141">
        <f t="shared" si="45"/>
        <v>0</v>
      </c>
      <c r="AI141">
        <f t="shared" si="48"/>
        <v>1.2001537754028301E-3</v>
      </c>
      <c r="AJ141">
        <f t="shared" si="49"/>
        <v>0</v>
      </c>
      <c r="AK141">
        <f t="shared" si="50"/>
        <v>0</v>
      </c>
      <c r="AM141" t="str">
        <f t="shared" si="51"/>
        <v>d18:2/16:0-DiHex</v>
      </c>
      <c r="AN141">
        <f t="shared" si="52"/>
        <v>0</v>
      </c>
      <c r="AO141">
        <f t="shared" si="53"/>
        <v>7.3309438021925809E-4</v>
      </c>
      <c r="AQ141">
        <f t="shared" si="54"/>
        <v>0</v>
      </c>
      <c r="AR141">
        <f t="shared" si="55"/>
        <v>1.0989797193239159E-3</v>
      </c>
      <c r="AT141">
        <f t="shared" si="46"/>
        <v>0</v>
      </c>
      <c r="AU141">
        <f t="shared" si="47"/>
        <v>4.4865659166844473E-4</v>
      </c>
      <c r="AW141">
        <f t="shared" si="56"/>
        <v>0.21007239679529979</v>
      </c>
    </row>
    <row r="142" spans="1:49" x14ac:dyDescent="0.2">
      <c r="A142" t="s">
        <v>528</v>
      </c>
      <c r="B142">
        <v>882.73199999999997</v>
      </c>
      <c r="C142">
        <v>0</v>
      </c>
      <c r="D142">
        <v>0</v>
      </c>
      <c r="E142">
        <v>1.5282940674428501E-3</v>
      </c>
      <c r="F142">
        <v>0</v>
      </c>
      <c r="G142">
        <v>1.73742874888786E-3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1.15048179199028E-2</v>
      </c>
      <c r="N142">
        <v>5.6718614146430398E-3</v>
      </c>
      <c r="O142">
        <v>0</v>
      </c>
      <c r="P142">
        <v>0</v>
      </c>
      <c r="Q142">
        <v>1.04787826019529E-2</v>
      </c>
      <c r="R142">
        <v>6.2323297010633098E-3</v>
      </c>
      <c r="S142">
        <v>2.2853505102483499E-3</v>
      </c>
      <c r="T142">
        <v>1.2993541901843201E-3</v>
      </c>
      <c r="U142">
        <v>0</v>
      </c>
      <c r="V142">
        <v>0</v>
      </c>
      <c r="W142">
        <v>4.4149201327282296E-3</v>
      </c>
      <c r="X142">
        <v>1.02147873553502E-2</v>
      </c>
      <c r="AA142" t="str">
        <f t="shared" si="38"/>
        <v>d18:2/18:3-DiHex</v>
      </c>
      <c r="AB142">
        <f t="shared" si="39"/>
        <v>0</v>
      </c>
      <c r="AC142">
        <f t="shared" si="40"/>
        <v>7.6414703372142503E-4</v>
      </c>
      <c r="AD142">
        <f t="shared" si="41"/>
        <v>8.6871437444393E-4</v>
      </c>
      <c r="AE142">
        <f t="shared" si="42"/>
        <v>0</v>
      </c>
      <c r="AF142">
        <f t="shared" si="43"/>
        <v>0</v>
      </c>
      <c r="AG142">
        <f t="shared" si="44"/>
        <v>8.5883396672729196E-3</v>
      </c>
      <c r="AH142">
        <f t="shared" si="45"/>
        <v>0</v>
      </c>
      <c r="AI142">
        <f t="shared" si="48"/>
        <v>1.792352350216335E-3</v>
      </c>
      <c r="AJ142">
        <f t="shared" si="49"/>
        <v>0</v>
      </c>
      <c r="AK142">
        <f t="shared" si="50"/>
        <v>7.3148537440392153E-3</v>
      </c>
      <c r="AM142" t="str">
        <f t="shared" si="51"/>
        <v>d18:2/18:3-DiHex</v>
      </c>
      <c r="AN142">
        <f t="shared" si="52"/>
        <v>3.2657228163307099E-4</v>
      </c>
      <c r="AO142">
        <f t="shared" si="53"/>
        <v>3.5391091523056945E-3</v>
      </c>
      <c r="AQ142">
        <f t="shared" si="54"/>
        <v>4.4870315294624687E-4</v>
      </c>
      <c r="AR142">
        <f t="shared" si="55"/>
        <v>4.1186382010560962E-3</v>
      </c>
      <c r="AT142">
        <f t="shared" si="46"/>
        <v>2.006661503412586E-4</v>
      </c>
      <c r="AU142">
        <f t="shared" si="47"/>
        <v>1.6814270046203116E-3</v>
      </c>
      <c r="AW142">
        <f t="shared" si="56"/>
        <v>0.15630241922075616</v>
      </c>
    </row>
    <row r="143" spans="1:49" x14ac:dyDescent="0.2">
      <c r="A143" t="s">
        <v>529</v>
      </c>
      <c r="B143">
        <v>884.73400000000004</v>
      </c>
      <c r="C143">
        <v>0</v>
      </c>
      <c r="D143">
        <v>0</v>
      </c>
      <c r="E143">
        <v>0</v>
      </c>
      <c r="F143">
        <v>0</v>
      </c>
      <c r="G143">
        <v>1.73742874888786E-3</v>
      </c>
      <c r="H143">
        <v>0</v>
      </c>
      <c r="I143">
        <v>0</v>
      </c>
      <c r="J143">
        <v>0</v>
      </c>
      <c r="K143">
        <v>1.3883949589825601E-3</v>
      </c>
      <c r="L143">
        <v>1.40140540626023E-3</v>
      </c>
      <c r="M143">
        <v>0</v>
      </c>
      <c r="N143">
        <v>0</v>
      </c>
      <c r="O143">
        <v>0</v>
      </c>
      <c r="P143">
        <v>4.36291211220102E-2</v>
      </c>
      <c r="Q143">
        <v>1.4386110220978099E-2</v>
      </c>
      <c r="R143">
        <v>0</v>
      </c>
      <c r="S143">
        <v>3.3961777972194902E-4</v>
      </c>
      <c r="T143">
        <v>7.0847869420136104E-3</v>
      </c>
      <c r="U143">
        <v>0</v>
      </c>
      <c r="V143">
        <v>7.2722309928397602E-3</v>
      </c>
      <c r="W143">
        <v>8.9991548721520404E-3</v>
      </c>
      <c r="X143">
        <v>0</v>
      </c>
      <c r="AA143" t="str">
        <f t="shared" si="38"/>
        <v>d18:2/18:2-DiHex</v>
      </c>
      <c r="AB143">
        <f t="shared" si="39"/>
        <v>0</v>
      </c>
      <c r="AC143">
        <f t="shared" si="40"/>
        <v>0</v>
      </c>
      <c r="AD143">
        <f t="shared" si="41"/>
        <v>8.6871437444393E-4</v>
      </c>
      <c r="AE143">
        <f t="shared" si="42"/>
        <v>0</v>
      </c>
      <c r="AF143">
        <f t="shared" si="43"/>
        <v>1.3949001826213951E-3</v>
      </c>
      <c r="AG143">
        <f t="shared" si="44"/>
        <v>0</v>
      </c>
      <c r="AH143">
        <f t="shared" si="45"/>
        <v>2.18145605610051E-2</v>
      </c>
      <c r="AI143">
        <f t="shared" si="48"/>
        <v>3.7122023608677796E-3</v>
      </c>
      <c r="AJ143">
        <f t="shared" si="49"/>
        <v>3.6361154964198801E-3</v>
      </c>
      <c r="AK143">
        <f t="shared" si="50"/>
        <v>4.4995774360760202E-3</v>
      </c>
      <c r="AM143" t="str">
        <f t="shared" si="51"/>
        <v>d18:2/18:2-DiHex</v>
      </c>
      <c r="AN143">
        <f t="shared" si="52"/>
        <v>4.5272291141306499E-4</v>
      </c>
      <c r="AO143">
        <f t="shared" si="53"/>
        <v>6.7324911708737554E-3</v>
      </c>
      <c r="AQ143">
        <f t="shared" si="54"/>
        <v>6.4722890294916153E-4</v>
      </c>
      <c r="AR143">
        <f t="shared" si="55"/>
        <v>8.6094547593746507E-3</v>
      </c>
      <c r="AT143">
        <f t="shared" si="46"/>
        <v>2.8944956479938787E-4</v>
      </c>
      <c r="AU143">
        <f t="shared" si="47"/>
        <v>3.5147951873406706E-3</v>
      </c>
      <c r="AW143">
        <f t="shared" si="56"/>
        <v>0.17839611797825672</v>
      </c>
    </row>
    <row r="144" spans="1:49" x14ac:dyDescent="0.2">
      <c r="A144" t="s">
        <v>530</v>
      </c>
      <c r="B144">
        <v>886.73599999999999</v>
      </c>
      <c r="C144">
        <v>0</v>
      </c>
      <c r="D144">
        <v>5.8830713739781802E-3</v>
      </c>
      <c r="E144">
        <v>1.30828882623485E-3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3.8417461899075599E-4</v>
      </c>
      <c r="L144">
        <v>0</v>
      </c>
      <c r="M144">
        <v>4.9306362513869204E-3</v>
      </c>
      <c r="N144">
        <v>5.6718614146430398E-3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7.3045218429054698E-3</v>
      </c>
      <c r="X144">
        <v>0</v>
      </c>
      <c r="AA144" t="str">
        <f t="shared" ref="AA144:AA207" si="57">A144</f>
        <v>d18:2/18:1-DiHex</v>
      </c>
      <c r="AB144">
        <f t="shared" ref="AB144:AB207" si="58">AVERAGE(C144:D144)</f>
        <v>2.9415356869890901E-3</v>
      </c>
      <c r="AC144">
        <f t="shared" ref="AC144:AC207" si="59">AVERAGE(E144:F144)</f>
        <v>6.5414441311742498E-4</v>
      </c>
      <c r="AD144">
        <f t="shared" ref="AD144:AD207" si="60">AVERAGE(G144:H144)</f>
        <v>0</v>
      </c>
      <c r="AE144">
        <f t="shared" ref="AE144:AE207" si="61">AVERAGE(I144:J144)</f>
        <v>0</v>
      </c>
      <c r="AF144">
        <f t="shared" ref="AF144:AF207" si="62">AVERAGE(K144:L144)</f>
        <v>1.9208730949537799E-4</v>
      </c>
      <c r="AG144">
        <f t="shared" ref="AG144:AG207" si="63">AVERAGE(M144:N144)</f>
        <v>5.3012488330149796E-3</v>
      </c>
      <c r="AH144">
        <f t="shared" ref="AH144:AH207" si="64">AVERAGE(O144:P144)</f>
        <v>0</v>
      </c>
      <c r="AI144">
        <f t="shared" si="48"/>
        <v>0</v>
      </c>
      <c r="AJ144">
        <f t="shared" si="49"/>
        <v>0</v>
      </c>
      <c r="AK144">
        <f t="shared" si="50"/>
        <v>3.6522609214527349E-3</v>
      </c>
      <c r="AM144" t="str">
        <f t="shared" si="51"/>
        <v>d18:2/18:1-DiHex</v>
      </c>
      <c r="AN144">
        <f t="shared" si="52"/>
        <v>7.5755348192037861E-4</v>
      </c>
      <c r="AO144">
        <f t="shared" si="53"/>
        <v>1.7907019508935427E-3</v>
      </c>
      <c r="AQ144">
        <f t="shared" si="54"/>
        <v>1.2497998095358956E-3</v>
      </c>
      <c r="AR144">
        <f t="shared" si="55"/>
        <v>2.5203760455160141E-3</v>
      </c>
      <c r="AT144">
        <f t="shared" ref="AT144:AT207" si="65">AQ144/SQRT(5)</f>
        <v>5.5892746647771049E-4</v>
      </c>
      <c r="AU144">
        <f t="shared" ref="AU144:AU207" si="66">AR144/SQRT(6)</f>
        <v>1.0289392119079842E-3</v>
      </c>
      <c r="AW144">
        <f t="shared" si="56"/>
        <v>0.44368296188283046</v>
      </c>
    </row>
    <row r="145" spans="1:49" x14ac:dyDescent="0.2">
      <c r="A145" t="s">
        <v>531</v>
      </c>
      <c r="B145">
        <v>888.73800000000006</v>
      </c>
      <c r="C145">
        <v>0</v>
      </c>
      <c r="D145">
        <v>0</v>
      </c>
      <c r="E145">
        <v>0</v>
      </c>
      <c r="F145">
        <v>1.9490308655581001E-3</v>
      </c>
      <c r="G145">
        <v>0</v>
      </c>
      <c r="H145">
        <v>1.46430353434688E-3</v>
      </c>
      <c r="I145">
        <v>0</v>
      </c>
      <c r="J145">
        <v>0</v>
      </c>
      <c r="K145">
        <v>1.6218710551761E-3</v>
      </c>
      <c r="L145">
        <v>1.40140540626023E-3</v>
      </c>
      <c r="M145">
        <v>4.9306362513869204E-3</v>
      </c>
      <c r="N145">
        <v>0</v>
      </c>
      <c r="O145">
        <v>1.9912601969143701E-2</v>
      </c>
      <c r="P145">
        <v>1.2569814444011699E-2</v>
      </c>
      <c r="Q145">
        <v>5.1582844590114902E-3</v>
      </c>
      <c r="R145">
        <v>0</v>
      </c>
      <c r="S145">
        <v>0</v>
      </c>
      <c r="T145">
        <v>0</v>
      </c>
      <c r="U145">
        <v>4.8568994518113102E-3</v>
      </c>
      <c r="V145">
        <v>0</v>
      </c>
      <c r="W145">
        <v>0</v>
      </c>
      <c r="X145">
        <v>0</v>
      </c>
      <c r="AA145" t="str">
        <f t="shared" si="57"/>
        <v>d18:2/18:0-DiHex</v>
      </c>
      <c r="AB145">
        <f t="shared" si="58"/>
        <v>0</v>
      </c>
      <c r="AC145">
        <f t="shared" si="59"/>
        <v>9.7451543277905003E-4</v>
      </c>
      <c r="AD145">
        <f t="shared" si="60"/>
        <v>7.3215176717344001E-4</v>
      </c>
      <c r="AE145">
        <f t="shared" si="61"/>
        <v>0</v>
      </c>
      <c r="AF145">
        <f t="shared" si="62"/>
        <v>1.5116382307181651E-3</v>
      </c>
      <c r="AG145">
        <f t="shared" si="63"/>
        <v>2.4653181256934602E-3</v>
      </c>
      <c r="AH145">
        <f t="shared" si="64"/>
        <v>1.6241208206577699E-2</v>
      </c>
      <c r="AI145">
        <f t="shared" si="48"/>
        <v>0</v>
      </c>
      <c r="AJ145">
        <f t="shared" si="49"/>
        <v>2.4284497259056551E-3</v>
      </c>
      <c r="AK145">
        <f t="shared" si="50"/>
        <v>0</v>
      </c>
      <c r="AM145" t="str">
        <f t="shared" si="51"/>
        <v>d18:2/18:0-DiHex</v>
      </c>
      <c r="AN145">
        <f t="shared" si="52"/>
        <v>6.4366108613413109E-4</v>
      </c>
      <c r="AO145">
        <f t="shared" si="53"/>
        <v>4.2269952116353628E-3</v>
      </c>
      <c r="AQ145">
        <f t="shared" si="54"/>
        <v>6.5178192488968821E-4</v>
      </c>
      <c r="AR145">
        <f t="shared" si="55"/>
        <v>6.8266859263040169E-3</v>
      </c>
      <c r="AT145">
        <f t="shared" si="65"/>
        <v>2.9148573811180097E-4</v>
      </c>
      <c r="AU145">
        <f t="shared" si="66"/>
        <v>2.7869828589473281E-3</v>
      </c>
      <c r="AW145">
        <f t="shared" si="56"/>
        <v>0.30645368591847777</v>
      </c>
    </row>
    <row r="146" spans="1:49" x14ac:dyDescent="0.2">
      <c r="A146" t="s">
        <v>532</v>
      </c>
      <c r="B146">
        <v>906.75599999999997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4.9306362513869204E-3</v>
      </c>
      <c r="N146">
        <v>1.8906204715476799E-2</v>
      </c>
      <c r="O146">
        <v>8.5339722724901701E-3</v>
      </c>
      <c r="P146">
        <v>1.2569814444011699E-2</v>
      </c>
      <c r="Q146">
        <v>0</v>
      </c>
      <c r="R146">
        <v>0</v>
      </c>
      <c r="S146">
        <v>2.2853505102483499E-3</v>
      </c>
      <c r="T146">
        <v>0</v>
      </c>
      <c r="U146">
        <v>2.0815283364905598E-3</v>
      </c>
      <c r="V146">
        <v>0</v>
      </c>
      <c r="W146">
        <v>0</v>
      </c>
      <c r="X146">
        <v>0</v>
      </c>
      <c r="AA146" t="str">
        <f t="shared" si="57"/>
        <v>d18:2/20:5-DiHex</v>
      </c>
      <c r="AB146">
        <f t="shared" si="58"/>
        <v>0</v>
      </c>
      <c r="AC146">
        <f t="shared" si="59"/>
        <v>0</v>
      </c>
      <c r="AD146">
        <f t="shared" si="60"/>
        <v>0</v>
      </c>
      <c r="AE146">
        <f t="shared" si="61"/>
        <v>0</v>
      </c>
      <c r="AF146">
        <f t="shared" si="62"/>
        <v>0</v>
      </c>
      <c r="AG146">
        <f t="shared" si="63"/>
        <v>1.191842048343186E-2</v>
      </c>
      <c r="AH146">
        <f t="shared" si="64"/>
        <v>1.0551893358250936E-2</v>
      </c>
      <c r="AI146">
        <f t="shared" si="48"/>
        <v>1.1426752551241749E-3</v>
      </c>
      <c r="AJ146">
        <f t="shared" si="49"/>
        <v>1.0407641682452799E-3</v>
      </c>
      <c r="AK146">
        <f t="shared" si="50"/>
        <v>0</v>
      </c>
      <c r="AM146" t="str">
        <f t="shared" si="51"/>
        <v>d18:2/20:5-DiHex</v>
      </c>
      <c r="AN146">
        <f t="shared" si="52"/>
        <v>0</v>
      </c>
      <c r="AO146">
        <f t="shared" si="53"/>
        <v>4.9307506530104498E-3</v>
      </c>
      <c r="AQ146">
        <f t="shared" si="54"/>
        <v>0</v>
      </c>
      <c r="AR146">
        <f t="shared" si="55"/>
        <v>5.7926372889546144E-3</v>
      </c>
      <c r="AT146">
        <f t="shared" si="65"/>
        <v>0</v>
      </c>
      <c r="AU146">
        <f t="shared" si="66"/>
        <v>2.3648342704929476E-3</v>
      </c>
      <c r="AW146">
        <f t="shared" si="56"/>
        <v>0.12973464116432257</v>
      </c>
    </row>
    <row r="147" spans="1:49" x14ac:dyDescent="0.2">
      <c r="A147" t="s">
        <v>533</v>
      </c>
      <c r="B147">
        <v>908.75800000000004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4.0517883528385398E-4</v>
      </c>
      <c r="I147">
        <v>0</v>
      </c>
      <c r="J147">
        <v>0</v>
      </c>
      <c r="K147">
        <v>0</v>
      </c>
      <c r="L147">
        <v>0</v>
      </c>
      <c r="M147">
        <v>1.7211391543020899E-2</v>
      </c>
      <c r="N147">
        <v>1.9819998160887701E-2</v>
      </c>
      <c r="O147">
        <v>0</v>
      </c>
      <c r="P147">
        <v>1.2569814444011699E-2</v>
      </c>
      <c r="Q147">
        <v>6.6737762960311501E-4</v>
      </c>
      <c r="R147">
        <v>0</v>
      </c>
      <c r="S147">
        <v>2.1580758928733401E-3</v>
      </c>
      <c r="T147">
        <v>0</v>
      </c>
      <c r="U147">
        <v>0</v>
      </c>
      <c r="V147">
        <v>0</v>
      </c>
      <c r="W147">
        <v>0</v>
      </c>
      <c r="X147">
        <v>0</v>
      </c>
      <c r="AA147" t="str">
        <f t="shared" si="57"/>
        <v>d18:2/20:4-DiHex</v>
      </c>
      <c r="AB147">
        <f t="shared" si="58"/>
        <v>0</v>
      </c>
      <c r="AC147">
        <f t="shared" si="59"/>
        <v>0</v>
      </c>
      <c r="AD147">
        <f t="shared" si="60"/>
        <v>2.0258941764192699E-4</v>
      </c>
      <c r="AE147">
        <f t="shared" si="61"/>
        <v>0</v>
      </c>
      <c r="AF147">
        <f t="shared" si="62"/>
        <v>0</v>
      </c>
      <c r="AG147">
        <f t="shared" si="63"/>
        <v>1.8515694851954298E-2</v>
      </c>
      <c r="AH147">
        <f t="shared" si="64"/>
        <v>6.2849072220058496E-3</v>
      </c>
      <c r="AI147">
        <f t="shared" si="48"/>
        <v>1.0790379464366701E-3</v>
      </c>
      <c r="AJ147">
        <f t="shared" si="49"/>
        <v>0</v>
      </c>
      <c r="AK147">
        <f t="shared" si="50"/>
        <v>0</v>
      </c>
      <c r="AM147" t="str">
        <f t="shared" si="51"/>
        <v>d18:2/20:4-DiHex</v>
      </c>
      <c r="AN147">
        <f t="shared" si="52"/>
        <v>4.0517883528385401E-5</v>
      </c>
      <c r="AO147">
        <f t="shared" si="53"/>
        <v>5.1759280040793634E-3</v>
      </c>
      <c r="AQ147">
        <f t="shared" si="54"/>
        <v>9.0600741873888784E-5</v>
      </c>
      <c r="AR147">
        <f t="shared" si="55"/>
        <v>7.8984837787497778E-3</v>
      </c>
      <c r="AT147">
        <f t="shared" si="65"/>
        <v>4.0517883528385401E-5</v>
      </c>
      <c r="AU147">
        <f t="shared" si="66"/>
        <v>3.2245424999311498E-3</v>
      </c>
      <c r="AW147">
        <f t="shared" si="56"/>
        <v>0.21967035346477959</v>
      </c>
    </row>
    <row r="148" spans="1:49" x14ac:dyDescent="0.2">
      <c r="A148" t="s">
        <v>534</v>
      </c>
      <c r="B148">
        <v>910.76</v>
      </c>
      <c r="C148">
        <v>0</v>
      </c>
      <c r="D148">
        <v>0</v>
      </c>
      <c r="E148">
        <v>0</v>
      </c>
      <c r="F148">
        <v>0</v>
      </c>
      <c r="G148">
        <v>1.73742874888786E-3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1.2280755291634001E-2</v>
      </c>
      <c r="N148">
        <v>1.9433205271311899E-2</v>
      </c>
      <c r="O148">
        <v>9.8769689321363194E-3</v>
      </c>
      <c r="P148">
        <v>1.4547934160324599E-2</v>
      </c>
      <c r="Q148">
        <v>0</v>
      </c>
      <c r="R148">
        <v>1.54682669008051E-2</v>
      </c>
      <c r="S148">
        <v>2.1580758928733401E-3</v>
      </c>
      <c r="T148">
        <v>0</v>
      </c>
      <c r="U148">
        <v>0</v>
      </c>
      <c r="V148">
        <v>6.0825448691166498E-3</v>
      </c>
      <c r="W148">
        <v>4.8251423904917597E-3</v>
      </c>
      <c r="X148">
        <v>2.8333194883783199E-3</v>
      </c>
      <c r="AA148" t="str">
        <f t="shared" si="57"/>
        <v>d18:2/20:3-DiHex</v>
      </c>
      <c r="AB148">
        <f t="shared" si="58"/>
        <v>0</v>
      </c>
      <c r="AC148">
        <f t="shared" si="59"/>
        <v>0</v>
      </c>
      <c r="AD148">
        <f t="shared" si="60"/>
        <v>8.6871437444393E-4</v>
      </c>
      <c r="AE148">
        <f t="shared" si="61"/>
        <v>0</v>
      </c>
      <c r="AF148">
        <f t="shared" si="62"/>
        <v>0</v>
      </c>
      <c r="AG148">
        <f t="shared" si="63"/>
        <v>1.5856980281472949E-2</v>
      </c>
      <c r="AH148">
        <f t="shared" si="64"/>
        <v>1.2212451546230459E-2</v>
      </c>
      <c r="AI148">
        <f t="shared" si="48"/>
        <v>1.0790379464366701E-3</v>
      </c>
      <c r="AJ148">
        <f t="shared" si="49"/>
        <v>3.0412724345583249E-3</v>
      </c>
      <c r="AK148">
        <f t="shared" si="50"/>
        <v>3.8292309394350396E-3</v>
      </c>
      <c r="AM148" t="str">
        <f t="shared" si="51"/>
        <v>d18:2/20:3-DiHex</v>
      </c>
      <c r="AN148">
        <f t="shared" si="52"/>
        <v>1.7374287488878599E-4</v>
      </c>
      <c r="AO148">
        <f t="shared" si="53"/>
        <v>7.2037946296266888E-3</v>
      </c>
      <c r="AQ148">
        <f t="shared" si="54"/>
        <v>3.885008788575667E-4</v>
      </c>
      <c r="AR148">
        <f t="shared" si="55"/>
        <v>6.4457579380829636E-3</v>
      </c>
      <c r="AT148">
        <f t="shared" si="65"/>
        <v>1.7374287488878599E-4</v>
      </c>
      <c r="AU148">
        <f t="shared" si="66"/>
        <v>2.6314696589662448E-3</v>
      </c>
      <c r="AW148">
        <f t="shared" si="56"/>
        <v>7.1186283066815875E-2</v>
      </c>
    </row>
    <row r="149" spans="1:49" x14ac:dyDescent="0.2">
      <c r="A149" t="s">
        <v>535</v>
      </c>
      <c r="B149">
        <v>912.76199999999994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6.7411567854263601E-3</v>
      </c>
      <c r="N149">
        <v>1.8590330197272398E-2</v>
      </c>
      <c r="O149">
        <v>2.1086966969435399E-2</v>
      </c>
      <c r="P149">
        <v>1.4547934160324599E-2</v>
      </c>
      <c r="Q149">
        <v>0</v>
      </c>
      <c r="R149">
        <v>5.8852418585198301E-3</v>
      </c>
      <c r="S149">
        <v>0</v>
      </c>
      <c r="T149">
        <v>0</v>
      </c>
      <c r="U149">
        <v>2.0815283364905598E-3</v>
      </c>
      <c r="V149">
        <v>0</v>
      </c>
      <c r="W149">
        <v>0</v>
      </c>
      <c r="X149">
        <v>3.19863607568781E-2</v>
      </c>
      <c r="AA149" t="str">
        <f t="shared" si="57"/>
        <v>d18:2/20:2-DiHex</v>
      </c>
      <c r="AB149">
        <f t="shared" si="58"/>
        <v>0</v>
      </c>
      <c r="AC149">
        <f t="shared" si="59"/>
        <v>0</v>
      </c>
      <c r="AD149">
        <f t="shared" si="60"/>
        <v>0</v>
      </c>
      <c r="AE149">
        <f t="shared" si="61"/>
        <v>0</v>
      </c>
      <c r="AF149">
        <f t="shared" si="62"/>
        <v>0</v>
      </c>
      <c r="AG149">
        <f t="shared" si="63"/>
        <v>1.266574349134938E-2</v>
      </c>
      <c r="AH149">
        <f t="shared" si="64"/>
        <v>1.7817450564879999E-2</v>
      </c>
      <c r="AI149">
        <f t="shared" si="48"/>
        <v>0</v>
      </c>
      <c r="AJ149">
        <f t="shared" si="49"/>
        <v>1.0407641682452799E-3</v>
      </c>
      <c r="AK149">
        <f t="shared" si="50"/>
        <v>1.599318037843905E-2</v>
      </c>
      <c r="AM149" t="str">
        <f t="shared" si="51"/>
        <v>d18:2/20:2-DiHex</v>
      </c>
      <c r="AN149">
        <f t="shared" si="52"/>
        <v>0</v>
      </c>
      <c r="AO149">
        <f t="shared" si="53"/>
        <v>9.5034277205827411E-3</v>
      </c>
      <c r="AQ149">
        <f t="shared" si="54"/>
        <v>0</v>
      </c>
      <c r="AR149">
        <f t="shared" si="55"/>
        <v>8.4138564179882854E-3</v>
      </c>
      <c r="AT149">
        <f t="shared" si="65"/>
        <v>0</v>
      </c>
      <c r="AU149">
        <f t="shared" si="66"/>
        <v>3.4349424988521201E-3</v>
      </c>
      <c r="AW149">
        <f t="shared" si="56"/>
        <v>6.4965892652852922E-2</v>
      </c>
    </row>
    <row r="150" spans="1:49" x14ac:dyDescent="0.2">
      <c r="A150" t="s">
        <v>536</v>
      </c>
      <c r="B150">
        <v>914.76400000000001</v>
      </c>
      <c r="C150">
        <v>0</v>
      </c>
      <c r="D150">
        <v>1.57904589575856E-3</v>
      </c>
      <c r="E150">
        <v>0</v>
      </c>
      <c r="F150">
        <v>1.9490308655581001E-3</v>
      </c>
      <c r="G150">
        <v>1.73742874888786E-3</v>
      </c>
      <c r="H150">
        <v>0</v>
      </c>
      <c r="I150">
        <v>0</v>
      </c>
      <c r="J150">
        <v>0</v>
      </c>
      <c r="K150">
        <v>0</v>
      </c>
      <c r="L150">
        <v>1.63706937300203E-3</v>
      </c>
      <c r="M150">
        <v>0</v>
      </c>
      <c r="N150">
        <v>5.6718614146430398E-3</v>
      </c>
      <c r="O150">
        <v>0</v>
      </c>
      <c r="P150">
        <v>0</v>
      </c>
      <c r="Q150">
        <v>4.4909068294083799E-3</v>
      </c>
      <c r="R150">
        <v>0</v>
      </c>
      <c r="S150">
        <v>0</v>
      </c>
      <c r="T150">
        <v>0</v>
      </c>
      <c r="U150">
        <v>3.84522420525345E-3</v>
      </c>
      <c r="V150">
        <v>6.0825448691166498E-3</v>
      </c>
      <c r="W150">
        <v>0</v>
      </c>
      <c r="X150">
        <v>0</v>
      </c>
      <c r="AA150" t="str">
        <f t="shared" si="57"/>
        <v>d18:2/20:1-DiHex</v>
      </c>
      <c r="AB150">
        <f t="shared" si="58"/>
        <v>7.8952294787928002E-4</v>
      </c>
      <c r="AC150">
        <f t="shared" si="59"/>
        <v>9.7451543277905003E-4</v>
      </c>
      <c r="AD150">
        <f t="shared" si="60"/>
        <v>8.6871437444393E-4</v>
      </c>
      <c r="AE150">
        <f t="shared" si="61"/>
        <v>0</v>
      </c>
      <c r="AF150">
        <f t="shared" si="62"/>
        <v>8.1853468650101499E-4</v>
      </c>
      <c r="AG150">
        <f t="shared" si="63"/>
        <v>2.8359307073215199E-3</v>
      </c>
      <c r="AH150">
        <f t="shared" si="64"/>
        <v>0</v>
      </c>
      <c r="AI150">
        <f t="shared" si="48"/>
        <v>0</v>
      </c>
      <c r="AJ150">
        <f t="shared" si="49"/>
        <v>4.9638845371850499E-3</v>
      </c>
      <c r="AK150">
        <f t="shared" si="50"/>
        <v>0</v>
      </c>
      <c r="AM150" t="str">
        <f t="shared" si="51"/>
        <v>d18:2/20:1-DiHex</v>
      </c>
      <c r="AN150">
        <f t="shared" si="52"/>
        <v>6.9025748832065507E-4</v>
      </c>
      <c r="AO150">
        <f t="shared" si="53"/>
        <v>1.5599630489013139E-3</v>
      </c>
      <c r="AQ150">
        <f t="shared" si="54"/>
        <v>3.9224147868680812E-4</v>
      </c>
      <c r="AR150">
        <f t="shared" si="55"/>
        <v>2.2646870151053194E-3</v>
      </c>
      <c r="AT150">
        <f t="shared" si="65"/>
        <v>1.7541572198774758E-4</v>
      </c>
      <c r="AU150">
        <f t="shared" si="66"/>
        <v>9.2455460235245542E-4</v>
      </c>
      <c r="AW150">
        <f t="shared" si="56"/>
        <v>0.4426055338756778</v>
      </c>
    </row>
    <row r="151" spans="1:49" x14ac:dyDescent="0.2">
      <c r="A151" t="s">
        <v>537</v>
      </c>
      <c r="B151">
        <v>916.76599999999996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4.0517883528385398E-4</v>
      </c>
      <c r="I151">
        <v>0</v>
      </c>
      <c r="J151">
        <v>0</v>
      </c>
      <c r="K151">
        <v>0</v>
      </c>
      <c r="L151">
        <v>0</v>
      </c>
      <c r="M151">
        <v>1.15048179199028E-2</v>
      </c>
      <c r="N151">
        <v>5.3559868964386899E-3</v>
      </c>
      <c r="O151">
        <v>1.7571243830819601E-2</v>
      </c>
      <c r="P151">
        <v>1.5289251149740699E-2</v>
      </c>
      <c r="Q151">
        <v>6.6737762960311501E-4</v>
      </c>
      <c r="R151">
        <v>6.2323297010633098E-3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7.3814678669718702E-3</v>
      </c>
      <c r="AA151" t="str">
        <f t="shared" si="57"/>
        <v>d18:2/20:0-DiHex</v>
      </c>
      <c r="AB151">
        <f t="shared" si="58"/>
        <v>0</v>
      </c>
      <c r="AC151">
        <f t="shared" si="59"/>
        <v>0</v>
      </c>
      <c r="AD151">
        <f t="shared" si="60"/>
        <v>2.0258941764192699E-4</v>
      </c>
      <c r="AE151">
        <f t="shared" si="61"/>
        <v>0</v>
      </c>
      <c r="AF151">
        <f t="shared" si="62"/>
        <v>0</v>
      </c>
      <c r="AG151">
        <f t="shared" si="63"/>
        <v>8.4304024081707455E-3</v>
      </c>
      <c r="AH151">
        <f t="shared" si="64"/>
        <v>1.6430247490280152E-2</v>
      </c>
      <c r="AI151">
        <f t="shared" si="48"/>
        <v>0</v>
      </c>
      <c r="AJ151">
        <f t="shared" si="49"/>
        <v>0</v>
      </c>
      <c r="AK151">
        <f t="shared" si="50"/>
        <v>3.6907339334859351E-3</v>
      </c>
      <c r="AM151" t="str">
        <f t="shared" si="51"/>
        <v>d18:2/20:0-DiHex</v>
      </c>
      <c r="AN151">
        <f t="shared" si="52"/>
        <v>4.0517883528385401E-5</v>
      </c>
      <c r="AO151">
        <f t="shared" si="53"/>
        <v>5.7102767663873661E-3</v>
      </c>
      <c r="AQ151">
        <f t="shared" si="54"/>
        <v>9.0600741873888784E-5</v>
      </c>
      <c r="AR151">
        <f t="shared" si="55"/>
        <v>6.9211619432653091E-3</v>
      </c>
      <c r="AT151">
        <f t="shared" si="65"/>
        <v>4.0517883528385401E-5</v>
      </c>
      <c r="AU151">
        <f t="shared" si="66"/>
        <v>2.8255525313616108E-3</v>
      </c>
      <c r="AW151">
        <f t="shared" si="56"/>
        <v>0.14093911535904571</v>
      </c>
    </row>
    <row r="152" spans="1:49" x14ac:dyDescent="0.2">
      <c r="A152" t="s">
        <v>538</v>
      </c>
      <c r="B152">
        <v>932.78200000000004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3.8417461899075599E-4</v>
      </c>
      <c r="L152">
        <v>0</v>
      </c>
      <c r="M152">
        <v>5.2214253030523202E-3</v>
      </c>
      <c r="N152">
        <v>0</v>
      </c>
      <c r="O152">
        <v>8.5339722724901701E-3</v>
      </c>
      <c r="P152">
        <v>1.33111314334279E-2</v>
      </c>
      <c r="Q152">
        <v>4.2408014535298896E-3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AA152" t="str">
        <f t="shared" si="57"/>
        <v>d18:2/22:6-DiHex</v>
      </c>
      <c r="AB152">
        <f t="shared" si="58"/>
        <v>0</v>
      </c>
      <c r="AC152">
        <f t="shared" si="59"/>
        <v>0</v>
      </c>
      <c r="AD152">
        <f t="shared" si="60"/>
        <v>0</v>
      </c>
      <c r="AE152">
        <f t="shared" si="61"/>
        <v>0</v>
      </c>
      <c r="AF152">
        <f t="shared" si="62"/>
        <v>1.9208730949537799E-4</v>
      </c>
      <c r="AG152">
        <f t="shared" si="63"/>
        <v>2.6107126515261601E-3</v>
      </c>
      <c r="AH152">
        <f t="shared" si="64"/>
        <v>1.0922551852959036E-2</v>
      </c>
      <c r="AI152">
        <f t="shared" si="48"/>
        <v>0</v>
      </c>
      <c r="AJ152">
        <f t="shared" si="49"/>
        <v>0</v>
      </c>
      <c r="AK152">
        <f t="shared" si="50"/>
        <v>0</v>
      </c>
      <c r="AM152" t="str">
        <f t="shared" si="51"/>
        <v>d18:2/22:6-DiHex</v>
      </c>
      <c r="AN152">
        <f t="shared" si="52"/>
        <v>3.8417461899075596E-5</v>
      </c>
      <c r="AO152">
        <f t="shared" si="53"/>
        <v>2.7066529008970392E-3</v>
      </c>
      <c r="AQ152">
        <f t="shared" si="54"/>
        <v>8.5904056329341198E-5</v>
      </c>
      <c r="AR152">
        <f t="shared" si="55"/>
        <v>4.7299077660073307E-3</v>
      </c>
      <c r="AT152">
        <f t="shared" si="65"/>
        <v>3.8417461899075596E-5</v>
      </c>
      <c r="AU152">
        <f t="shared" si="66"/>
        <v>1.9309767595242424E-3</v>
      </c>
      <c r="AW152">
        <f t="shared" si="56"/>
        <v>0.27573659649011201</v>
      </c>
    </row>
    <row r="153" spans="1:49" x14ac:dyDescent="0.2">
      <c r="A153" t="s">
        <v>539</v>
      </c>
      <c r="B153">
        <v>934.78399999999999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5.3559868964386899E-3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AA153" t="str">
        <f t="shared" si="57"/>
        <v>d18:2/22:5-DiHex</v>
      </c>
      <c r="AB153">
        <f t="shared" si="58"/>
        <v>0</v>
      </c>
      <c r="AC153">
        <f t="shared" si="59"/>
        <v>0</v>
      </c>
      <c r="AD153">
        <f t="shared" si="60"/>
        <v>0</v>
      </c>
      <c r="AE153">
        <f t="shared" si="61"/>
        <v>0</v>
      </c>
      <c r="AF153">
        <f t="shared" si="62"/>
        <v>0</v>
      </c>
      <c r="AG153">
        <f t="shared" si="63"/>
        <v>2.6779934482193449E-3</v>
      </c>
      <c r="AH153">
        <f t="shared" si="64"/>
        <v>0</v>
      </c>
      <c r="AI153">
        <f t="shared" si="48"/>
        <v>0</v>
      </c>
      <c r="AJ153">
        <f t="shared" si="49"/>
        <v>0</v>
      </c>
      <c r="AK153">
        <f t="shared" si="50"/>
        <v>0</v>
      </c>
      <c r="AM153" t="str">
        <f t="shared" si="51"/>
        <v>d18:2/22:5-DiHex</v>
      </c>
      <c r="AN153">
        <f t="shared" si="52"/>
        <v>0</v>
      </c>
      <c r="AO153">
        <f t="shared" si="53"/>
        <v>5.3559868964386901E-4</v>
      </c>
      <c r="AQ153">
        <f t="shared" si="54"/>
        <v>0</v>
      </c>
      <c r="AR153">
        <f t="shared" si="55"/>
        <v>1.1976350787035036E-3</v>
      </c>
      <c r="AT153">
        <f t="shared" si="65"/>
        <v>0</v>
      </c>
      <c r="AU153">
        <f t="shared" si="66"/>
        <v>4.8893247348025942E-4</v>
      </c>
      <c r="AW153">
        <f t="shared" si="56"/>
        <v>0.37390096630005903</v>
      </c>
    </row>
    <row r="154" spans="1:49" x14ac:dyDescent="0.2">
      <c r="A154" t="s">
        <v>540</v>
      </c>
      <c r="B154">
        <v>936.78599999999994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1.2569814444011699E-2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AA154" t="str">
        <f t="shared" si="57"/>
        <v>d18:2/22:4-DiHex</v>
      </c>
      <c r="AB154">
        <f t="shared" si="58"/>
        <v>0</v>
      </c>
      <c r="AC154">
        <f t="shared" si="59"/>
        <v>0</v>
      </c>
      <c r="AD154">
        <f t="shared" si="60"/>
        <v>0</v>
      </c>
      <c r="AE154">
        <f t="shared" si="61"/>
        <v>0</v>
      </c>
      <c r="AF154">
        <f t="shared" si="62"/>
        <v>0</v>
      </c>
      <c r="AG154">
        <f t="shared" si="63"/>
        <v>0</v>
      </c>
      <c r="AH154">
        <f t="shared" si="64"/>
        <v>6.2849072220058496E-3</v>
      </c>
      <c r="AI154">
        <f t="shared" si="48"/>
        <v>0</v>
      </c>
      <c r="AJ154">
        <f t="shared" si="49"/>
        <v>0</v>
      </c>
      <c r="AK154">
        <f t="shared" si="50"/>
        <v>0</v>
      </c>
      <c r="AM154" t="str">
        <f t="shared" si="51"/>
        <v>d18:2/22:4-DiHex</v>
      </c>
      <c r="AN154">
        <f t="shared" si="52"/>
        <v>0</v>
      </c>
      <c r="AO154">
        <f t="shared" si="53"/>
        <v>1.2569814444011698E-3</v>
      </c>
      <c r="AQ154">
        <f t="shared" si="54"/>
        <v>0</v>
      </c>
      <c r="AR154">
        <f t="shared" si="55"/>
        <v>2.8106959561368882E-3</v>
      </c>
      <c r="AT154">
        <f t="shared" si="65"/>
        <v>0</v>
      </c>
      <c r="AU154">
        <f t="shared" si="66"/>
        <v>1.1474618191065777E-3</v>
      </c>
      <c r="AW154">
        <f t="shared" si="56"/>
        <v>0.37390096630005903</v>
      </c>
    </row>
    <row r="155" spans="1:49" x14ac:dyDescent="0.2">
      <c r="A155" t="s">
        <v>541</v>
      </c>
      <c r="B155">
        <v>938.78800000000001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AA155" t="str">
        <f t="shared" si="57"/>
        <v>d18:2/22:3-DiHex</v>
      </c>
      <c r="AB155">
        <f t="shared" si="58"/>
        <v>0</v>
      </c>
      <c r="AC155">
        <f t="shared" si="59"/>
        <v>0</v>
      </c>
      <c r="AD155">
        <f t="shared" si="60"/>
        <v>0</v>
      </c>
      <c r="AE155">
        <f t="shared" si="61"/>
        <v>0</v>
      </c>
      <c r="AF155">
        <f t="shared" si="62"/>
        <v>0</v>
      </c>
      <c r="AG155">
        <f t="shared" si="63"/>
        <v>0</v>
      </c>
      <c r="AH155">
        <f t="shared" si="64"/>
        <v>0</v>
      </c>
      <c r="AI155">
        <f t="shared" si="48"/>
        <v>0</v>
      </c>
      <c r="AJ155">
        <f t="shared" si="49"/>
        <v>0</v>
      </c>
      <c r="AK155">
        <f t="shared" si="50"/>
        <v>0</v>
      </c>
      <c r="AM155" t="str">
        <f t="shared" si="51"/>
        <v>d18:2/22:3-DiHex</v>
      </c>
      <c r="AN155">
        <f t="shared" si="52"/>
        <v>0</v>
      </c>
      <c r="AO155">
        <f t="shared" si="53"/>
        <v>0</v>
      </c>
      <c r="AQ155">
        <f t="shared" si="54"/>
        <v>0</v>
      </c>
      <c r="AR155">
        <f t="shared" si="55"/>
        <v>0</v>
      </c>
      <c r="AT155">
        <f t="shared" si="65"/>
        <v>0</v>
      </c>
      <c r="AU155">
        <f t="shared" si="66"/>
        <v>0</v>
      </c>
      <c r="AW155" t="e">
        <f t="shared" si="56"/>
        <v>#DIV/0!</v>
      </c>
    </row>
    <row r="156" spans="1:49" x14ac:dyDescent="0.2">
      <c r="A156" t="s">
        <v>542</v>
      </c>
      <c r="B156">
        <v>940.79</v>
      </c>
      <c r="C156">
        <v>0</v>
      </c>
      <c r="D156">
        <v>1.8445823478084101E-3</v>
      </c>
      <c r="E156">
        <v>0</v>
      </c>
      <c r="F156">
        <v>0</v>
      </c>
      <c r="G156">
        <v>4.80753710109057E-4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9.2616426499069903E-4</v>
      </c>
      <c r="S156">
        <v>0</v>
      </c>
      <c r="T156">
        <v>0</v>
      </c>
      <c r="U156">
        <v>0</v>
      </c>
      <c r="V156">
        <v>1.6871416229313099E-3</v>
      </c>
      <c r="W156">
        <v>0</v>
      </c>
      <c r="X156">
        <v>0</v>
      </c>
      <c r="AA156" t="str">
        <f t="shared" si="57"/>
        <v>d18:2/22:2-DiHex</v>
      </c>
      <c r="AB156">
        <f t="shared" si="58"/>
        <v>9.2229117390420505E-4</v>
      </c>
      <c r="AC156">
        <f t="shared" si="59"/>
        <v>0</v>
      </c>
      <c r="AD156">
        <f t="shared" si="60"/>
        <v>2.403768550545285E-4</v>
      </c>
      <c r="AE156">
        <f t="shared" si="61"/>
        <v>0</v>
      </c>
      <c r="AF156">
        <f t="shared" si="62"/>
        <v>0</v>
      </c>
      <c r="AG156">
        <f t="shared" si="63"/>
        <v>0</v>
      </c>
      <c r="AH156">
        <f t="shared" si="64"/>
        <v>0</v>
      </c>
      <c r="AI156">
        <f t="shared" si="48"/>
        <v>0</v>
      </c>
      <c r="AJ156">
        <f t="shared" si="49"/>
        <v>8.4357081146565495E-4</v>
      </c>
      <c r="AK156">
        <f t="shared" si="50"/>
        <v>0</v>
      </c>
      <c r="AM156" t="str">
        <f t="shared" si="51"/>
        <v>d18:2/22:2-DiHex</v>
      </c>
      <c r="AN156">
        <f t="shared" si="52"/>
        <v>2.3253360579174673E-4</v>
      </c>
      <c r="AO156">
        <f t="shared" si="53"/>
        <v>1.6871416229313099E-4</v>
      </c>
      <c r="AQ156">
        <f t="shared" si="54"/>
        <v>3.9938786060512191E-4</v>
      </c>
      <c r="AR156">
        <f t="shared" si="55"/>
        <v>3.7725633565437264E-4</v>
      </c>
      <c r="AT156">
        <f t="shared" si="65"/>
        <v>1.7861168114025256E-4</v>
      </c>
      <c r="AU156">
        <f t="shared" si="66"/>
        <v>1.5401425409755895E-4</v>
      </c>
      <c r="AW156">
        <f t="shared" si="56"/>
        <v>0.80163756405766295</v>
      </c>
    </row>
    <row r="157" spans="1:49" x14ac:dyDescent="0.2">
      <c r="A157" t="s">
        <v>543</v>
      </c>
      <c r="B157">
        <v>942.79200000000003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AA157" t="str">
        <f t="shared" si="57"/>
        <v>d18:2/22:1-DiHex</v>
      </c>
      <c r="AB157">
        <f t="shared" si="58"/>
        <v>0</v>
      </c>
      <c r="AC157">
        <f t="shared" si="59"/>
        <v>0</v>
      </c>
      <c r="AD157">
        <f t="shared" si="60"/>
        <v>0</v>
      </c>
      <c r="AE157">
        <f t="shared" si="61"/>
        <v>0</v>
      </c>
      <c r="AF157">
        <f t="shared" si="62"/>
        <v>0</v>
      </c>
      <c r="AG157">
        <f t="shared" si="63"/>
        <v>0</v>
      </c>
      <c r="AH157">
        <f t="shared" si="64"/>
        <v>0</v>
      </c>
      <c r="AI157">
        <f t="shared" si="48"/>
        <v>0</v>
      </c>
      <c r="AJ157">
        <f t="shared" si="49"/>
        <v>0</v>
      </c>
      <c r="AK157">
        <f t="shared" si="50"/>
        <v>0</v>
      </c>
      <c r="AM157" t="str">
        <f t="shared" si="51"/>
        <v>d18:2/22:1-DiHex</v>
      </c>
      <c r="AN157">
        <f t="shared" si="52"/>
        <v>0</v>
      </c>
      <c r="AO157">
        <f t="shared" si="53"/>
        <v>0</v>
      </c>
      <c r="AQ157">
        <f t="shared" si="54"/>
        <v>0</v>
      </c>
      <c r="AR157">
        <f t="shared" si="55"/>
        <v>0</v>
      </c>
      <c r="AT157">
        <f t="shared" si="65"/>
        <v>0</v>
      </c>
      <c r="AU157">
        <f t="shared" si="66"/>
        <v>0</v>
      </c>
      <c r="AW157" t="e">
        <f t="shared" si="56"/>
        <v>#DIV/0!</v>
      </c>
    </row>
    <row r="158" spans="1:49" x14ac:dyDescent="0.2">
      <c r="A158" t="s">
        <v>544</v>
      </c>
      <c r="B158">
        <v>944.79399999999998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1.44159906229726E-3</v>
      </c>
      <c r="J158">
        <v>0</v>
      </c>
      <c r="K158">
        <v>0</v>
      </c>
      <c r="L158">
        <v>0</v>
      </c>
      <c r="M158">
        <v>5.2214253030523202E-3</v>
      </c>
      <c r="N158">
        <v>5.6718614146430398E-3</v>
      </c>
      <c r="O158">
        <v>1.3429966596461499E-3</v>
      </c>
      <c r="P158">
        <v>1.2569814444011699E-2</v>
      </c>
      <c r="Q158">
        <v>4.4909068294083799E-3</v>
      </c>
      <c r="R158">
        <v>5.8852418585198301E-3</v>
      </c>
      <c r="S158">
        <v>3.3961777972194902E-4</v>
      </c>
      <c r="T158">
        <v>0</v>
      </c>
      <c r="U158">
        <v>0</v>
      </c>
      <c r="V158">
        <v>0</v>
      </c>
      <c r="W158">
        <v>0</v>
      </c>
      <c r="X158">
        <v>0</v>
      </c>
      <c r="AA158" t="str">
        <f t="shared" si="57"/>
        <v>d18:2/22:0-DiHex</v>
      </c>
      <c r="AB158">
        <f t="shared" si="58"/>
        <v>0</v>
      </c>
      <c r="AC158">
        <f t="shared" si="59"/>
        <v>0</v>
      </c>
      <c r="AD158">
        <f t="shared" si="60"/>
        <v>0</v>
      </c>
      <c r="AE158">
        <f t="shared" si="61"/>
        <v>7.2079953114863001E-4</v>
      </c>
      <c r="AF158">
        <f t="shared" si="62"/>
        <v>0</v>
      </c>
      <c r="AG158">
        <f t="shared" si="63"/>
        <v>5.44664335884768E-3</v>
      </c>
      <c r="AH158">
        <f t="shared" si="64"/>
        <v>6.9564055518289243E-3</v>
      </c>
      <c r="AI158">
        <f t="shared" si="48"/>
        <v>1.6980888986097451E-4</v>
      </c>
      <c r="AJ158">
        <f t="shared" si="49"/>
        <v>0</v>
      </c>
      <c r="AK158">
        <f t="shared" si="50"/>
        <v>0</v>
      </c>
      <c r="AM158" t="str">
        <f t="shared" si="51"/>
        <v>d18:2/22:0-DiHex</v>
      </c>
      <c r="AN158">
        <f t="shared" si="52"/>
        <v>1.4415990622972601E-4</v>
      </c>
      <c r="AO158">
        <f t="shared" si="53"/>
        <v>2.5145715601075157E-3</v>
      </c>
      <c r="AQ158">
        <f t="shared" si="54"/>
        <v>3.2235134995966277E-4</v>
      </c>
      <c r="AR158">
        <f t="shared" si="55"/>
        <v>3.408481571189872E-3</v>
      </c>
      <c r="AT158">
        <f t="shared" si="65"/>
        <v>1.4415990622972601E-4</v>
      </c>
      <c r="AU158">
        <f t="shared" si="66"/>
        <v>1.3915067745158471E-3</v>
      </c>
      <c r="AW158">
        <f t="shared" si="56"/>
        <v>0.19526701393038928</v>
      </c>
    </row>
    <row r="159" spans="1:49" x14ac:dyDescent="0.2">
      <c r="A159" t="s">
        <v>545</v>
      </c>
      <c r="B159">
        <v>970.82</v>
      </c>
      <c r="C159">
        <v>0</v>
      </c>
      <c r="D159">
        <v>1.8445823478084101E-3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2.1156851214733101E-3</v>
      </c>
      <c r="K159">
        <v>1.3883949589825601E-3</v>
      </c>
      <c r="L159">
        <v>1.40140540626023E-3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4.4149201327282296E-3</v>
      </c>
      <c r="X159">
        <v>0</v>
      </c>
      <c r="AA159" t="str">
        <f t="shared" si="57"/>
        <v>d18:2/24:1-DiHex</v>
      </c>
      <c r="AB159">
        <f t="shared" si="58"/>
        <v>9.2229117390420505E-4</v>
      </c>
      <c r="AC159">
        <f t="shared" si="59"/>
        <v>0</v>
      </c>
      <c r="AD159">
        <f t="shared" si="60"/>
        <v>0</v>
      </c>
      <c r="AE159">
        <f t="shared" si="61"/>
        <v>1.0578425607366551E-3</v>
      </c>
      <c r="AF159">
        <f t="shared" si="62"/>
        <v>1.3949001826213951E-3</v>
      </c>
      <c r="AG159">
        <f t="shared" si="63"/>
        <v>0</v>
      </c>
      <c r="AH159">
        <f t="shared" si="64"/>
        <v>0</v>
      </c>
      <c r="AI159">
        <f t="shared" si="48"/>
        <v>0</v>
      </c>
      <c r="AJ159">
        <f t="shared" si="49"/>
        <v>0</v>
      </c>
      <c r="AK159">
        <f t="shared" si="50"/>
        <v>2.2074600663641148E-3</v>
      </c>
      <c r="AM159" t="str">
        <f t="shared" si="51"/>
        <v>d18:2/24:1-DiHex</v>
      </c>
      <c r="AN159">
        <f t="shared" si="52"/>
        <v>6.7500678345245105E-4</v>
      </c>
      <c r="AO159">
        <f t="shared" si="53"/>
        <v>4.4149201327282298E-4</v>
      </c>
      <c r="AQ159">
        <f t="shared" si="54"/>
        <v>6.3977097927902322E-4</v>
      </c>
      <c r="AR159">
        <f t="shared" si="55"/>
        <v>9.8720615320127157E-4</v>
      </c>
      <c r="AT159">
        <f t="shared" si="65"/>
        <v>2.8611427993990103E-4</v>
      </c>
      <c r="AU159">
        <f t="shared" si="66"/>
        <v>4.0302522437982559E-4</v>
      </c>
      <c r="AW159">
        <f t="shared" si="56"/>
        <v>0.67081095582652583</v>
      </c>
    </row>
    <row r="160" spans="1:49" x14ac:dyDescent="0.2">
      <c r="A160" t="s">
        <v>546</v>
      </c>
      <c r="B160">
        <v>972.822</v>
      </c>
      <c r="C160">
        <v>0</v>
      </c>
      <c r="D160">
        <v>0</v>
      </c>
      <c r="E160">
        <v>0</v>
      </c>
      <c r="F160">
        <v>1.6684585497756901E-3</v>
      </c>
      <c r="G160">
        <v>0</v>
      </c>
      <c r="H160">
        <v>0</v>
      </c>
      <c r="I160">
        <v>0</v>
      </c>
      <c r="J160">
        <v>0</v>
      </c>
      <c r="K160">
        <v>1.3883949589825601E-3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4.3954032461853403E-3</v>
      </c>
      <c r="W160">
        <v>0</v>
      </c>
      <c r="X160">
        <v>0</v>
      </c>
      <c r="AA160" t="str">
        <f t="shared" si="57"/>
        <v>d18:2/24:0-DiHex</v>
      </c>
      <c r="AB160">
        <f t="shared" si="58"/>
        <v>0</v>
      </c>
      <c r="AC160">
        <f t="shared" si="59"/>
        <v>8.3422927488784504E-4</v>
      </c>
      <c r="AD160">
        <f t="shared" si="60"/>
        <v>0</v>
      </c>
      <c r="AE160">
        <f t="shared" si="61"/>
        <v>0</v>
      </c>
      <c r="AF160">
        <f t="shared" si="62"/>
        <v>6.9419747949128004E-4</v>
      </c>
      <c r="AG160">
        <f t="shared" si="63"/>
        <v>0</v>
      </c>
      <c r="AH160">
        <f t="shared" si="64"/>
        <v>0</v>
      </c>
      <c r="AI160">
        <f t="shared" si="48"/>
        <v>0</v>
      </c>
      <c r="AJ160">
        <f t="shared" si="49"/>
        <v>2.1977016230926702E-3</v>
      </c>
      <c r="AK160">
        <f t="shared" si="50"/>
        <v>0</v>
      </c>
      <c r="AM160" t="str">
        <f t="shared" si="51"/>
        <v>d18:2/24:0-DiHex</v>
      </c>
      <c r="AN160">
        <f t="shared" si="52"/>
        <v>3.0568535087582502E-4</v>
      </c>
      <c r="AO160">
        <f t="shared" si="53"/>
        <v>4.3954032461853402E-4</v>
      </c>
      <c r="AQ160">
        <f t="shared" si="54"/>
        <v>4.2149464851631412E-4</v>
      </c>
      <c r="AR160">
        <f t="shared" si="55"/>
        <v>9.8284204469936643E-4</v>
      </c>
      <c r="AT160">
        <f t="shared" si="65"/>
        <v>1.8849813724697184E-4</v>
      </c>
      <c r="AU160">
        <f t="shared" si="66"/>
        <v>4.0124358454452403E-4</v>
      </c>
      <c r="AW160">
        <f t="shared" si="56"/>
        <v>0.78993250936453641</v>
      </c>
    </row>
    <row r="161" spans="1:49" x14ac:dyDescent="0.2">
      <c r="A161" t="s">
        <v>547</v>
      </c>
      <c r="B161">
        <v>998.84799999999996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AA161" t="str">
        <f t="shared" si="57"/>
        <v>d18:2/26:1-DiHex</v>
      </c>
      <c r="AB161">
        <f t="shared" si="58"/>
        <v>0</v>
      </c>
      <c r="AC161">
        <f t="shared" si="59"/>
        <v>0</v>
      </c>
      <c r="AD161">
        <f t="shared" si="60"/>
        <v>0</v>
      </c>
      <c r="AE161">
        <f t="shared" si="61"/>
        <v>0</v>
      </c>
      <c r="AF161">
        <f t="shared" si="62"/>
        <v>0</v>
      </c>
      <c r="AG161">
        <f t="shared" si="63"/>
        <v>0</v>
      </c>
      <c r="AH161">
        <f t="shared" si="64"/>
        <v>0</v>
      </c>
      <c r="AI161">
        <f t="shared" si="48"/>
        <v>0</v>
      </c>
      <c r="AJ161">
        <f t="shared" si="49"/>
        <v>0</v>
      </c>
      <c r="AK161">
        <f t="shared" si="50"/>
        <v>0</v>
      </c>
      <c r="AM161" t="str">
        <f t="shared" si="51"/>
        <v>d18:2/26:1-DiHex</v>
      </c>
      <c r="AN161">
        <f t="shared" si="52"/>
        <v>0</v>
      </c>
      <c r="AO161">
        <f t="shared" si="53"/>
        <v>0</v>
      </c>
      <c r="AQ161">
        <f t="shared" si="54"/>
        <v>0</v>
      </c>
      <c r="AR161">
        <f t="shared" si="55"/>
        <v>0</v>
      </c>
      <c r="AT161">
        <f t="shared" si="65"/>
        <v>0</v>
      </c>
      <c r="AU161">
        <f t="shared" si="66"/>
        <v>0</v>
      </c>
      <c r="AW161" t="e">
        <f t="shared" si="56"/>
        <v>#DIV/0!</v>
      </c>
    </row>
    <row r="162" spans="1:49" x14ac:dyDescent="0.2">
      <c r="A162" t="s">
        <v>548</v>
      </c>
      <c r="B162">
        <v>1000.85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AA162" t="str">
        <f t="shared" si="57"/>
        <v>d18:2/26:0-DiHex</v>
      </c>
      <c r="AB162">
        <f t="shared" si="58"/>
        <v>0</v>
      </c>
      <c r="AC162">
        <f t="shared" si="59"/>
        <v>0</v>
      </c>
      <c r="AD162">
        <f t="shared" si="60"/>
        <v>0</v>
      </c>
      <c r="AE162">
        <f t="shared" si="61"/>
        <v>0</v>
      </c>
      <c r="AF162">
        <f t="shared" si="62"/>
        <v>0</v>
      </c>
      <c r="AG162">
        <f t="shared" si="63"/>
        <v>0</v>
      </c>
      <c r="AH162">
        <f t="shared" si="64"/>
        <v>0</v>
      </c>
      <c r="AI162">
        <f t="shared" si="48"/>
        <v>0</v>
      </c>
      <c r="AJ162">
        <f t="shared" si="49"/>
        <v>0</v>
      </c>
      <c r="AK162">
        <f t="shared" si="50"/>
        <v>0</v>
      </c>
      <c r="AM162" t="str">
        <f t="shared" si="51"/>
        <v>d18:2/26:0-DiHex</v>
      </c>
      <c r="AN162">
        <f t="shared" si="52"/>
        <v>0</v>
      </c>
      <c r="AO162">
        <f t="shared" si="53"/>
        <v>0</v>
      </c>
      <c r="AQ162">
        <f t="shared" si="54"/>
        <v>0</v>
      </c>
      <c r="AR162">
        <f t="shared" si="55"/>
        <v>0</v>
      </c>
      <c r="AT162">
        <f t="shared" si="65"/>
        <v>0</v>
      </c>
      <c r="AU162">
        <f t="shared" si="66"/>
        <v>0</v>
      </c>
      <c r="AW162" t="e">
        <f t="shared" si="56"/>
        <v>#DIV/0!</v>
      </c>
    </row>
    <row r="163" spans="1:49" x14ac:dyDescent="0.2">
      <c r="A163" t="s">
        <v>549</v>
      </c>
      <c r="B163">
        <v>970.82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2.8248405058228001E-4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AA163" t="str">
        <f t="shared" si="57"/>
        <v>d18:0/12:0-TriHex</v>
      </c>
      <c r="AB163">
        <f t="shared" si="58"/>
        <v>0</v>
      </c>
      <c r="AC163">
        <f t="shared" si="59"/>
        <v>0</v>
      </c>
      <c r="AD163">
        <f t="shared" si="60"/>
        <v>0</v>
      </c>
      <c r="AE163">
        <f t="shared" si="61"/>
        <v>1.4124202529114001E-4</v>
      </c>
      <c r="AF163">
        <f t="shared" si="62"/>
        <v>0</v>
      </c>
      <c r="AG163">
        <f t="shared" si="63"/>
        <v>0</v>
      </c>
      <c r="AH163">
        <f t="shared" si="64"/>
        <v>0</v>
      </c>
      <c r="AI163">
        <f t="shared" si="48"/>
        <v>0</v>
      </c>
      <c r="AJ163">
        <f t="shared" si="49"/>
        <v>0</v>
      </c>
      <c r="AK163">
        <f t="shared" si="50"/>
        <v>0</v>
      </c>
      <c r="AM163" t="str">
        <f t="shared" si="51"/>
        <v>d18:0/12:0-TriHex</v>
      </c>
      <c r="AN163">
        <f t="shared" si="52"/>
        <v>2.8248405058228002E-5</v>
      </c>
      <c r="AO163">
        <f t="shared" si="53"/>
        <v>0</v>
      </c>
      <c r="AQ163">
        <f t="shared" si="54"/>
        <v>6.3165353966146727E-5</v>
      </c>
      <c r="AR163">
        <f t="shared" si="55"/>
        <v>0</v>
      </c>
      <c r="AT163">
        <f t="shared" si="65"/>
        <v>2.8248405058228005E-5</v>
      </c>
      <c r="AU163">
        <f t="shared" si="66"/>
        <v>0</v>
      </c>
      <c r="AW163">
        <f t="shared" si="56"/>
        <v>0.37390096630005903</v>
      </c>
    </row>
    <row r="164" spans="1:49" x14ac:dyDescent="0.2">
      <c r="A164" t="s">
        <v>550</v>
      </c>
      <c r="B164">
        <v>996.846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AA164" t="str">
        <f t="shared" si="57"/>
        <v>d18:0/14:1-TriHex</v>
      </c>
      <c r="AB164">
        <f t="shared" si="58"/>
        <v>0</v>
      </c>
      <c r="AC164">
        <f t="shared" si="59"/>
        <v>0</v>
      </c>
      <c r="AD164">
        <f t="shared" si="60"/>
        <v>0</v>
      </c>
      <c r="AE164">
        <f t="shared" si="61"/>
        <v>0</v>
      </c>
      <c r="AF164">
        <f t="shared" si="62"/>
        <v>0</v>
      </c>
      <c r="AG164">
        <f t="shared" si="63"/>
        <v>0</v>
      </c>
      <c r="AH164">
        <f t="shared" si="64"/>
        <v>0</v>
      </c>
      <c r="AI164">
        <f t="shared" si="48"/>
        <v>0</v>
      </c>
      <c r="AJ164">
        <f t="shared" si="49"/>
        <v>0</v>
      </c>
      <c r="AK164">
        <f t="shared" si="50"/>
        <v>0</v>
      </c>
      <c r="AM164" t="str">
        <f t="shared" si="51"/>
        <v>d18:0/14:1-TriHex</v>
      </c>
      <c r="AN164">
        <f t="shared" si="52"/>
        <v>0</v>
      </c>
      <c r="AO164">
        <f t="shared" si="53"/>
        <v>0</v>
      </c>
      <c r="AQ164">
        <f t="shared" si="54"/>
        <v>0</v>
      </c>
      <c r="AR164">
        <f t="shared" si="55"/>
        <v>0</v>
      </c>
      <c r="AT164">
        <f t="shared" si="65"/>
        <v>0</v>
      </c>
      <c r="AU164">
        <f t="shared" si="66"/>
        <v>0</v>
      </c>
      <c r="AW164" t="e">
        <f t="shared" si="56"/>
        <v>#DIV/0!</v>
      </c>
    </row>
    <row r="165" spans="1:49" x14ac:dyDescent="0.2">
      <c r="A165" t="s">
        <v>551</v>
      </c>
      <c r="B165">
        <v>998.84799999999996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AA165" t="str">
        <f t="shared" si="57"/>
        <v>d18:0/14:0-TriHex</v>
      </c>
      <c r="AB165">
        <f t="shared" si="58"/>
        <v>0</v>
      </c>
      <c r="AC165">
        <f t="shared" si="59"/>
        <v>0</v>
      </c>
      <c r="AD165">
        <f t="shared" si="60"/>
        <v>0</v>
      </c>
      <c r="AE165">
        <f t="shared" si="61"/>
        <v>0</v>
      </c>
      <c r="AF165">
        <f t="shared" si="62"/>
        <v>0</v>
      </c>
      <c r="AG165">
        <f t="shared" si="63"/>
        <v>0</v>
      </c>
      <c r="AH165">
        <f t="shared" si="64"/>
        <v>0</v>
      </c>
      <c r="AI165">
        <f t="shared" si="48"/>
        <v>0</v>
      </c>
      <c r="AJ165">
        <f t="shared" si="49"/>
        <v>0</v>
      </c>
      <c r="AK165">
        <f t="shared" si="50"/>
        <v>0</v>
      </c>
      <c r="AM165" t="str">
        <f t="shared" si="51"/>
        <v>d18:0/14:0-TriHex</v>
      </c>
      <c r="AN165">
        <f t="shared" si="52"/>
        <v>0</v>
      </c>
      <c r="AO165">
        <f t="shared" si="53"/>
        <v>0</v>
      </c>
      <c r="AQ165">
        <f t="shared" si="54"/>
        <v>0</v>
      </c>
      <c r="AR165">
        <f t="shared" si="55"/>
        <v>0</v>
      </c>
      <c r="AT165">
        <f t="shared" si="65"/>
        <v>0</v>
      </c>
      <c r="AU165">
        <f t="shared" si="66"/>
        <v>0</v>
      </c>
      <c r="AW165" t="e">
        <f t="shared" si="56"/>
        <v>#DIV/0!</v>
      </c>
    </row>
    <row r="166" spans="1:49" x14ac:dyDescent="0.2">
      <c r="A166" t="s">
        <v>552</v>
      </c>
      <c r="B166">
        <v>1024.874</v>
      </c>
      <c r="C166">
        <v>0</v>
      </c>
      <c r="D166">
        <v>0</v>
      </c>
      <c r="E166">
        <v>0</v>
      </c>
      <c r="F166">
        <v>0</v>
      </c>
      <c r="G166">
        <v>2.0295992721819098E-3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AA166" t="str">
        <f t="shared" si="57"/>
        <v>d18:0/16:1-TriHex</v>
      </c>
      <c r="AB166">
        <f t="shared" si="58"/>
        <v>0</v>
      </c>
      <c r="AC166">
        <f t="shared" si="59"/>
        <v>0</v>
      </c>
      <c r="AD166">
        <f t="shared" si="60"/>
        <v>1.0147996360909549E-3</v>
      </c>
      <c r="AE166">
        <f t="shared" si="61"/>
        <v>0</v>
      </c>
      <c r="AF166">
        <f t="shared" si="62"/>
        <v>0</v>
      </c>
      <c r="AG166">
        <f t="shared" si="63"/>
        <v>0</v>
      </c>
      <c r="AH166">
        <f t="shared" si="64"/>
        <v>0</v>
      </c>
      <c r="AI166">
        <f t="shared" si="48"/>
        <v>0</v>
      </c>
      <c r="AJ166">
        <f t="shared" si="49"/>
        <v>0</v>
      </c>
      <c r="AK166">
        <f t="shared" si="50"/>
        <v>0</v>
      </c>
      <c r="AM166" t="str">
        <f t="shared" si="51"/>
        <v>d18:0/16:1-TriHex</v>
      </c>
      <c r="AN166">
        <f t="shared" si="52"/>
        <v>2.0295992721819099E-4</v>
      </c>
      <c r="AO166">
        <f t="shared" si="53"/>
        <v>0</v>
      </c>
      <c r="AQ166">
        <f t="shared" si="54"/>
        <v>4.5383219396828484E-4</v>
      </c>
      <c r="AR166">
        <f t="shared" si="55"/>
        <v>0</v>
      </c>
      <c r="AT166">
        <f t="shared" si="65"/>
        <v>2.0295992721819099E-4</v>
      </c>
      <c r="AU166">
        <f t="shared" si="66"/>
        <v>0</v>
      </c>
      <c r="AW166">
        <f t="shared" si="56"/>
        <v>0.37390096630005903</v>
      </c>
    </row>
    <row r="167" spans="1:49" x14ac:dyDescent="0.2">
      <c r="A167" t="s">
        <v>553</v>
      </c>
      <c r="B167">
        <v>1026.876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3.4242305050714698E-3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AA167" t="str">
        <f t="shared" si="57"/>
        <v>d18:0/16:0-TriHex</v>
      </c>
      <c r="AB167">
        <f t="shared" si="58"/>
        <v>0</v>
      </c>
      <c r="AC167">
        <f t="shared" si="59"/>
        <v>0</v>
      </c>
      <c r="AD167">
        <f t="shared" si="60"/>
        <v>0</v>
      </c>
      <c r="AE167">
        <f t="shared" si="61"/>
        <v>0</v>
      </c>
      <c r="AF167">
        <f t="shared" si="62"/>
        <v>0</v>
      </c>
      <c r="AG167">
        <f t="shared" si="63"/>
        <v>0</v>
      </c>
      <c r="AH167">
        <f t="shared" si="64"/>
        <v>1.7121152525357349E-3</v>
      </c>
      <c r="AI167">
        <f t="shared" si="48"/>
        <v>0</v>
      </c>
      <c r="AJ167">
        <f t="shared" si="49"/>
        <v>0</v>
      </c>
      <c r="AK167">
        <f t="shared" si="50"/>
        <v>0</v>
      </c>
      <c r="AM167" t="str">
        <f t="shared" si="51"/>
        <v>d18:0/16:0-TriHex</v>
      </c>
      <c r="AN167">
        <f t="shared" si="52"/>
        <v>0</v>
      </c>
      <c r="AO167">
        <f t="shared" si="53"/>
        <v>3.4242305050714698E-4</v>
      </c>
      <c r="AQ167">
        <f t="shared" si="54"/>
        <v>0</v>
      </c>
      <c r="AR167">
        <f t="shared" si="55"/>
        <v>7.6568121799682452E-4</v>
      </c>
      <c r="AT167">
        <f t="shared" si="65"/>
        <v>0</v>
      </c>
      <c r="AU167">
        <f t="shared" si="66"/>
        <v>3.1258804828749204E-4</v>
      </c>
      <c r="AW167">
        <f t="shared" si="56"/>
        <v>0.37390096630005903</v>
      </c>
    </row>
    <row r="168" spans="1:49" x14ac:dyDescent="0.2">
      <c r="A168" t="s">
        <v>554</v>
      </c>
      <c r="B168">
        <v>1048.8979999999999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AA168" t="str">
        <f t="shared" si="57"/>
        <v>d18:0/18:3-TriHex</v>
      </c>
      <c r="AB168">
        <f t="shared" si="58"/>
        <v>0</v>
      </c>
      <c r="AC168">
        <f t="shared" si="59"/>
        <v>0</v>
      </c>
      <c r="AD168">
        <f t="shared" si="60"/>
        <v>0</v>
      </c>
      <c r="AE168">
        <f t="shared" si="61"/>
        <v>0</v>
      </c>
      <c r="AF168">
        <f t="shared" si="62"/>
        <v>0</v>
      </c>
      <c r="AG168">
        <f t="shared" si="63"/>
        <v>0</v>
      </c>
      <c r="AH168">
        <f t="shared" si="64"/>
        <v>0</v>
      </c>
      <c r="AI168">
        <f t="shared" si="48"/>
        <v>0</v>
      </c>
      <c r="AJ168">
        <f t="shared" si="49"/>
        <v>0</v>
      </c>
      <c r="AK168">
        <f t="shared" si="50"/>
        <v>0</v>
      </c>
      <c r="AM168" t="str">
        <f t="shared" si="51"/>
        <v>d18:0/18:3-TriHex</v>
      </c>
      <c r="AN168">
        <f t="shared" si="52"/>
        <v>0</v>
      </c>
      <c r="AO168">
        <f t="shared" si="53"/>
        <v>0</v>
      </c>
      <c r="AQ168">
        <f t="shared" si="54"/>
        <v>0</v>
      </c>
      <c r="AR168">
        <f t="shared" si="55"/>
        <v>0</v>
      </c>
      <c r="AT168">
        <f t="shared" si="65"/>
        <v>0</v>
      </c>
      <c r="AU168">
        <f t="shared" si="66"/>
        <v>0</v>
      </c>
      <c r="AW168" t="e">
        <f t="shared" si="56"/>
        <v>#DIV/0!</v>
      </c>
    </row>
    <row r="169" spans="1:49" x14ac:dyDescent="0.2">
      <c r="A169" t="s">
        <v>555</v>
      </c>
      <c r="B169">
        <v>1050.9000000000001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AA169" t="str">
        <f t="shared" si="57"/>
        <v>d18:0/18:2-TriHex</v>
      </c>
      <c r="AB169">
        <f t="shared" si="58"/>
        <v>0</v>
      </c>
      <c r="AC169">
        <f t="shared" si="59"/>
        <v>0</v>
      </c>
      <c r="AD169">
        <f t="shared" si="60"/>
        <v>0</v>
      </c>
      <c r="AE169">
        <f t="shared" si="61"/>
        <v>0</v>
      </c>
      <c r="AF169">
        <f t="shared" si="62"/>
        <v>0</v>
      </c>
      <c r="AG169">
        <f t="shared" si="63"/>
        <v>0</v>
      </c>
      <c r="AH169">
        <f t="shared" si="64"/>
        <v>0</v>
      </c>
      <c r="AI169">
        <f t="shared" si="48"/>
        <v>0</v>
      </c>
      <c r="AJ169">
        <f t="shared" si="49"/>
        <v>0</v>
      </c>
      <c r="AK169">
        <f t="shared" si="50"/>
        <v>0</v>
      </c>
      <c r="AM169" t="str">
        <f t="shared" si="51"/>
        <v>d18:0/18:2-TriHex</v>
      </c>
      <c r="AN169">
        <f t="shared" si="52"/>
        <v>0</v>
      </c>
      <c r="AO169">
        <f t="shared" si="53"/>
        <v>0</v>
      </c>
      <c r="AQ169">
        <f t="shared" si="54"/>
        <v>0</v>
      </c>
      <c r="AR169">
        <f t="shared" si="55"/>
        <v>0</v>
      </c>
      <c r="AT169">
        <f t="shared" si="65"/>
        <v>0</v>
      </c>
      <c r="AU169">
        <f t="shared" si="66"/>
        <v>0</v>
      </c>
      <c r="AW169" t="e">
        <f t="shared" si="56"/>
        <v>#DIV/0!</v>
      </c>
    </row>
    <row r="170" spans="1:49" x14ac:dyDescent="0.2">
      <c r="A170" t="s">
        <v>556</v>
      </c>
      <c r="B170">
        <v>1052.902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1.6840220984541199E-3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AA170" t="str">
        <f t="shared" si="57"/>
        <v>d18:0/18:1-TriHex</v>
      </c>
      <c r="AB170">
        <f t="shared" si="58"/>
        <v>0</v>
      </c>
      <c r="AC170">
        <f t="shared" si="59"/>
        <v>0</v>
      </c>
      <c r="AD170">
        <f t="shared" si="60"/>
        <v>0</v>
      </c>
      <c r="AE170">
        <f t="shared" si="61"/>
        <v>8.4201104922705997E-4</v>
      </c>
      <c r="AF170">
        <f t="shared" si="62"/>
        <v>0</v>
      </c>
      <c r="AG170">
        <f t="shared" si="63"/>
        <v>0</v>
      </c>
      <c r="AH170">
        <f t="shared" si="64"/>
        <v>0</v>
      </c>
      <c r="AI170">
        <f t="shared" si="48"/>
        <v>0</v>
      </c>
      <c r="AJ170">
        <f t="shared" si="49"/>
        <v>0</v>
      </c>
      <c r="AK170">
        <f t="shared" si="50"/>
        <v>0</v>
      </c>
      <c r="AM170" t="str">
        <f t="shared" si="51"/>
        <v>d18:0/18:1-TriHex</v>
      </c>
      <c r="AN170">
        <f t="shared" si="52"/>
        <v>1.6840220984541199E-4</v>
      </c>
      <c r="AO170">
        <f t="shared" si="53"/>
        <v>0</v>
      </c>
      <c r="AQ170">
        <f t="shared" si="54"/>
        <v>3.7655878877552562E-4</v>
      </c>
      <c r="AR170">
        <f t="shared" si="55"/>
        <v>0</v>
      </c>
      <c r="AT170">
        <f t="shared" si="65"/>
        <v>1.6840220984541199E-4</v>
      </c>
      <c r="AU170">
        <f t="shared" si="66"/>
        <v>0</v>
      </c>
      <c r="AW170">
        <f t="shared" si="56"/>
        <v>0.37390096630005903</v>
      </c>
    </row>
    <row r="171" spans="1:49" x14ac:dyDescent="0.2">
      <c r="A171" t="s">
        <v>557</v>
      </c>
      <c r="B171">
        <v>1054.904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AA171" t="str">
        <f t="shared" si="57"/>
        <v>d18:0/18:0-TriHex</v>
      </c>
      <c r="AB171">
        <f t="shared" si="58"/>
        <v>0</v>
      </c>
      <c r="AC171">
        <f t="shared" si="59"/>
        <v>0</v>
      </c>
      <c r="AD171">
        <f t="shared" si="60"/>
        <v>0</v>
      </c>
      <c r="AE171">
        <f t="shared" si="61"/>
        <v>0</v>
      </c>
      <c r="AF171">
        <f t="shared" si="62"/>
        <v>0</v>
      </c>
      <c r="AG171">
        <f t="shared" si="63"/>
        <v>0</v>
      </c>
      <c r="AH171">
        <f t="shared" si="64"/>
        <v>0</v>
      </c>
      <c r="AI171">
        <f t="shared" si="48"/>
        <v>0</v>
      </c>
      <c r="AJ171">
        <f t="shared" si="49"/>
        <v>0</v>
      </c>
      <c r="AK171">
        <f t="shared" si="50"/>
        <v>0</v>
      </c>
      <c r="AM171" t="str">
        <f t="shared" si="51"/>
        <v>d18:0/18:0-TriHex</v>
      </c>
      <c r="AN171">
        <f t="shared" si="52"/>
        <v>0</v>
      </c>
      <c r="AO171">
        <f t="shared" si="53"/>
        <v>0</v>
      </c>
      <c r="AQ171">
        <f t="shared" si="54"/>
        <v>0</v>
      </c>
      <c r="AR171">
        <f t="shared" si="55"/>
        <v>0</v>
      </c>
      <c r="AT171">
        <f t="shared" si="65"/>
        <v>0</v>
      </c>
      <c r="AU171">
        <f t="shared" si="66"/>
        <v>0</v>
      </c>
      <c r="AW171" t="e">
        <f t="shared" si="56"/>
        <v>#DIV/0!</v>
      </c>
    </row>
    <row r="172" spans="1:49" x14ac:dyDescent="0.2">
      <c r="A172" t="s">
        <v>558</v>
      </c>
      <c r="B172">
        <v>1072.922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2.8339732846679203E-4</v>
      </c>
      <c r="W172">
        <v>0</v>
      </c>
      <c r="X172">
        <v>0</v>
      </c>
      <c r="AA172" t="str">
        <f t="shared" si="57"/>
        <v>d18:0/20:5-TriHex</v>
      </c>
      <c r="AB172">
        <f t="shared" si="58"/>
        <v>0</v>
      </c>
      <c r="AC172">
        <f t="shared" si="59"/>
        <v>0</v>
      </c>
      <c r="AD172">
        <f t="shared" si="60"/>
        <v>0</v>
      </c>
      <c r="AE172">
        <f t="shared" si="61"/>
        <v>0</v>
      </c>
      <c r="AF172">
        <f t="shared" si="62"/>
        <v>0</v>
      </c>
      <c r="AG172">
        <f t="shared" si="63"/>
        <v>0</v>
      </c>
      <c r="AH172">
        <f t="shared" si="64"/>
        <v>0</v>
      </c>
      <c r="AI172">
        <f t="shared" si="48"/>
        <v>0</v>
      </c>
      <c r="AJ172">
        <f t="shared" si="49"/>
        <v>1.4169866423339601E-4</v>
      </c>
      <c r="AK172">
        <f t="shared" si="50"/>
        <v>0</v>
      </c>
      <c r="AM172" t="str">
        <f t="shared" si="51"/>
        <v>d18:0/20:5-TriHex</v>
      </c>
      <c r="AN172">
        <f t="shared" si="52"/>
        <v>0</v>
      </c>
      <c r="AO172">
        <f t="shared" si="53"/>
        <v>2.8339732846679203E-5</v>
      </c>
      <c r="AQ172">
        <f t="shared" si="54"/>
        <v>0</v>
      </c>
      <c r="AR172">
        <f t="shared" si="55"/>
        <v>6.3369569109358322E-5</v>
      </c>
      <c r="AT172">
        <f t="shared" si="65"/>
        <v>0</v>
      </c>
      <c r="AU172">
        <f t="shared" si="66"/>
        <v>2.5870518256327161E-5</v>
      </c>
      <c r="AW172">
        <f t="shared" si="56"/>
        <v>0.37390096630005903</v>
      </c>
    </row>
    <row r="173" spans="1:49" x14ac:dyDescent="0.2">
      <c r="A173" t="s">
        <v>559</v>
      </c>
      <c r="B173">
        <v>1074.924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AA173" t="str">
        <f t="shared" si="57"/>
        <v>d18:0/20:4-TriHex</v>
      </c>
      <c r="AB173">
        <f t="shared" si="58"/>
        <v>0</v>
      </c>
      <c r="AC173">
        <f t="shared" si="59"/>
        <v>0</v>
      </c>
      <c r="AD173">
        <f t="shared" si="60"/>
        <v>0</v>
      </c>
      <c r="AE173">
        <f t="shared" si="61"/>
        <v>0</v>
      </c>
      <c r="AF173">
        <f t="shared" si="62"/>
        <v>0</v>
      </c>
      <c r="AG173">
        <f t="shared" si="63"/>
        <v>0</v>
      </c>
      <c r="AH173">
        <f t="shared" si="64"/>
        <v>0</v>
      </c>
      <c r="AI173">
        <f t="shared" si="48"/>
        <v>0</v>
      </c>
      <c r="AJ173">
        <f t="shared" si="49"/>
        <v>0</v>
      </c>
      <c r="AK173">
        <f t="shared" si="50"/>
        <v>0</v>
      </c>
      <c r="AM173" t="str">
        <f t="shared" si="51"/>
        <v>d18:0/20:4-TriHex</v>
      </c>
      <c r="AN173">
        <f t="shared" si="52"/>
        <v>0</v>
      </c>
      <c r="AO173">
        <f t="shared" si="53"/>
        <v>0</v>
      </c>
      <c r="AQ173">
        <f t="shared" si="54"/>
        <v>0</v>
      </c>
      <c r="AR173">
        <f t="shared" si="55"/>
        <v>0</v>
      </c>
      <c r="AT173">
        <f t="shared" si="65"/>
        <v>0</v>
      </c>
      <c r="AU173">
        <f t="shared" si="66"/>
        <v>0</v>
      </c>
      <c r="AW173" t="e">
        <f t="shared" si="56"/>
        <v>#DIV/0!</v>
      </c>
    </row>
    <row r="174" spans="1:49" x14ac:dyDescent="0.2">
      <c r="A174" t="s">
        <v>560</v>
      </c>
      <c r="B174">
        <v>1076.9259999999999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1.48704426985569E-3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AA174" t="str">
        <f t="shared" si="57"/>
        <v>d18:0/20:3-TriHex</v>
      </c>
      <c r="AB174">
        <f t="shared" si="58"/>
        <v>0</v>
      </c>
      <c r="AC174">
        <f t="shared" si="59"/>
        <v>0</v>
      </c>
      <c r="AD174">
        <f t="shared" si="60"/>
        <v>0</v>
      </c>
      <c r="AE174">
        <f t="shared" si="61"/>
        <v>0</v>
      </c>
      <c r="AF174">
        <f t="shared" si="62"/>
        <v>7.4352213492784498E-4</v>
      </c>
      <c r="AG174">
        <f t="shared" si="63"/>
        <v>0</v>
      </c>
      <c r="AH174">
        <f t="shared" si="64"/>
        <v>0</v>
      </c>
      <c r="AI174">
        <f t="shared" si="48"/>
        <v>0</v>
      </c>
      <c r="AJ174">
        <f t="shared" si="49"/>
        <v>0</v>
      </c>
      <c r="AK174">
        <f t="shared" si="50"/>
        <v>0</v>
      </c>
      <c r="AM174" t="str">
        <f t="shared" si="51"/>
        <v>d18:0/20:3-TriHex</v>
      </c>
      <c r="AN174">
        <f t="shared" si="52"/>
        <v>1.4870442698556899E-4</v>
      </c>
      <c r="AO174">
        <f t="shared" si="53"/>
        <v>0</v>
      </c>
      <c r="AQ174">
        <f t="shared" si="54"/>
        <v>3.3251320729488638E-4</v>
      </c>
      <c r="AR174">
        <f t="shared" si="55"/>
        <v>0</v>
      </c>
      <c r="AT174">
        <f t="shared" si="65"/>
        <v>1.4870442698556896E-4</v>
      </c>
      <c r="AU174">
        <f t="shared" si="66"/>
        <v>0</v>
      </c>
      <c r="AW174">
        <f t="shared" si="56"/>
        <v>0.37390096630005903</v>
      </c>
    </row>
    <row r="175" spans="1:49" x14ac:dyDescent="0.2">
      <c r="A175" t="s">
        <v>561</v>
      </c>
      <c r="B175">
        <v>1078.9280000000001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AA175" t="str">
        <f t="shared" si="57"/>
        <v>d18:0/20:2-TriHex</v>
      </c>
      <c r="AB175">
        <f t="shared" si="58"/>
        <v>0</v>
      </c>
      <c r="AC175">
        <f t="shared" si="59"/>
        <v>0</v>
      </c>
      <c r="AD175">
        <f t="shared" si="60"/>
        <v>0</v>
      </c>
      <c r="AE175">
        <f t="shared" si="61"/>
        <v>0</v>
      </c>
      <c r="AF175">
        <f t="shared" si="62"/>
        <v>0</v>
      </c>
      <c r="AG175">
        <f t="shared" si="63"/>
        <v>0</v>
      </c>
      <c r="AH175">
        <f t="shared" si="64"/>
        <v>0</v>
      </c>
      <c r="AI175">
        <f t="shared" si="48"/>
        <v>0</v>
      </c>
      <c r="AJ175">
        <f t="shared" si="49"/>
        <v>0</v>
      </c>
      <c r="AK175">
        <f t="shared" si="50"/>
        <v>0</v>
      </c>
      <c r="AM175" t="str">
        <f t="shared" si="51"/>
        <v>d18:0/20:2-TriHex</v>
      </c>
      <c r="AN175">
        <f t="shared" si="52"/>
        <v>0</v>
      </c>
      <c r="AO175">
        <f t="shared" si="53"/>
        <v>0</v>
      </c>
      <c r="AQ175">
        <f t="shared" si="54"/>
        <v>0</v>
      </c>
      <c r="AR175">
        <f t="shared" si="55"/>
        <v>0</v>
      </c>
      <c r="AT175">
        <f t="shared" si="65"/>
        <v>0</v>
      </c>
      <c r="AU175">
        <f t="shared" si="66"/>
        <v>0</v>
      </c>
      <c r="AW175" t="e">
        <f t="shared" si="56"/>
        <v>#DIV/0!</v>
      </c>
    </row>
    <row r="176" spans="1:49" x14ac:dyDescent="0.2">
      <c r="A176" t="s">
        <v>562</v>
      </c>
      <c r="B176">
        <v>1080.93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AA176" t="str">
        <f t="shared" si="57"/>
        <v>d18:0/20:1-TriHex</v>
      </c>
      <c r="AB176">
        <f t="shared" si="58"/>
        <v>0</v>
      </c>
      <c r="AC176">
        <f t="shared" si="59"/>
        <v>0</v>
      </c>
      <c r="AD176">
        <f t="shared" si="60"/>
        <v>0</v>
      </c>
      <c r="AE176">
        <f t="shared" si="61"/>
        <v>0</v>
      </c>
      <c r="AF176">
        <f t="shared" si="62"/>
        <v>0</v>
      </c>
      <c r="AG176">
        <f t="shared" si="63"/>
        <v>0</v>
      </c>
      <c r="AH176">
        <f t="shared" si="64"/>
        <v>0</v>
      </c>
      <c r="AI176">
        <f t="shared" si="48"/>
        <v>0</v>
      </c>
      <c r="AJ176">
        <f t="shared" si="49"/>
        <v>0</v>
      </c>
      <c r="AK176">
        <f t="shared" si="50"/>
        <v>0</v>
      </c>
      <c r="AM176" t="str">
        <f t="shared" si="51"/>
        <v>d18:0/20:1-TriHex</v>
      </c>
      <c r="AN176">
        <f t="shared" si="52"/>
        <v>0</v>
      </c>
      <c r="AO176">
        <f t="shared" si="53"/>
        <v>0</v>
      </c>
      <c r="AQ176">
        <f t="shared" si="54"/>
        <v>0</v>
      </c>
      <c r="AR176">
        <f t="shared" si="55"/>
        <v>0</v>
      </c>
      <c r="AT176">
        <f t="shared" si="65"/>
        <v>0</v>
      </c>
      <c r="AU176">
        <f t="shared" si="66"/>
        <v>0</v>
      </c>
      <c r="AW176" t="e">
        <f t="shared" si="56"/>
        <v>#DIV/0!</v>
      </c>
    </row>
    <row r="177" spans="1:49" x14ac:dyDescent="0.2">
      <c r="A177" t="s">
        <v>563</v>
      </c>
      <c r="B177">
        <v>1082.932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AA177" t="str">
        <f t="shared" si="57"/>
        <v>d18:0/20:0-TriHex</v>
      </c>
      <c r="AB177">
        <f t="shared" si="58"/>
        <v>0</v>
      </c>
      <c r="AC177">
        <f t="shared" si="59"/>
        <v>0</v>
      </c>
      <c r="AD177">
        <f t="shared" si="60"/>
        <v>0</v>
      </c>
      <c r="AE177">
        <f t="shared" si="61"/>
        <v>0</v>
      </c>
      <c r="AF177">
        <f t="shared" si="62"/>
        <v>0</v>
      </c>
      <c r="AG177">
        <f t="shared" si="63"/>
        <v>0</v>
      </c>
      <c r="AH177">
        <f t="shared" si="64"/>
        <v>0</v>
      </c>
      <c r="AI177">
        <f t="shared" si="48"/>
        <v>0</v>
      </c>
      <c r="AJ177">
        <f t="shared" si="49"/>
        <v>0</v>
      </c>
      <c r="AK177">
        <f t="shared" si="50"/>
        <v>0</v>
      </c>
      <c r="AM177" t="str">
        <f t="shared" si="51"/>
        <v>d18:0/20:0-TriHex</v>
      </c>
      <c r="AN177">
        <f t="shared" si="52"/>
        <v>0</v>
      </c>
      <c r="AO177">
        <f t="shared" si="53"/>
        <v>0</v>
      </c>
      <c r="AQ177">
        <f t="shared" si="54"/>
        <v>0</v>
      </c>
      <c r="AR177">
        <f t="shared" si="55"/>
        <v>0</v>
      </c>
      <c r="AT177">
        <f t="shared" si="65"/>
        <v>0</v>
      </c>
      <c r="AU177">
        <f t="shared" si="66"/>
        <v>0</v>
      </c>
      <c r="AW177" t="e">
        <f t="shared" si="56"/>
        <v>#DIV/0!</v>
      </c>
    </row>
    <row r="178" spans="1:49" x14ac:dyDescent="0.2">
      <c r="A178" t="s">
        <v>564</v>
      </c>
      <c r="B178">
        <v>1098.9480000000001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AA178" t="str">
        <f t="shared" si="57"/>
        <v>d18:0/22:6-TriHex</v>
      </c>
      <c r="AB178">
        <f t="shared" si="58"/>
        <v>0</v>
      </c>
      <c r="AC178">
        <f t="shared" si="59"/>
        <v>0</v>
      </c>
      <c r="AD178">
        <f t="shared" si="60"/>
        <v>0</v>
      </c>
      <c r="AE178">
        <f t="shared" si="61"/>
        <v>0</v>
      </c>
      <c r="AF178">
        <f t="shared" si="62"/>
        <v>0</v>
      </c>
      <c r="AG178">
        <f t="shared" si="63"/>
        <v>0</v>
      </c>
      <c r="AH178">
        <f t="shared" si="64"/>
        <v>0</v>
      </c>
      <c r="AI178">
        <f t="shared" si="48"/>
        <v>0</v>
      </c>
      <c r="AJ178">
        <f t="shared" si="49"/>
        <v>0</v>
      </c>
      <c r="AK178">
        <f t="shared" si="50"/>
        <v>0</v>
      </c>
      <c r="AM178" t="str">
        <f t="shared" si="51"/>
        <v>d18:0/22:6-TriHex</v>
      </c>
      <c r="AN178">
        <f t="shared" si="52"/>
        <v>0</v>
      </c>
      <c r="AO178">
        <f t="shared" si="53"/>
        <v>0</v>
      </c>
      <c r="AQ178">
        <f t="shared" si="54"/>
        <v>0</v>
      </c>
      <c r="AR178">
        <f t="shared" si="55"/>
        <v>0</v>
      </c>
      <c r="AT178">
        <f t="shared" si="65"/>
        <v>0</v>
      </c>
      <c r="AU178">
        <f t="shared" si="66"/>
        <v>0</v>
      </c>
      <c r="AW178" t="e">
        <f t="shared" si="56"/>
        <v>#DIV/0!</v>
      </c>
    </row>
    <row r="179" spans="1:49" x14ac:dyDescent="0.2">
      <c r="A179" t="s">
        <v>565</v>
      </c>
      <c r="B179">
        <v>1100.95</v>
      </c>
      <c r="C179">
        <v>1.25263675418976E-3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AA179" t="str">
        <f t="shared" si="57"/>
        <v>d18:0/22:5-TriHex</v>
      </c>
      <c r="AB179">
        <f t="shared" si="58"/>
        <v>6.2631837709488001E-4</v>
      </c>
      <c r="AC179">
        <f t="shared" si="59"/>
        <v>0</v>
      </c>
      <c r="AD179">
        <f t="shared" si="60"/>
        <v>0</v>
      </c>
      <c r="AE179">
        <f t="shared" si="61"/>
        <v>0</v>
      </c>
      <c r="AF179">
        <f t="shared" si="62"/>
        <v>0</v>
      </c>
      <c r="AG179">
        <f t="shared" si="63"/>
        <v>0</v>
      </c>
      <c r="AH179">
        <f t="shared" si="64"/>
        <v>0</v>
      </c>
      <c r="AI179">
        <f t="shared" si="48"/>
        <v>0</v>
      </c>
      <c r="AJ179">
        <f t="shared" si="49"/>
        <v>0</v>
      </c>
      <c r="AK179">
        <f t="shared" si="50"/>
        <v>0</v>
      </c>
      <c r="AM179" t="str">
        <f t="shared" si="51"/>
        <v>d18:0/22:5-TriHex</v>
      </c>
      <c r="AN179">
        <f t="shared" si="52"/>
        <v>1.2526367541897601E-4</v>
      </c>
      <c r="AO179">
        <f t="shared" si="53"/>
        <v>0</v>
      </c>
      <c r="AQ179">
        <f t="shared" si="54"/>
        <v>2.8009809334829979E-4</v>
      </c>
      <c r="AR179">
        <f t="shared" si="55"/>
        <v>0</v>
      </c>
      <c r="AT179">
        <f t="shared" si="65"/>
        <v>1.2526367541897601E-4</v>
      </c>
      <c r="AU179">
        <f t="shared" si="66"/>
        <v>0</v>
      </c>
      <c r="AW179">
        <f t="shared" si="56"/>
        <v>0.37390096630005903</v>
      </c>
    </row>
    <row r="180" spans="1:49" x14ac:dyDescent="0.2">
      <c r="A180" t="s">
        <v>566</v>
      </c>
      <c r="B180">
        <v>1102.952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AA180" t="str">
        <f t="shared" si="57"/>
        <v>d18:0/22:4-TriHex</v>
      </c>
      <c r="AB180">
        <f t="shared" si="58"/>
        <v>0</v>
      </c>
      <c r="AC180">
        <f t="shared" si="59"/>
        <v>0</v>
      </c>
      <c r="AD180">
        <f t="shared" si="60"/>
        <v>0</v>
      </c>
      <c r="AE180">
        <f t="shared" si="61"/>
        <v>0</v>
      </c>
      <c r="AF180">
        <f t="shared" si="62"/>
        <v>0</v>
      </c>
      <c r="AG180">
        <f t="shared" si="63"/>
        <v>0</v>
      </c>
      <c r="AH180">
        <f t="shared" si="64"/>
        <v>0</v>
      </c>
      <c r="AI180">
        <f t="shared" si="48"/>
        <v>0</v>
      </c>
      <c r="AJ180">
        <f t="shared" si="49"/>
        <v>0</v>
      </c>
      <c r="AK180">
        <f t="shared" si="50"/>
        <v>0</v>
      </c>
      <c r="AM180" t="str">
        <f t="shared" si="51"/>
        <v>d18:0/22:4-TriHex</v>
      </c>
      <c r="AN180">
        <f t="shared" si="52"/>
        <v>0</v>
      </c>
      <c r="AO180">
        <f t="shared" si="53"/>
        <v>0</v>
      </c>
      <c r="AQ180">
        <f t="shared" si="54"/>
        <v>0</v>
      </c>
      <c r="AR180">
        <f t="shared" si="55"/>
        <v>0</v>
      </c>
      <c r="AT180">
        <f t="shared" si="65"/>
        <v>0</v>
      </c>
      <c r="AU180">
        <f t="shared" si="66"/>
        <v>0</v>
      </c>
      <c r="AW180" t="e">
        <f t="shared" si="56"/>
        <v>#DIV/0!</v>
      </c>
    </row>
    <row r="181" spans="1:49" x14ac:dyDescent="0.2">
      <c r="A181" t="s">
        <v>567</v>
      </c>
      <c r="B181">
        <v>1104.954</v>
      </c>
      <c r="C181">
        <v>0</v>
      </c>
      <c r="D181">
        <v>3.0941701639177702E-4</v>
      </c>
      <c r="E181">
        <v>0</v>
      </c>
      <c r="F181">
        <v>0</v>
      </c>
      <c r="G181">
        <v>0</v>
      </c>
      <c r="H181">
        <v>0</v>
      </c>
      <c r="I181">
        <v>1.54402867220825E-3</v>
      </c>
      <c r="J181">
        <v>2.1156851214733101E-3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AA181" t="str">
        <f t="shared" si="57"/>
        <v>d18:0/22:3-TriHex</v>
      </c>
      <c r="AB181">
        <f t="shared" si="58"/>
        <v>1.5470850819588851E-4</v>
      </c>
      <c r="AC181">
        <f t="shared" si="59"/>
        <v>0</v>
      </c>
      <c r="AD181">
        <f t="shared" si="60"/>
        <v>0</v>
      </c>
      <c r="AE181">
        <f t="shared" si="61"/>
        <v>1.82985689684078E-3</v>
      </c>
      <c r="AF181">
        <f t="shared" si="62"/>
        <v>0</v>
      </c>
      <c r="AG181">
        <f t="shared" si="63"/>
        <v>0</v>
      </c>
      <c r="AH181">
        <f t="shared" si="64"/>
        <v>0</v>
      </c>
      <c r="AI181">
        <f t="shared" si="48"/>
        <v>0</v>
      </c>
      <c r="AJ181">
        <f t="shared" si="49"/>
        <v>0</v>
      </c>
      <c r="AK181">
        <f t="shared" si="50"/>
        <v>0</v>
      </c>
      <c r="AM181" t="str">
        <f t="shared" si="51"/>
        <v>d18:0/22:3-TriHex</v>
      </c>
      <c r="AN181">
        <f t="shared" si="52"/>
        <v>3.9691308100733369E-4</v>
      </c>
      <c r="AO181">
        <f t="shared" si="53"/>
        <v>0</v>
      </c>
      <c r="AQ181">
        <f t="shared" si="54"/>
        <v>8.0383627313811471E-4</v>
      </c>
      <c r="AR181">
        <f t="shared" si="55"/>
        <v>0</v>
      </c>
      <c r="AT181">
        <f t="shared" si="65"/>
        <v>3.5948650990338255E-4</v>
      </c>
      <c r="AU181">
        <f t="shared" si="66"/>
        <v>0</v>
      </c>
      <c r="AW181">
        <f t="shared" si="56"/>
        <v>0.33149458118035047</v>
      </c>
    </row>
    <row r="182" spans="1:49" x14ac:dyDescent="0.2">
      <c r="A182" t="s">
        <v>568</v>
      </c>
      <c r="B182">
        <v>1106.9559999999999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AA182" t="str">
        <f t="shared" si="57"/>
        <v>d18:0/22:2-TriHex</v>
      </c>
      <c r="AB182">
        <f t="shared" si="58"/>
        <v>0</v>
      </c>
      <c r="AC182">
        <f t="shared" si="59"/>
        <v>0</v>
      </c>
      <c r="AD182">
        <f t="shared" si="60"/>
        <v>0</v>
      </c>
      <c r="AE182">
        <f t="shared" si="61"/>
        <v>0</v>
      </c>
      <c r="AF182">
        <f t="shared" si="62"/>
        <v>0</v>
      </c>
      <c r="AG182">
        <f t="shared" si="63"/>
        <v>0</v>
      </c>
      <c r="AH182">
        <f t="shared" si="64"/>
        <v>0</v>
      </c>
      <c r="AI182">
        <f t="shared" si="48"/>
        <v>0</v>
      </c>
      <c r="AJ182">
        <f t="shared" si="49"/>
        <v>0</v>
      </c>
      <c r="AK182">
        <f t="shared" si="50"/>
        <v>0</v>
      </c>
      <c r="AM182" t="str">
        <f t="shared" si="51"/>
        <v>d18:0/22:2-TriHex</v>
      </c>
      <c r="AN182">
        <f t="shared" si="52"/>
        <v>0</v>
      </c>
      <c r="AO182">
        <f t="shared" si="53"/>
        <v>0</v>
      </c>
      <c r="AQ182">
        <f t="shared" si="54"/>
        <v>0</v>
      </c>
      <c r="AR182">
        <f t="shared" si="55"/>
        <v>0</v>
      </c>
      <c r="AT182">
        <f t="shared" si="65"/>
        <v>0</v>
      </c>
      <c r="AU182">
        <f t="shared" si="66"/>
        <v>0</v>
      </c>
      <c r="AW182" t="e">
        <f t="shared" si="56"/>
        <v>#DIV/0!</v>
      </c>
    </row>
    <row r="183" spans="1:49" x14ac:dyDescent="0.2">
      <c r="A183" t="s">
        <v>569</v>
      </c>
      <c r="B183">
        <v>1108.9580000000001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AA183" t="str">
        <f t="shared" si="57"/>
        <v>d18:0/22:1-TriHex</v>
      </c>
      <c r="AB183">
        <f t="shared" si="58"/>
        <v>0</v>
      </c>
      <c r="AC183">
        <f t="shared" si="59"/>
        <v>0</v>
      </c>
      <c r="AD183">
        <f t="shared" si="60"/>
        <v>0</v>
      </c>
      <c r="AE183">
        <f t="shared" si="61"/>
        <v>0</v>
      </c>
      <c r="AF183">
        <f t="shared" si="62"/>
        <v>0</v>
      </c>
      <c r="AG183">
        <f t="shared" si="63"/>
        <v>0</v>
      </c>
      <c r="AH183">
        <f t="shared" si="64"/>
        <v>0</v>
      </c>
      <c r="AI183">
        <f t="shared" si="48"/>
        <v>0</v>
      </c>
      <c r="AJ183">
        <f t="shared" si="49"/>
        <v>0</v>
      </c>
      <c r="AK183">
        <f t="shared" si="50"/>
        <v>0</v>
      </c>
      <c r="AM183" t="str">
        <f t="shared" si="51"/>
        <v>d18:0/22:1-TriHex</v>
      </c>
      <c r="AN183">
        <f t="shared" si="52"/>
        <v>0</v>
      </c>
      <c r="AO183">
        <f t="shared" si="53"/>
        <v>0</v>
      </c>
      <c r="AQ183">
        <f t="shared" si="54"/>
        <v>0</v>
      </c>
      <c r="AR183">
        <f t="shared" si="55"/>
        <v>0</v>
      </c>
      <c r="AT183">
        <f t="shared" si="65"/>
        <v>0</v>
      </c>
      <c r="AU183">
        <f t="shared" si="66"/>
        <v>0</v>
      </c>
      <c r="AW183" t="e">
        <f t="shared" si="56"/>
        <v>#DIV/0!</v>
      </c>
    </row>
    <row r="184" spans="1:49" x14ac:dyDescent="0.2">
      <c r="A184" t="s">
        <v>570</v>
      </c>
      <c r="B184">
        <v>1110.96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AA184" t="str">
        <f t="shared" si="57"/>
        <v>d18:0/22:0-TriHex</v>
      </c>
      <c r="AB184">
        <f t="shared" si="58"/>
        <v>0</v>
      </c>
      <c r="AC184">
        <f t="shared" si="59"/>
        <v>0</v>
      </c>
      <c r="AD184">
        <f t="shared" si="60"/>
        <v>0</v>
      </c>
      <c r="AE184">
        <f t="shared" si="61"/>
        <v>0</v>
      </c>
      <c r="AF184">
        <f t="shared" si="62"/>
        <v>0</v>
      </c>
      <c r="AG184">
        <f t="shared" si="63"/>
        <v>0</v>
      </c>
      <c r="AH184">
        <f t="shared" si="64"/>
        <v>0</v>
      </c>
      <c r="AI184">
        <f t="shared" si="48"/>
        <v>0</v>
      </c>
      <c r="AJ184">
        <f t="shared" si="49"/>
        <v>0</v>
      </c>
      <c r="AK184">
        <f t="shared" si="50"/>
        <v>0</v>
      </c>
      <c r="AM184" t="str">
        <f t="shared" si="51"/>
        <v>d18:0/22:0-TriHex</v>
      </c>
      <c r="AN184">
        <f t="shared" si="52"/>
        <v>0</v>
      </c>
      <c r="AO184">
        <f t="shared" si="53"/>
        <v>0</v>
      </c>
      <c r="AQ184">
        <f t="shared" si="54"/>
        <v>0</v>
      </c>
      <c r="AR184">
        <f t="shared" si="55"/>
        <v>0</v>
      </c>
      <c r="AT184">
        <f t="shared" si="65"/>
        <v>0</v>
      </c>
      <c r="AU184">
        <f t="shared" si="66"/>
        <v>0</v>
      </c>
      <c r="AW184" t="e">
        <f t="shared" si="56"/>
        <v>#DIV/0!</v>
      </c>
    </row>
    <row r="185" spans="1:49" x14ac:dyDescent="0.2">
      <c r="A185" t="s">
        <v>571</v>
      </c>
      <c r="B185">
        <v>1136.9860000000001</v>
      </c>
      <c r="C185">
        <v>0</v>
      </c>
      <c r="D185">
        <v>0</v>
      </c>
      <c r="E185">
        <v>0</v>
      </c>
      <c r="F185">
        <v>0</v>
      </c>
      <c r="G185">
        <v>4.7357316350911203E-3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1.6032396334432601E-3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AA185" t="str">
        <f t="shared" si="57"/>
        <v>d18:0/24:1-TriHex</v>
      </c>
      <c r="AB185">
        <f t="shared" si="58"/>
        <v>0</v>
      </c>
      <c r="AC185">
        <f t="shared" si="59"/>
        <v>0</v>
      </c>
      <c r="AD185">
        <f t="shared" si="60"/>
        <v>2.3678658175455601E-3</v>
      </c>
      <c r="AE185">
        <f t="shared" si="61"/>
        <v>0</v>
      </c>
      <c r="AF185">
        <f t="shared" si="62"/>
        <v>0</v>
      </c>
      <c r="AG185">
        <f t="shared" si="63"/>
        <v>0</v>
      </c>
      <c r="AH185">
        <f t="shared" si="64"/>
        <v>0</v>
      </c>
      <c r="AI185">
        <f t="shared" si="48"/>
        <v>0</v>
      </c>
      <c r="AJ185">
        <f t="shared" si="49"/>
        <v>0</v>
      </c>
      <c r="AK185">
        <f t="shared" si="50"/>
        <v>0</v>
      </c>
      <c r="AM185" t="str">
        <f t="shared" si="51"/>
        <v>d18:0/24:1-TriHex</v>
      </c>
      <c r="AN185">
        <f t="shared" si="52"/>
        <v>4.7357316350911204E-4</v>
      </c>
      <c r="AO185">
        <f t="shared" si="53"/>
        <v>0</v>
      </c>
      <c r="AQ185">
        <f t="shared" si="54"/>
        <v>1.0589417859259973E-3</v>
      </c>
      <c r="AR185">
        <f t="shared" si="55"/>
        <v>0</v>
      </c>
      <c r="AT185">
        <f t="shared" si="65"/>
        <v>4.7357316350911199E-4</v>
      </c>
      <c r="AU185">
        <f t="shared" si="66"/>
        <v>0</v>
      </c>
      <c r="AW185">
        <f t="shared" si="56"/>
        <v>0.37390096630005903</v>
      </c>
    </row>
    <row r="186" spans="1:49" x14ac:dyDescent="0.2">
      <c r="A186" t="s">
        <v>572</v>
      </c>
      <c r="B186">
        <v>1138.9880000000001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AA186" t="str">
        <f t="shared" si="57"/>
        <v>d18:0/24:0-TriHex</v>
      </c>
      <c r="AB186">
        <f t="shared" si="58"/>
        <v>0</v>
      </c>
      <c r="AC186">
        <f t="shared" si="59"/>
        <v>0</v>
      </c>
      <c r="AD186">
        <f t="shared" si="60"/>
        <v>0</v>
      </c>
      <c r="AE186">
        <f t="shared" si="61"/>
        <v>0</v>
      </c>
      <c r="AF186">
        <f t="shared" si="62"/>
        <v>0</v>
      </c>
      <c r="AG186">
        <f t="shared" si="63"/>
        <v>0</v>
      </c>
      <c r="AH186">
        <f t="shared" si="64"/>
        <v>0</v>
      </c>
      <c r="AI186">
        <f t="shared" si="48"/>
        <v>0</v>
      </c>
      <c r="AJ186">
        <f t="shared" si="49"/>
        <v>0</v>
      </c>
      <c r="AK186">
        <f t="shared" si="50"/>
        <v>0</v>
      </c>
      <c r="AM186" t="str">
        <f t="shared" si="51"/>
        <v>d18:0/24:0-TriHex</v>
      </c>
      <c r="AN186">
        <f t="shared" si="52"/>
        <v>0</v>
      </c>
      <c r="AO186">
        <f t="shared" si="53"/>
        <v>0</v>
      </c>
      <c r="AQ186">
        <f t="shared" si="54"/>
        <v>0</v>
      </c>
      <c r="AR186">
        <f t="shared" si="55"/>
        <v>0</v>
      </c>
      <c r="AT186">
        <f t="shared" si="65"/>
        <v>0</v>
      </c>
      <c r="AU186">
        <f t="shared" si="66"/>
        <v>0</v>
      </c>
      <c r="AW186" t="e">
        <f t="shared" si="56"/>
        <v>#DIV/0!</v>
      </c>
    </row>
    <row r="187" spans="1:49" x14ac:dyDescent="0.2">
      <c r="A187" t="s">
        <v>573</v>
      </c>
      <c r="B187">
        <v>1165.0139999999999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AA187" t="str">
        <f t="shared" si="57"/>
        <v>d18:0/26:1-TriHex</v>
      </c>
      <c r="AB187">
        <f t="shared" si="58"/>
        <v>0</v>
      </c>
      <c r="AC187">
        <f t="shared" si="59"/>
        <v>0</v>
      </c>
      <c r="AD187">
        <f t="shared" si="60"/>
        <v>0</v>
      </c>
      <c r="AE187">
        <f t="shared" si="61"/>
        <v>0</v>
      </c>
      <c r="AF187">
        <f t="shared" si="62"/>
        <v>0</v>
      </c>
      <c r="AG187">
        <f t="shared" si="63"/>
        <v>0</v>
      </c>
      <c r="AH187">
        <f t="shared" si="64"/>
        <v>0</v>
      </c>
      <c r="AI187">
        <f t="shared" si="48"/>
        <v>0</v>
      </c>
      <c r="AJ187">
        <f t="shared" si="49"/>
        <v>0</v>
      </c>
      <c r="AK187">
        <f t="shared" si="50"/>
        <v>0</v>
      </c>
      <c r="AM187" t="str">
        <f t="shared" si="51"/>
        <v>d18:0/26:1-TriHex</v>
      </c>
      <c r="AN187">
        <f t="shared" si="52"/>
        <v>0</v>
      </c>
      <c r="AO187">
        <f t="shared" si="53"/>
        <v>0</v>
      </c>
      <c r="AQ187">
        <f t="shared" si="54"/>
        <v>0</v>
      </c>
      <c r="AR187">
        <f t="shared" si="55"/>
        <v>0</v>
      </c>
      <c r="AT187">
        <f t="shared" si="65"/>
        <v>0</v>
      </c>
      <c r="AU187">
        <f t="shared" si="66"/>
        <v>0</v>
      </c>
      <c r="AW187" t="e">
        <f t="shared" si="56"/>
        <v>#DIV/0!</v>
      </c>
    </row>
    <row r="188" spans="1:49" x14ac:dyDescent="0.2">
      <c r="A188" t="s">
        <v>574</v>
      </c>
      <c r="B188">
        <v>1167.0160000000001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2.8248405058228001E-4</v>
      </c>
      <c r="J188">
        <v>0</v>
      </c>
      <c r="K188">
        <v>0</v>
      </c>
      <c r="L188">
        <v>2.7460802800291002E-4</v>
      </c>
      <c r="M188">
        <v>1.3431888860900201E-3</v>
      </c>
      <c r="N188">
        <v>0</v>
      </c>
      <c r="O188">
        <v>0</v>
      </c>
      <c r="P188">
        <v>0</v>
      </c>
      <c r="Q188">
        <v>0</v>
      </c>
      <c r="R188">
        <v>1.6032396334432601E-3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AA188" t="str">
        <f t="shared" si="57"/>
        <v>d18:0/26:0-TriHex</v>
      </c>
      <c r="AB188">
        <f t="shared" si="58"/>
        <v>0</v>
      </c>
      <c r="AC188">
        <f t="shared" si="59"/>
        <v>0</v>
      </c>
      <c r="AD188">
        <f t="shared" si="60"/>
        <v>0</v>
      </c>
      <c r="AE188">
        <f t="shared" si="61"/>
        <v>1.4124202529114001E-4</v>
      </c>
      <c r="AF188">
        <f t="shared" si="62"/>
        <v>1.3730401400145501E-4</v>
      </c>
      <c r="AG188">
        <f t="shared" si="63"/>
        <v>6.7159444304501004E-4</v>
      </c>
      <c r="AH188">
        <f t="shared" si="64"/>
        <v>0</v>
      </c>
      <c r="AI188">
        <f t="shared" si="48"/>
        <v>0</v>
      </c>
      <c r="AJ188">
        <f t="shared" si="49"/>
        <v>0</v>
      </c>
      <c r="AK188">
        <f t="shared" si="50"/>
        <v>0</v>
      </c>
      <c r="AM188" t="str">
        <f t="shared" si="51"/>
        <v>d18:0/26:0-TriHex</v>
      </c>
      <c r="AN188">
        <f t="shared" si="52"/>
        <v>5.5709207858519003E-5</v>
      </c>
      <c r="AO188">
        <f t="shared" si="53"/>
        <v>1.34318888609002E-4</v>
      </c>
      <c r="AQ188">
        <f t="shared" si="54"/>
        <v>7.6295679379858089E-5</v>
      </c>
      <c r="AR188">
        <f t="shared" si="55"/>
        <v>3.0034616559195058E-4</v>
      </c>
      <c r="AT188">
        <f t="shared" si="65"/>
        <v>3.4120465096578335E-5</v>
      </c>
      <c r="AU188">
        <f t="shared" si="66"/>
        <v>1.2261580865029014E-4</v>
      </c>
      <c r="AW188">
        <f t="shared" si="56"/>
        <v>0.59759009054752243</v>
      </c>
    </row>
    <row r="189" spans="1:49" x14ac:dyDescent="0.2">
      <c r="A189" t="s">
        <v>575</v>
      </c>
      <c r="B189">
        <v>968.81799999999998</v>
      </c>
      <c r="C189">
        <v>1.1737087580741001E-3</v>
      </c>
      <c r="D189">
        <v>0</v>
      </c>
      <c r="E189">
        <v>0</v>
      </c>
      <c r="F189">
        <v>0</v>
      </c>
      <c r="G189">
        <v>0</v>
      </c>
      <c r="H189">
        <v>1.7105446133927401E-3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AA189" t="str">
        <f t="shared" si="57"/>
        <v>d18:1/12:0-TriHex</v>
      </c>
      <c r="AB189">
        <f t="shared" si="58"/>
        <v>5.8685437903705005E-4</v>
      </c>
      <c r="AC189">
        <f t="shared" si="59"/>
        <v>0</v>
      </c>
      <c r="AD189">
        <f t="shared" si="60"/>
        <v>8.5527230669637003E-4</v>
      </c>
      <c r="AE189">
        <f t="shared" si="61"/>
        <v>0</v>
      </c>
      <c r="AF189">
        <f t="shared" si="62"/>
        <v>0</v>
      </c>
      <c r="AG189">
        <f t="shared" si="63"/>
        <v>0</v>
      </c>
      <c r="AH189">
        <f t="shared" si="64"/>
        <v>0</v>
      </c>
      <c r="AI189">
        <f t="shared" si="48"/>
        <v>0</v>
      </c>
      <c r="AJ189">
        <f t="shared" si="49"/>
        <v>0</v>
      </c>
      <c r="AK189">
        <f t="shared" si="50"/>
        <v>0</v>
      </c>
      <c r="AM189" t="str">
        <f t="shared" si="51"/>
        <v>d18:1/12:0-TriHex</v>
      </c>
      <c r="AN189">
        <f t="shared" si="52"/>
        <v>2.8842533714668403E-4</v>
      </c>
      <c r="AO189">
        <f t="shared" si="53"/>
        <v>0</v>
      </c>
      <c r="AQ189">
        <f t="shared" si="54"/>
        <v>4.0618435015882855E-4</v>
      </c>
      <c r="AR189">
        <f t="shared" si="55"/>
        <v>0</v>
      </c>
      <c r="AT189">
        <f t="shared" si="65"/>
        <v>1.8165116367034362E-4</v>
      </c>
      <c r="AU189">
        <f t="shared" si="66"/>
        <v>0</v>
      </c>
      <c r="AW189">
        <f t="shared" si="56"/>
        <v>0.18752596731161605</v>
      </c>
    </row>
    <row r="190" spans="1:49" x14ac:dyDescent="0.2">
      <c r="A190" t="s">
        <v>576</v>
      </c>
      <c r="B190">
        <v>994.84400000000005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1.6840220984541199E-3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2.2853505102483499E-3</v>
      </c>
      <c r="T190">
        <v>0</v>
      </c>
      <c r="U190">
        <v>0</v>
      </c>
      <c r="V190">
        <v>0</v>
      </c>
      <c r="W190">
        <v>0</v>
      </c>
      <c r="X190">
        <v>0</v>
      </c>
      <c r="AA190" t="str">
        <f t="shared" si="57"/>
        <v>d18:1/14:1-TriHex</v>
      </c>
      <c r="AB190">
        <f t="shared" si="58"/>
        <v>0</v>
      </c>
      <c r="AC190">
        <f t="shared" si="59"/>
        <v>0</v>
      </c>
      <c r="AD190">
        <f t="shared" si="60"/>
        <v>0</v>
      </c>
      <c r="AE190">
        <f t="shared" si="61"/>
        <v>8.4201104922705997E-4</v>
      </c>
      <c r="AF190">
        <f t="shared" si="62"/>
        <v>0</v>
      </c>
      <c r="AG190">
        <f t="shared" si="63"/>
        <v>0</v>
      </c>
      <c r="AH190">
        <f t="shared" si="64"/>
        <v>0</v>
      </c>
      <c r="AI190">
        <f t="shared" si="48"/>
        <v>1.1426752551241749E-3</v>
      </c>
      <c r="AJ190">
        <f t="shared" si="49"/>
        <v>0</v>
      </c>
      <c r="AK190">
        <f t="shared" si="50"/>
        <v>0</v>
      </c>
      <c r="AM190" t="str">
        <f t="shared" si="51"/>
        <v>d18:1/14:1-TriHex</v>
      </c>
      <c r="AN190">
        <f t="shared" si="52"/>
        <v>1.6840220984541199E-4</v>
      </c>
      <c r="AO190">
        <f t="shared" si="53"/>
        <v>2.28535051024835E-4</v>
      </c>
      <c r="AQ190">
        <f t="shared" si="54"/>
        <v>3.7655878877552562E-4</v>
      </c>
      <c r="AR190">
        <f t="shared" si="55"/>
        <v>5.1101990933291402E-4</v>
      </c>
      <c r="AT190">
        <f t="shared" si="65"/>
        <v>1.6840220984541199E-4</v>
      </c>
      <c r="AU190">
        <f t="shared" si="66"/>
        <v>2.0862300437816044E-4</v>
      </c>
      <c r="AW190">
        <f t="shared" si="56"/>
        <v>0.83799449496213296</v>
      </c>
    </row>
    <row r="191" spans="1:49" x14ac:dyDescent="0.2">
      <c r="A191" t="s">
        <v>577</v>
      </c>
      <c r="B191">
        <v>996.846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4.4149201327282296E-3</v>
      </c>
      <c r="X191">
        <v>0</v>
      </c>
      <c r="AA191" t="str">
        <f t="shared" si="57"/>
        <v>d18:1/14:0-TriHex</v>
      </c>
      <c r="AB191">
        <f t="shared" si="58"/>
        <v>0</v>
      </c>
      <c r="AC191">
        <f t="shared" si="59"/>
        <v>0</v>
      </c>
      <c r="AD191">
        <f t="shared" si="60"/>
        <v>0</v>
      </c>
      <c r="AE191">
        <f t="shared" si="61"/>
        <v>0</v>
      </c>
      <c r="AF191">
        <f t="shared" si="62"/>
        <v>0</v>
      </c>
      <c r="AG191">
        <f t="shared" si="63"/>
        <v>0</v>
      </c>
      <c r="AH191">
        <f t="shared" si="64"/>
        <v>0</v>
      </c>
      <c r="AI191">
        <f t="shared" si="48"/>
        <v>0</v>
      </c>
      <c r="AJ191">
        <f t="shared" si="49"/>
        <v>0</v>
      </c>
      <c r="AK191">
        <f t="shared" si="50"/>
        <v>2.2074600663641148E-3</v>
      </c>
      <c r="AM191" t="str">
        <f t="shared" si="51"/>
        <v>d18:1/14:0-TriHex</v>
      </c>
      <c r="AN191">
        <f t="shared" si="52"/>
        <v>0</v>
      </c>
      <c r="AO191">
        <f t="shared" si="53"/>
        <v>4.4149201327282298E-4</v>
      </c>
      <c r="AQ191">
        <f t="shared" si="54"/>
        <v>0</v>
      </c>
      <c r="AR191">
        <f t="shared" si="55"/>
        <v>9.8720615320127157E-4</v>
      </c>
      <c r="AT191">
        <f t="shared" si="65"/>
        <v>0</v>
      </c>
      <c r="AU191">
        <f t="shared" si="66"/>
        <v>4.0302522437982559E-4</v>
      </c>
      <c r="AW191">
        <f t="shared" si="56"/>
        <v>0.37390096630005903</v>
      </c>
    </row>
    <row r="192" spans="1:49" x14ac:dyDescent="0.2">
      <c r="A192" t="s">
        <v>578</v>
      </c>
      <c r="B192">
        <v>1022.872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5.33248452391281E-3</v>
      </c>
      <c r="T192">
        <v>0</v>
      </c>
      <c r="U192">
        <v>0</v>
      </c>
      <c r="V192">
        <v>0</v>
      </c>
      <c r="W192">
        <v>0</v>
      </c>
      <c r="X192">
        <v>0</v>
      </c>
      <c r="AA192" t="str">
        <f t="shared" si="57"/>
        <v>d18:1/16:1-TriHex</v>
      </c>
      <c r="AB192">
        <f t="shared" si="58"/>
        <v>0</v>
      </c>
      <c r="AC192">
        <f t="shared" si="59"/>
        <v>0</v>
      </c>
      <c r="AD192">
        <f t="shared" si="60"/>
        <v>0</v>
      </c>
      <c r="AE192">
        <f t="shared" si="61"/>
        <v>0</v>
      </c>
      <c r="AF192">
        <f t="shared" si="62"/>
        <v>0</v>
      </c>
      <c r="AG192">
        <f t="shared" si="63"/>
        <v>0</v>
      </c>
      <c r="AH192">
        <f t="shared" si="64"/>
        <v>0</v>
      </c>
      <c r="AI192">
        <f t="shared" si="48"/>
        <v>2.666242261956405E-3</v>
      </c>
      <c r="AJ192">
        <f t="shared" si="49"/>
        <v>0</v>
      </c>
      <c r="AK192">
        <f t="shared" si="50"/>
        <v>0</v>
      </c>
      <c r="AM192" t="str">
        <f t="shared" si="51"/>
        <v>d18:1/16:1-TriHex</v>
      </c>
      <c r="AN192">
        <f t="shared" si="52"/>
        <v>0</v>
      </c>
      <c r="AO192">
        <f t="shared" si="53"/>
        <v>5.3324845239128096E-4</v>
      </c>
      <c r="AQ192">
        <f t="shared" si="54"/>
        <v>0</v>
      </c>
      <c r="AR192">
        <f t="shared" si="55"/>
        <v>1.1923797884434645E-3</v>
      </c>
      <c r="AT192">
        <f t="shared" si="65"/>
        <v>0</v>
      </c>
      <c r="AU192">
        <f t="shared" si="66"/>
        <v>4.867870102157071E-4</v>
      </c>
      <c r="AW192">
        <f t="shared" si="56"/>
        <v>0.37390096630005903</v>
      </c>
    </row>
    <row r="193" spans="1:49" x14ac:dyDescent="0.2">
      <c r="A193" t="s">
        <v>579</v>
      </c>
      <c r="B193">
        <v>1024.874</v>
      </c>
      <c r="C193">
        <v>0</v>
      </c>
      <c r="D193">
        <v>0</v>
      </c>
      <c r="E193">
        <v>1.31295456263188E-3</v>
      </c>
      <c r="F193">
        <v>4.9953209886686497E-3</v>
      </c>
      <c r="G193">
        <v>0</v>
      </c>
      <c r="H193">
        <v>1.4695256643227001E-3</v>
      </c>
      <c r="I193">
        <v>1.6840220984541199E-3</v>
      </c>
      <c r="J193">
        <v>1.13365786750667E-3</v>
      </c>
      <c r="K193">
        <v>4.8730126015582203E-3</v>
      </c>
      <c r="L193">
        <v>5.4568979100067796E-3</v>
      </c>
      <c r="M193">
        <v>1.6631661981724799E-3</v>
      </c>
      <c r="N193">
        <v>4.2154988639002498E-3</v>
      </c>
      <c r="O193">
        <v>2.8786171796295898E-3</v>
      </c>
      <c r="P193">
        <v>1.33111314334279E-2</v>
      </c>
      <c r="Q193">
        <v>4.4909068294083799E-3</v>
      </c>
      <c r="R193">
        <v>1.9851667874316802E-3</v>
      </c>
      <c r="S193">
        <v>7.27946393755618E-4</v>
      </c>
      <c r="T193">
        <v>0</v>
      </c>
      <c r="U193">
        <v>0</v>
      </c>
      <c r="V193">
        <v>0</v>
      </c>
      <c r="W193">
        <v>0</v>
      </c>
      <c r="X193">
        <v>0</v>
      </c>
      <c r="AA193" t="str">
        <f t="shared" si="57"/>
        <v>d18:1/16:0-TriHex</v>
      </c>
      <c r="AB193">
        <f t="shared" si="58"/>
        <v>0</v>
      </c>
      <c r="AC193">
        <f t="shared" si="59"/>
        <v>3.1541377756502649E-3</v>
      </c>
      <c r="AD193">
        <f t="shared" si="60"/>
        <v>7.3476283216135005E-4</v>
      </c>
      <c r="AE193">
        <f t="shared" si="61"/>
        <v>1.4088399829803948E-3</v>
      </c>
      <c r="AF193">
        <f t="shared" si="62"/>
        <v>5.1649552557824999E-3</v>
      </c>
      <c r="AG193">
        <f t="shared" si="63"/>
        <v>2.9393325310363649E-3</v>
      </c>
      <c r="AH193">
        <f t="shared" si="64"/>
        <v>8.0948743065287453E-3</v>
      </c>
      <c r="AI193">
        <f t="shared" si="48"/>
        <v>3.63973196877809E-4</v>
      </c>
      <c r="AJ193">
        <f t="shared" si="49"/>
        <v>0</v>
      </c>
      <c r="AK193">
        <f t="shared" si="50"/>
        <v>0</v>
      </c>
      <c r="AM193" t="str">
        <f t="shared" si="51"/>
        <v>d18:1/16:0-TriHex</v>
      </c>
      <c r="AN193">
        <f t="shared" si="52"/>
        <v>2.092539169314902E-3</v>
      </c>
      <c r="AO193">
        <f t="shared" si="53"/>
        <v>2.2796360068885841E-3</v>
      </c>
      <c r="AQ193">
        <f t="shared" si="54"/>
        <v>2.0770443870800968E-3</v>
      </c>
      <c r="AR193">
        <f t="shared" si="55"/>
        <v>3.4754654592960166E-3</v>
      </c>
      <c r="AT193">
        <f t="shared" si="65"/>
        <v>9.2888248835909645E-4</v>
      </c>
      <c r="AU193">
        <f t="shared" si="66"/>
        <v>1.4188528323238034E-3</v>
      </c>
      <c r="AW193">
        <f t="shared" si="56"/>
        <v>0.92080107871446304</v>
      </c>
    </row>
    <row r="194" spans="1:49" x14ac:dyDescent="0.2">
      <c r="A194" t="s">
        <v>580</v>
      </c>
      <c r="B194">
        <v>1046.896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1.63706937300203E-3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6.0790152276934603E-4</v>
      </c>
      <c r="AA194" t="str">
        <f t="shared" si="57"/>
        <v>d18:1/18:3-TriHex</v>
      </c>
      <c r="AB194">
        <f t="shared" si="58"/>
        <v>0</v>
      </c>
      <c r="AC194">
        <f t="shared" si="59"/>
        <v>0</v>
      </c>
      <c r="AD194">
        <f t="shared" si="60"/>
        <v>0</v>
      </c>
      <c r="AE194">
        <f t="shared" si="61"/>
        <v>0</v>
      </c>
      <c r="AF194">
        <f t="shared" si="62"/>
        <v>8.1853468650101499E-4</v>
      </c>
      <c r="AG194">
        <f t="shared" si="63"/>
        <v>0</v>
      </c>
      <c r="AH194">
        <f t="shared" si="64"/>
        <v>0</v>
      </c>
      <c r="AI194">
        <f t="shared" si="48"/>
        <v>0</v>
      </c>
      <c r="AJ194">
        <f t="shared" si="49"/>
        <v>0</v>
      </c>
      <c r="AK194">
        <f t="shared" si="50"/>
        <v>3.0395076138467302E-4</v>
      </c>
      <c r="AM194" t="str">
        <f t="shared" si="51"/>
        <v>d18:1/18:3-TriHex</v>
      </c>
      <c r="AN194">
        <f t="shared" si="52"/>
        <v>1.6370693730020301E-4</v>
      </c>
      <c r="AO194">
        <f t="shared" si="53"/>
        <v>6.0790152276934605E-5</v>
      </c>
      <c r="AQ194">
        <f t="shared" si="54"/>
        <v>3.6605984019154981E-4</v>
      </c>
      <c r="AR194">
        <f t="shared" si="55"/>
        <v>1.3593091285378939E-4</v>
      </c>
      <c r="AT194">
        <f t="shared" si="65"/>
        <v>1.6370693730020298E-4</v>
      </c>
      <c r="AU194">
        <f t="shared" si="66"/>
        <v>5.5493562793751867E-5</v>
      </c>
      <c r="AW194">
        <f t="shared" si="56"/>
        <v>0.58085216890395852</v>
      </c>
    </row>
    <row r="195" spans="1:49" x14ac:dyDescent="0.2">
      <c r="A195" t="s">
        <v>581</v>
      </c>
      <c r="B195">
        <v>1048.8979999999999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4.3954032461853403E-3</v>
      </c>
      <c r="W195">
        <v>0</v>
      </c>
      <c r="X195">
        <v>0</v>
      </c>
      <c r="AA195" t="str">
        <f t="shared" si="57"/>
        <v>d18:1/18:2-TriHex</v>
      </c>
      <c r="AB195">
        <f t="shared" si="58"/>
        <v>0</v>
      </c>
      <c r="AC195">
        <f t="shared" si="59"/>
        <v>0</v>
      </c>
      <c r="AD195">
        <f t="shared" si="60"/>
        <v>0</v>
      </c>
      <c r="AE195">
        <f t="shared" si="61"/>
        <v>0</v>
      </c>
      <c r="AF195">
        <f t="shared" si="62"/>
        <v>0</v>
      </c>
      <c r="AG195">
        <f t="shared" si="63"/>
        <v>0</v>
      </c>
      <c r="AH195">
        <f t="shared" si="64"/>
        <v>0</v>
      </c>
      <c r="AI195">
        <f t="shared" si="48"/>
        <v>0</v>
      </c>
      <c r="AJ195">
        <f t="shared" si="49"/>
        <v>2.1977016230926702E-3</v>
      </c>
      <c r="AK195">
        <f t="shared" si="50"/>
        <v>0</v>
      </c>
      <c r="AM195" t="str">
        <f t="shared" si="51"/>
        <v>d18:1/18:2-TriHex</v>
      </c>
      <c r="AN195">
        <f t="shared" si="52"/>
        <v>0</v>
      </c>
      <c r="AO195">
        <f t="shared" si="53"/>
        <v>4.3954032461853402E-4</v>
      </c>
      <c r="AQ195">
        <f t="shared" si="54"/>
        <v>0</v>
      </c>
      <c r="AR195">
        <f t="shared" si="55"/>
        <v>9.8284204469936643E-4</v>
      </c>
      <c r="AT195">
        <f t="shared" si="65"/>
        <v>0</v>
      </c>
      <c r="AU195">
        <f t="shared" si="66"/>
        <v>4.0124358454452403E-4</v>
      </c>
      <c r="AW195">
        <f t="shared" si="56"/>
        <v>0.37390096630005903</v>
      </c>
    </row>
    <row r="196" spans="1:49" x14ac:dyDescent="0.2">
      <c r="A196" t="s">
        <v>582</v>
      </c>
      <c r="B196">
        <v>1050.9000000000001</v>
      </c>
      <c r="C196">
        <v>3.1374135287584202E-4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1.6840220984541199E-3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AA196" t="str">
        <f t="shared" si="57"/>
        <v>d18:1/18:1-TriHex</v>
      </c>
      <c r="AB196">
        <f t="shared" si="58"/>
        <v>1.5687067643792101E-4</v>
      </c>
      <c r="AC196">
        <f t="shared" si="59"/>
        <v>0</v>
      </c>
      <c r="AD196">
        <f t="shared" si="60"/>
        <v>0</v>
      </c>
      <c r="AE196">
        <f t="shared" si="61"/>
        <v>8.4201104922705997E-4</v>
      </c>
      <c r="AF196">
        <f t="shared" si="62"/>
        <v>0</v>
      </c>
      <c r="AG196">
        <f t="shared" si="63"/>
        <v>0</v>
      </c>
      <c r="AH196">
        <f t="shared" si="64"/>
        <v>0</v>
      </c>
      <c r="AI196">
        <f t="shared" si="48"/>
        <v>0</v>
      </c>
      <c r="AJ196">
        <f t="shared" si="49"/>
        <v>0</v>
      </c>
      <c r="AK196">
        <f t="shared" si="50"/>
        <v>0</v>
      </c>
      <c r="AM196" t="str">
        <f t="shared" si="51"/>
        <v>d18:1/18:1-TriHex</v>
      </c>
      <c r="AN196">
        <f t="shared" si="52"/>
        <v>1.9977634513299616E-4</v>
      </c>
      <c r="AO196">
        <f t="shared" si="53"/>
        <v>0</v>
      </c>
      <c r="AQ196">
        <f t="shared" si="54"/>
        <v>3.653895441077424E-4</v>
      </c>
      <c r="AR196">
        <f t="shared" si="55"/>
        <v>0</v>
      </c>
      <c r="AT196">
        <f t="shared" si="65"/>
        <v>1.6340717177851396E-4</v>
      </c>
      <c r="AU196">
        <f t="shared" si="66"/>
        <v>0</v>
      </c>
      <c r="AW196">
        <f t="shared" si="56"/>
        <v>0.28860153821402557</v>
      </c>
    </row>
    <row r="197" spans="1:49" x14ac:dyDescent="0.2">
      <c r="A197" t="s">
        <v>583</v>
      </c>
      <c r="B197">
        <v>1052.902</v>
      </c>
      <c r="C197">
        <v>0</v>
      </c>
      <c r="D197">
        <v>0</v>
      </c>
      <c r="E197">
        <v>0</v>
      </c>
      <c r="F197">
        <v>4.4758230236641801E-4</v>
      </c>
      <c r="G197">
        <v>2.0295992721819098E-3</v>
      </c>
      <c r="H197">
        <v>0</v>
      </c>
      <c r="I197">
        <v>0</v>
      </c>
      <c r="J197">
        <v>1.8175811138092001E-3</v>
      </c>
      <c r="K197">
        <v>0</v>
      </c>
      <c r="L197">
        <v>3.0434725963190798E-3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AA197" t="str">
        <f t="shared" si="57"/>
        <v>d18:1/18:0-TriHex</v>
      </c>
      <c r="AB197">
        <f t="shared" si="58"/>
        <v>0</v>
      </c>
      <c r="AC197">
        <f t="shared" si="59"/>
        <v>2.23791151183209E-4</v>
      </c>
      <c r="AD197">
        <f t="shared" si="60"/>
        <v>1.0147996360909549E-3</v>
      </c>
      <c r="AE197">
        <f t="shared" si="61"/>
        <v>9.0879055690460005E-4</v>
      </c>
      <c r="AF197">
        <f t="shared" si="62"/>
        <v>1.5217362981595399E-3</v>
      </c>
      <c r="AG197">
        <f t="shared" si="63"/>
        <v>0</v>
      </c>
      <c r="AH197">
        <f t="shared" si="64"/>
        <v>0</v>
      </c>
      <c r="AI197">
        <f t="shared" si="48"/>
        <v>0</v>
      </c>
      <c r="AJ197">
        <f t="shared" si="49"/>
        <v>0</v>
      </c>
      <c r="AK197">
        <f t="shared" si="50"/>
        <v>0</v>
      </c>
      <c r="AM197" t="str">
        <f t="shared" si="51"/>
        <v>d18:1/18:0-TriHex</v>
      </c>
      <c r="AN197">
        <f t="shared" si="52"/>
        <v>7.3382352846766068E-4</v>
      </c>
      <c r="AO197">
        <f t="shared" si="53"/>
        <v>0</v>
      </c>
      <c r="AQ197">
        <f t="shared" si="54"/>
        <v>6.1826320518648746E-4</v>
      </c>
      <c r="AR197">
        <f t="shared" si="55"/>
        <v>0</v>
      </c>
      <c r="AT197">
        <f t="shared" si="65"/>
        <v>2.7649571095677731E-4</v>
      </c>
      <c r="AU197">
        <f t="shared" si="66"/>
        <v>0</v>
      </c>
      <c r="AW197">
        <f t="shared" si="56"/>
        <v>5.674352764584429E-2</v>
      </c>
    </row>
    <row r="198" spans="1:49" x14ac:dyDescent="0.2">
      <c r="A198" t="s">
        <v>584</v>
      </c>
      <c r="B198">
        <v>1070.92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AA198" t="str">
        <f t="shared" si="57"/>
        <v>d18:1/20:5-TriHex</v>
      </c>
      <c r="AB198">
        <f t="shared" si="58"/>
        <v>0</v>
      </c>
      <c r="AC198">
        <f t="shared" si="59"/>
        <v>0</v>
      </c>
      <c r="AD198">
        <f t="shared" si="60"/>
        <v>0</v>
      </c>
      <c r="AE198">
        <f t="shared" si="61"/>
        <v>0</v>
      </c>
      <c r="AF198">
        <f t="shared" si="62"/>
        <v>0</v>
      </c>
      <c r="AG198">
        <f t="shared" si="63"/>
        <v>0</v>
      </c>
      <c r="AH198">
        <f t="shared" si="64"/>
        <v>0</v>
      </c>
      <c r="AI198">
        <f t="shared" si="48"/>
        <v>0</v>
      </c>
      <c r="AJ198">
        <f t="shared" si="49"/>
        <v>0</v>
      </c>
      <c r="AK198">
        <f t="shared" si="50"/>
        <v>0</v>
      </c>
      <c r="AM198" t="str">
        <f t="shared" si="51"/>
        <v>d18:1/20:5-TriHex</v>
      </c>
      <c r="AN198">
        <f t="shared" si="52"/>
        <v>0</v>
      </c>
      <c r="AO198">
        <f t="shared" si="53"/>
        <v>0</v>
      </c>
      <c r="AQ198">
        <f t="shared" si="54"/>
        <v>0</v>
      </c>
      <c r="AR198">
        <f t="shared" si="55"/>
        <v>0</v>
      </c>
      <c r="AT198">
        <f t="shared" si="65"/>
        <v>0</v>
      </c>
      <c r="AU198">
        <f t="shared" si="66"/>
        <v>0</v>
      </c>
      <c r="AW198" t="e">
        <f t="shared" si="56"/>
        <v>#DIV/0!</v>
      </c>
    </row>
    <row r="199" spans="1:49" x14ac:dyDescent="0.2">
      <c r="A199" t="s">
        <v>585</v>
      </c>
      <c r="B199">
        <v>1072.922</v>
      </c>
      <c r="C199">
        <v>3.1374135287584202E-4</v>
      </c>
      <c r="D199">
        <v>0</v>
      </c>
      <c r="E199">
        <v>3.50962824389719E-4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1.6218710551761E-3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6.2323297010633098E-3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AA199" t="str">
        <f t="shared" si="57"/>
        <v>d18:1/20:4-TriHex</v>
      </c>
      <c r="AB199">
        <f t="shared" si="58"/>
        <v>1.5687067643792101E-4</v>
      </c>
      <c r="AC199">
        <f t="shared" si="59"/>
        <v>1.754814121948595E-4</v>
      </c>
      <c r="AD199">
        <f t="shared" si="60"/>
        <v>0</v>
      </c>
      <c r="AE199">
        <f t="shared" si="61"/>
        <v>0</v>
      </c>
      <c r="AF199">
        <f t="shared" si="62"/>
        <v>8.1093552758805E-4</v>
      </c>
      <c r="AG199">
        <f t="shared" si="63"/>
        <v>0</v>
      </c>
      <c r="AH199">
        <f t="shared" si="64"/>
        <v>0</v>
      </c>
      <c r="AI199">
        <f t="shared" ref="AI199:AI240" si="67">AVERAGE(S199:T199)</f>
        <v>0</v>
      </c>
      <c r="AJ199">
        <f t="shared" ref="AJ199:AJ240" si="68">AVERAGE(U199:V199)</f>
        <v>0</v>
      </c>
      <c r="AK199">
        <f t="shared" ref="AK199:AK240" si="69">AVERAGE(W199:X199)</f>
        <v>0</v>
      </c>
      <c r="AM199" t="str">
        <f t="shared" ref="AM199:AM240" si="70">A199</f>
        <v>d18:1/20:4-TriHex</v>
      </c>
      <c r="AN199">
        <f t="shared" ref="AN199:AN240" si="71">AVERAGE(AB199:AF199)</f>
        <v>2.2865752324416612E-4</v>
      </c>
      <c r="AO199">
        <f t="shared" ref="AO199:AO240" si="72">AVERAGE(AG199:AK199)</f>
        <v>0</v>
      </c>
      <c r="AQ199">
        <f t="shared" ref="AQ199:AQ240" si="73">STDEV(AB199:AF199)</f>
        <v>3.360049294190936E-4</v>
      </c>
      <c r="AR199">
        <f t="shared" ref="AR199:AR240" si="74">STDEV(AG199:AK199)</f>
        <v>0</v>
      </c>
      <c r="AT199">
        <f t="shared" si="65"/>
        <v>1.5026597259122244E-4</v>
      </c>
      <c r="AU199">
        <f t="shared" si="66"/>
        <v>0</v>
      </c>
      <c r="AW199">
        <f t="shared" ref="AW199:AW240" si="75">TTEST(AB199:AF199,AG199:AK199,2,3)</f>
        <v>0.20273945238582661</v>
      </c>
    </row>
    <row r="200" spans="1:49" x14ac:dyDescent="0.2">
      <c r="A200" t="s">
        <v>586</v>
      </c>
      <c r="B200">
        <v>1074.924</v>
      </c>
      <c r="C200">
        <v>0</v>
      </c>
      <c r="D200">
        <v>0</v>
      </c>
      <c r="E200">
        <v>0</v>
      </c>
      <c r="F200">
        <v>0</v>
      </c>
      <c r="G200">
        <v>2.0295992721819098E-3</v>
      </c>
      <c r="H200">
        <v>0</v>
      </c>
      <c r="I200">
        <v>0</v>
      </c>
      <c r="J200">
        <v>0</v>
      </c>
      <c r="K200">
        <v>0</v>
      </c>
      <c r="L200">
        <v>3.7594236810199901E-4</v>
      </c>
      <c r="M200">
        <v>0</v>
      </c>
      <c r="N200">
        <v>0</v>
      </c>
      <c r="O200">
        <v>0</v>
      </c>
      <c r="P200">
        <v>0</v>
      </c>
      <c r="Q200">
        <v>1.43047616394084E-3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AA200" t="str">
        <f t="shared" si="57"/>
        <v>d18:1/20:3-TriHex</v>
      </c>
      <c r="AB200">
        <f t="shared" si="58"/>
        <v>0</v>
      </c>
      <c r="AC200">
        <f t="shared" si="59"/>
        <v>0</v>
      </c>
      <c r="AD200">
        <f t="shared" si="60"/>
        <v>1.0147996360909549E-3</v>
      </c>
      <c r="AE200">
        <f t="shared" si="61"/>
        <v>0</v>
      </c>
      <c r="AF200">
        <f t="shared" si="62"/>
        <v>1.879711840509995E-4</v>
      </c>
      <c r="AG200">
        <f t="shared" si="63"/>
        <v>0</v>
      </c>
      <c r="AH200">
        <f t="shared" si="64"/>
        <v>0</v>
      </c>
      <c r="AI200">
        <f t="shared" si="67"/>
        <v>0</v>
      </c>
      <c r="AJ200">
        <f t="shared" si="68"/>
        <v>0</v>
      </c>
      <c r="AK200">
        <f t="shared" si="69"/>
        <v>0</v>
      </c>
      <c r="AM200" t="str">
        <f t="shared" si="70"/>
        <v>d18:1/20:3-TriHex</v>
      </c>
      <c r="AN200">
        <f t="shared" si="71"/>
        <v>2.4055416402839089E-4</v>
      </c>
      <c r="AO200">
        <f t="shared" si="72"/>
        <v>0</v>
      </c>
      <c r="AQ200">
        <f t="shared" si="73"/>
        <v>4.4040320681361963E-4</v>
      </c>
      <c r="AR200">
        <f t="shared" si="74"/>
        <v>0</v>
      </c>
      <c r="AT200">
        <f t="shared" si="65"/>
        <v>1.9695430158883041E-4</v>
      </c>
      <c r="AU200">
        <f t="shared" si="66"/>
        <v>0</v>
      </c>
      <c r="AW200">
        <f t="shared" si="75"/>
        <v>0.28900785428099995</v>
      </c>
    </row>
    <row r="201" spans="1:49" x14ac:dyDescent="0.2">
      <c r="A201" t="s">
        <v>587</v>
      </c>
      <c r="B201">
        <v>1076.9259999999999</v>
      </c>
      <c r="C201">
        <v>0</v>
      </c>
      <c r="D201">
        <v>4.2359637742326499E-4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AA201" t="str">
        <f t="shared" si="57"/>
        <v>d18:1/20:2-TriHex</v>
      </c>
      <c r="AB201">
        <f t="shared" si="58"/>
        <v>2.117981887116325E-4</v>
      </c>
      <c r="AC201">
        <f t="shared" si="59"/>
        <v>0</v>
      </c>
      <c r="AD201">
        <f t="shared" si="60"/>
        <v>0</v>
      </c>
      <c r="AE201">
        <f t="shared" si="61"/>
        <v>0</v>
      </c>
      <c r="AF201">
        <f t="shared" si="62"/>
        <v>0</v>
      </c>
      <c r="AG201">
        <f t="shared" si="63"/>
        <v>0</v>
      </c>
      <c r="AH201">
        <f t="shared" si="64"/>
        <v>0</v>
      </c>
      <c r="AI201">
        <f t="shared" si="67"/>
        <v>0</v>
      </c>
      <c r="AJ201">
        <f t="shared" si="68"/>
        <v>0</v>
      </c>
      <c r="AK201">
        <f t="shared" si="69"/>
        <v>0</v>
      </c>
      <c r="AM201" t="str">
        <f t="shared" si="70"/>
        <v>d18:1/20:2-TriHex</v>
      </c>
      <c r="AN201">
        <f t="shared" si="71"/>
        <v>4.2359637742326497E-5</v>
      </c>
      <c r="AO201">
        <f t="shared" si="72"/>
        <v>0</v>
      </c>
      <c r="AQ201">
        <f t="shared" si="73"/>
        <v>9.4719029494107757E-5</v>
      </c>
      <c r="AR201">
        <f t="shared" si="74"/>
        <v>0</v>
      </c>
      <c r="AT201">
        <f t="shared" si="65"/>
        <v>4.235963774232649E-5</v>
      </c>
      <c r="AU201">
        <f t="shared" si="66"/>
        <v>0</v>
      </c>
      <c r="AW201">
        <f t="shared" si="75"/>
        <v>0.37390096630005903</v>
      </c>
    </row>
    <row r="202" spans="1:49" x14ac:dyDescent="0.2">
      <c r="A202" t="s">
        <v>588</v>
      </c>
      <c r="B202">
        <v>1078.9280000000001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5.42287397980334E-3</v>
      </c>
      <c r="V202">
        <v>0</v>
      </c>
      <c r="W202">
        <v>0</v>
      </c>
      <c r="X202">
        <v>0</v>
      </c>
      <c r="AA202" t="str">
        <f t="shared" si="57"/>
        <v>d18:1/20:1-TriHex</v>
      </c>
      <c r="AB202">
        <f t="shared" si="58"/>
        <v>0</v>
      </c>
      <c r="AC202">
        <f t="shared" si="59"/>
        <v>0</v>
      </c>
      <c r="AD202">
        <f t="shared" si="60"/>
        <v>0</v>
      </c>
      <c r="AE202">
        <f t="shared" si="61"/>
        <v>0</v>
      </c>
      <c r="AF202">
        <f t="shared" si="62"/>
        <v>0</v>
      </c>
      <c r="AG202">
        <f t="shared" si="63"/>
        <v>0</v>
      </c>
      <c r="AH202">
        <f t="shared" si="64"/>
        <v>0</v>
      </c>
      <c r="AI202">
        <f t="shared" si="67"/>
        <v>0</v>
      </c>
      <c r="AJ202">
        <f t="shared" si="68"/>
        <v>2.71143698990167E-3</v>
      </c>
      <c r="AK202">
        <f t="shared" si="69"/>
        <v>0</v>
      </c>
      <c r="AM202" t="str">
        <f t="shared" si="70"/>
        <v>d18:1/20:1-TriHex</v>
      </c>
      <c r="AN202">
        <f t="shared" si="71"/>
        <v>0</v>
      </c>
      <c r="AO202">
        <f t="shared" si="72"/>
        <v>5.4228739798033404E-4</v>
      </c>
      <c r="AQ202">
        <f t="shared" si="73"/>
        <v>0</v>
      </c>
      <c r="AR202">
        <f t="shared" si="74"/>
        <v>1.2125914852255089E-3</v>
      </c>
      <c r="AT202">
        <f t="shared" si="65"/>
        <v>0</v>
      </c>
      <c r="AU202">
        <f t="shared" si="66"/>
        <v>4.950384008743507E-4</v>
      </c>
      <c r="AW202">
        <f t="shared" si="75"/>
        <v>0.37390096630005903</v>
      </c>
    </row>
    <row r="203" spans="1:49" x14ac:dyDescent="0.2">
      <c r="A203" t="s">
        <v>589</v>
      </c>
      <c r="B203">
        <v>1080.93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1.8175811138092001E-3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3.4589541951282401E-3</v>
      </c>
      <c r="R203">
        <v>0</v>
      </c>
      <c r="S203">
        <v>0</v>
      </c>
      <c r="T203">
        <v>0</v>
      </c>
      <c r="U203">
        <v>0</v>
      </c>
      <c r="V203">
        <v>4.3954032461853403E-3</v>
      </c>
      <c r="W203">
        <v>0</v>
      </c>
      <c r="X203">
        <v>0</v>
      </c>
      <c r="AA203" t="str">
        <f t="shared" si="57"/>
        <v>d18:1/20:0-TriHex</v>
      </c>
      <c r="AB203">
        <f t="shared" si="58"/>
        <v>0</v>
      </c>
      <c r="AC203">
        <f t="shared" si="59"/>
        <v>0</v>
      </c>
      <c r="AD203">
        <f t="shared" si="60"/>
        <v>0</v>
      </c>
      <c r="AE203">
        <f t="shared" si="61"/>
        <v>9.0879055690460005E-4</v>
      </c>
      <c r="AF203">
        <f t="shared" si="62"/>
        <v>0</v>
      </c>
      <c r="AG203">
        <f t="shared" si="63"/>
        <v>0</v>
      </c>
      <c r="AH203">
        <f t="shared" si="64"/>
        <v>0</v>
      </c>
      <c r="AI203">
        <f t="shared" si="67"/>
        <v>0</v>
      </c>
      <c r="AJ203">
        <f t="shared" si="68"/>
        <v>2.1977016230926702E-3</v>
      </c>
      <c r="AK203">
        <f t="shared" si="69"/>
        <v>0</v>
      </c>
      <c r="AM203" t="str">
        <f t="shared" si="70"/>
        <v>d18:1/20:0-TriHex</v>
      </c>
      <c r="AN203">
        <f t="shared" si="71"/>
        <v>1.8175811138092002E-4</v>
      </c>
      <c r="AO203">
        <f t="shared" si="72"/>
        <v>4.3954032461853402E-4</v>
      </c>
      <c r="AQ203">
        <f t="shared" si="73"/>
        <v>4.0642349250971535E-4</v>
      </c>
      <c r="AR203">
        <f t="shared" si="74"/>
        <v>9.8284204469936643E-4</v>
      </c>
      <c r="AT203">
        <f t="shared" si="65"/>
        <v>1.8175811138092002E-4</v>
      </c>
      <c r="AU203">
        <f t="shared" si="66"/>
        <v>4.0124358454452403E-4</v>
      </c>
      <c r="AW203">
        <f t="shared" si="75"/>
        <v>0.60972704005277811</v>
      </c>
    </row>
    <row r="204" spans="1:49" x14ac:dyDescent="0.2">
      <c r="A204" t="s">
        <v>590</v>
      </c>
      <c r="B204">
        <v>1096.9459999999999</v>
      </c>
      <c r="C204">
        <v>0</v>
      </c>
      <c r="D204">
        <v>0</v>
      </c>
      <c r="E204">
        <v>0</v>
      </c>
      <c r="F204">
        <v>0</v>
      </c>
      <c r="G204">
        <v>4.66084314608463E-4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AA204" t="str">
        <f t="shared" si="57"/>
        <v>d18:1/22:6-TriHex</v>
      </c>
      <c r="AB204">
        <f t="shared" si="58"/>
        <v>0</v>
      </c>
      <c r="AC204">
        <f t="shared" si="59"/>
        <v>0</v>
      </c>
      <c r="AD204">
        <f t="shared" si="60"/>
        <v>2.330421573042315E-4</v>
      </c>
      <c r="AE204">
        <f t="shared" si="61"/>
        <v>0</v>
      </c>
      <c r="AF204">
        <f t="shared" si="62"/>
        <v>0</v>
      </c>
      <c r="AG204">
        <f t="shared" si="63"/>
        <v>0</v>
      </c>
      <c r="AH204">
        <f t="shared" si="64"/>
        <v>0</v>
      </c>
      <c r="AI204">
        <f t="shared" si="67"/>
        <v>0</v>
      </c>
      <c r="AJ204">
        <f t="shared" si="68"/>
        <v>0</v>
      </c>
      <c r="AK204">
        <f t="shared" si="69"/>
        <v>0</v>
      </c>
      <c r="AM204" t="str">
        <f t="shared" si="70"/>
        <v>d18:1/22:6-TriHex</v>
      </c>
      <c r="AN204">
        <f t="shared" si="71"/>
        <v>4.6608431460846297E-5</v>
      </c>
      <c r="AO204">
        <f t="shared" si="72"/>
        <v>0</v>
      </c>
      <c r="AQ204">
        <f t="shared" si="73"/>
        <v>1.0421962107109215E-4</v>
      </c>
      <c r="AR204">
        <f t="shared" si="74"/>
        <v>0</v>
      </c>
      <c r="AT204">
        <f t="shared" si="65"/>
        <v>4.6608431460846297E-5</v>
      </c>
      <c r="AU204">
        <f t="shared" si="66"/>
        <v>0</v>
      </c>
      <c r="AW204">
        <f t="shared" si="75"/>
        <v>0.37390096630005903</v>
      </c>
    </row>
    <row r="205" spans="1:49" x14ac:dyDescent="0.2">
      <c r="A205" t="s">
        <v>591</v>
      </c>
      <c r="B205">
        <v>1098.9480000000001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AA205" t="str">
        <f t="shared" si="57"/>
        <v>d18:1/22:5-TriHex</v>
      </c>
      <c r="AB205">
        <f t="shared" si="58"/>
        <v>0</v>
      </c>
      <c r="AC205">
        <f t="shared" si="59"/>
        <v>0</v>
      </c>
      <c r="AD205">
        <f t="shared" si="60"/>
        <v>0</v>
      </c>
      <c r="AE205">
        <f t="shared" si="61"/>
        <v>0</v>
      </c>
      <c r="AF205">
        <f t="shared" si="62"/>
        <v>0</v>
      </c>
      <c r="AG205">
        <f t="shared" si="63"/>
        <v>0</v>
      </c>
      <c r="AH205">
        <f t="shared" si="64"/>
        <v>0</v>
      </c>
      <c r="AI205">
        <f t="shared" si="67"/>
        <v>0</v>
      </c>
      <c r="AJ205">
        <f t="shared" si="68"/>
        <v>0</v>
      </c>
      <c r="AK205">
        <f t="shared" si="69"/>
        <v>0</v>
      </c>
      <c r="AM205" t="str">
        <f t="shared" si="70"/>
        <v>d18:1/22:5-TriHex</v>
      </c>
      <c r="AN205">
        <f t="shared" si="71"/>
        <v>0</v>
      </c>
      <c r="AO205">
        <f t="shared" si="72"/>
        <v>0</v>
      </c>
      <c r="AQ205">
        <f t="shared" si="73"/>
        <v>0</v>
      </c>
      <c r="AR205">
        <f t="shared" si="74"/>
        <v>0</v>
      </c>
      <c r="AT205">
        <f t="shared" si="65"/>
        <v>0</v>
      </c>
      <c r="AU205">
        <f t="shared" si="66"/>
        <v>0</v>
      </c>
      <c r="AW205" t="e">
        <f t="shared" si="75"/>
        <v>#DIV/0!</v>
      </c>
    </row>
    <row r="206" spans="1:49" x14ac:dyDescent="0.2">
      <c r="A206" t="s">
        <v>592</v>
      </c>
      <c r="B206">
        <v>1100.95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1.6218710551761E-3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AA206" t="str">
        <f t="shared" si="57"/>
        <v>d18:1/22:4-TriHex</v>
      </c>
      <c r="AB206">
        <f t="shared" si="58"/>
        <v>0</v>
      </c>
      <c r="AC206">
        <f t="shared" si="59"/>
        <v>0</v>
      </c>
      <c r="AD206">
        <f t="shared" si="60"/>
        <v>0</v>
      </c>
      <c r="AE206">
        <f t="shared" si="61"/>
        <v>0</v>
      </c>
      <c r="AF206">
        <f t="shared" si="62"/>
        <v>8.1093552758805E-4</v>
      </c>
      <c r="AG206">
        <f t="shared" si="63"/>
        <v>0</v>
      </c>
      <c r="AH206">
        <f t="shared" si="64"/>
        <v>0</v>
      </c>
      <c r="AI206">
        <f t="shared" si="67"/>
        <v>0</v>
      </c>
      <c r="AJ206">
        <f t="shared" si="68"/>
        <v>0</v>
      </c>
      <c r="AK206">
        <f t="shared" si="69"/>
        <v>0</v>
      </c>
      <c r="AM206" t="str">
        <f t="shared" si="70"/>
        <v>d18:1/22:4-TriHex</v>
      </c>
      <c r="AN206">
        <f t="shared" si="71"/>
        <v>1.6218710551761E-4</v>
      </c>
      <c r="AO206">
        <f t="shared" si="72"/>
        <v>0</v>
      </c>
      <c r="AQ206">
        <f t="shared" si="73"/>
        <v>3.6266139301130716E-4</v>
      </c>
      <c r="AR206">
        <f t="shared" si="74"/>
        <v>0</v>
      </c>
      <c r="AT206">
        <f t="shared" si="65"/>
        <v>1.6218710551760997E-4</v>
      </c>
      <c r="AU206">
        <f t="shared" si="66"/>
        <v>0</v>
      </c>
      <c r="AW206">
        <f t="shared" si="75"/>
        <v>0.37390096630005903</v>
      </c>
    </row>
    <row r="207" spans="1:49" x14ac:dyDescent="0.2">
      <c r="A207" t="s">
        <v>593</v>
      </c>
      <c r="B207">
        <v>1102.952</v>
      </c>
      <c r="C207">
        <v>0</v>
      </c>
      <c r="D207">
        <v>1.8445823478084101E-3</v>
      </c>
      <c r="E207">
        <v>0</v>
      </c>
      <c r="F207">
        <v>0</v>
      </c>
      <c r="G207">
        <v>0</v>
      </c>
      <c r="H207">
        <v>0</v>
      </c>
      <c r="I207">
        <v>1.4467402215581401E-3</v>
      </c>
      <c r="J207">
        <v>0</v>
      </c>
      <c r="K207">
        <v>1.6218710551761E-3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7.27946393755618E-4</v>
      </c>
      <c r="T207">
        <v>3.3851252010236301E-3</v>
      </c>
      <c r="U207">
        <v>0</v>
      </c>
      <c r="V207">
        <v>0</v>
      </c>
      <c r="W207">
        <v>0</v>
      </c>
      <c r="X207">
        <v>0</v>
      </c>
      <c r="AA207" t="str">
        <f t="shared" si="57"/>
        <v>d18:1/22:3-TriHex</v>
      </c>
      <c r="AB207">
        <f t="shared" si="58"/>
        <v>9.2229117390420505E-4</v>
      </c>
      <c r="AC207">
        <f t="shared" si="59"/>
        <v>0</v>
      </c>
      <c r="AD207">
        <f t="shared" si="60"/>
        <v>0</v>
      </c>
      <c r="AE207">
        <f t="shared" si="61"/>
        <v>7.2337011077907003E-4</v>
      </c>
      <c r="AF207">
        <f t="shared" si="62"/>
        <v>8.1093552758805E-4</v>
      </c>
      <c r="AG207">
        <f t="shared" si="63"/>
        <v>0</v>
      </c>
      <c r="AH207">
        <f t="shared" si="64"/>
        <v>0</v>
      </c>
      <c r="AI207">
        <f t="shared" si="67"/>
        <v>2.0565357973896239E-3</v>
      </c>
      <c r="AJ207">
        <f t="shared" si="68"/>
        <v>0</v>
      </c>
      <c r="AK207">
        <f t="shared" si="69"/>
        <v>0</v>
      </c>
      <c r="AM207" t="str">
        <f t="shared" si="70"/>
        <v>d18:1/22:3-TriHex</v>
      </c>
      <c r="AN207">
        <f t="shared" si="71"/>
        <v>4.91319362454265E-4</v>
      </c>
      <c r="AO207">
        <f t="shared" si="72"/>
        <v>4.1130715947792476E-4</v>
      </c>
      <c r="AQ207">
        <f t="shared" si="73"/>
        <v>4.5401766951361661E-4</v>
      </c>
      <c r="AR207">
        <f t="shared" si="74"/>
        <v>9.1971076822498679E-4</v>
      </c>
      <c r="AT207">
        <f t="shared" si="65"/>
        <v>2.0304287440369611E-4</v>
      </c>
      <c r="AU207">
        <f t="shared" si="66"/>
        <v>3.7547034884905704E-4</v>
      </c>
      <c r="AW207">
        <f t="shared" si="75"/>
        <v>0.86741287328598071</v>
      </c>
    </row>
    <row r="208" spans="1:49" x14ac:dyDescent="0.2">
      <c r="A208" t="s">
        <v>594</v>
      </c>
      <c r="B208">
        <v>1104.954</v>
      </c>
      <c r="C208">
        <v>1.36621036471716E-3</v>
      </c>
      <c r="D208">
        <v>0</v>
      </c>
      <c r="E208">
        <v>0</v>
      </c>
      <c r="F208">
        <v>0</v>
      </c>
      <c r="G208">
        <v>2.0295992721819098E-3</v>
      </c>
      <c r="H208">
        <v>0</v>
      </c>
      <c r="I208">
        <v>1.4467402215581401E-3</v>
      </c>
      <c r="J208">
        <v>2.1156851214733101E-3</v>
      </c>
      <c r="K208">
        <v>0</v>
      </c>
      <c r="L208">
        <v>0</v>
      </c>
      <c r="M208">
        <v>0</v>
      </c>
      <c r="N208">
        <v>1.80664237024296E-3</v>
      </c>
      <c r="O208">
        <v>0</v>
      </c>
      <c r="P208">
        <v>0</v>
      </c>
      <c r="Q208">
        <v>1.43047616394084E-3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AA208" t="str">
        <f t="shared" ref="AA208:AA262" si="76">A208</f>
        <v>d18:1/22:2-TriHex</v>
      </c>
      <c r="AB208">
        <f t="shared" ref="AB208:AB261" si="77">AVERAGE(C208:D208)</f>
        <v>6.8310518235857999E-4</v>
      </c>
      <c r="AC208">
        <f t="shared" ref="AC208:AC261" si="78">AVERAGE(E208:F208)</f>
        <v>0</v>
      </c>
      <c r="AD208">
        <f t="shared" ref="AD208:AD261" si="79">AVERAGE(G208:H208)</f>
        <v>1.0147996360909549E-3</v>
      </c>
      <c r="AE208">
        <f t="shared" ref="AE208:AE261" si="80">AVERAGE(I208:J208)</f>
        <v>1.7812126715157251E-3</v>
      </c>
      <c r="AF208">
        <f t="shared" ref="AF208:AF261" si="81">AVERAGE(K208:L208)</f>
        <v>0</v>
      </c>
      <c r="AG208">
        <f t="shared" ref="AG208:AG261" si="82">AVERAGE(M208:N208)</f>
        <v>9.0332118512148E-4</v>
      </c>
      <c r="AH208">
        <f t="shared" ref="AH208:AH261" si="83">AVERAGE(O208:P208)</f>
        <v>0</v>
      </c>
      <c r="AI208">
        <f t="shared" si="67"/>
        <v>0</v>
      </c>
      <c r="AJ208">
        <f t="shared" si="68"/>
        <v>0</v>
      </c>
      <c r="AK208">
        <f t="shared" si="69"/>
        <v>0</v>
      </c>
      <c r="AM208" t="str">
        <f t="shared" si="70"/>
        <v>d18:1/22:2-TriHex</v>
      </c>
      <c r="AN208">
        <f t="shared" si="71"/>
        <v>6.9582349799305189E-4</v>
      </c>
      <c r="AO208">
        <f t="shared" si="72"/>
        <v>1.80664237024296E-4</v>
      </c>
      <c r="AQ208">
        <f t="shared" si="73"/>
        <v>7.4971959273905124E-4</v>
      </c>
      <c r="AR208">
        <f t="shared" si="74"/>
        <v>4.0397751508946015E-4</v>
      </c>
      <c r="AT208">
        <f t="shared" ref="AT208:AT262" si="84">AQ208/SQRT(5)</f>
        <v>3.3528479468559525E-4</v>
      </c>
      <c r="AU208">
        <f t="shared" ref="AU208:AU262" si="85">AR208/SQRT(6)</f>
        <v>1.6492312992111155E-4</v>
      </c>
      <c r="AW208">
        <f t="shared" si="75"/>
        <v>0.22384945505042023</v>
      </c>
    </row>
    <row r="209" spans="1:49" x14ac:dyDescent="0.2">
      <c r="A209" t="s">
        <v>595</v>
      </c>
      <c r="B209">
        <v>1106.9559999999999</v>
      </c>
      <c r="C209">
        <v>1.36621036471716E-3</v>
      </c>
      <c r="D209">
        <v>0</v>
      </c>
      <c r="E209">
        <v>0</v>
      </c>
      <c r="F209">
        <v>1.67440875559151E-3</v>
      </c>
      <c r="G209">
        <v>0</v>
      </c>
      <c r="H209">
        <v>0</v>
      </c>
      <c r="I209">
        <v>3.8672475709931398E-4</v>
      </c>
      <c r="J209">
        <v>0</v>
      </c>
      <c r="K209">
        <v>0</v>
      </c>
      <c r="L209">
        <v>3.7594236810199901E-4</v>
      </c>
      <c r="M209">
        <v>0</v>
      </c>
      <c r="N209">
        <v>0</v>
      </c>
      <c r="O209">
        <v>0</v>
      </c>
      <c r="P209">
        <v>0</v>
      </c>
      <c r="Q209">
        <v>4.8894303590690802E-3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AA209" t="str">
        <f t="shared" si="76"/>
        <v>d18:1/22:1-TriHex</v>
      </c>
      <c r="AB209">
        <f t="shared" si="77"/>
        <v>6.8310518235857999E-4</v>
      </c>
      <c r="AC209">
        <f t="shared" si="78"/>
        <v>8.37204377795755E-4</v>
      </c>
      <c r="AD209">
        <f t="shared" si="79"/>
        <v>0</v>
      </c>
      <c r="AE209">
        <f t="shared" si="80"/>
        <v>1.9336237854965699E-4</v>
      </c>
      <c r="AF209">
        <f t="shared" si="81"/>
        <v>1.879711840509995E-4</v>
      </c>
      <c r="AG209">
        <f t="shared" si="82"/>
        <v>0</v>
      </c>
      <c r="AH209">
        <f t="shared" si="83"/>
        <v>0</v>
      </c>
      <c r="AI209">
        <f t="shared" si="67"/>
        <v>0</v>
      </c>
      <c r="AJ209">
        <f t="shared" si="68"/>
        <v>0</v>
      </c>
      <c r="AK209">
        <f t="shared" si="69"/>
        <v>0</v>
      </c>
      <c r="AM209" t="str">
        <f t="shared" si="70"/>
        <v>d18:1/22:1-TriHex</v>
      </c>
      <c r="AN209">
        <f t="shared" si="71"/>
        <v>3.803286245509983E-4</v>
      </c>
      <c r="AO209">
        <f t="shared" si="72"/>
        <v>0</v>
      </c>
      <c r="AQ209">
        <f t="shared" si="73"/>
        <v>3.5951937450336754E-4</v>
      </c>
      <c r="AR209">
        <f t="shared" si="74"/>
        <v>0</v>
      </c>
      <c r="AT209">
        <f t="shared" si="84"/>
        <v>1.6078195212354689E-4</v>
      </c>
      <c r="AU209">
        <f t="shared" si="85"/>
        <v>0</v>
      </c>
      <c r="AW209">
        <f t="shared" si="75"/>
        <v>7.7199110927178377E-2</v>
      </c>
    </row>
    <row r="210" spans="1:49" x14ac:dyDescent="0.2">
      <c r="A210" t="s">
        <v>596</v>
      </c>
      <c r="B210">
        <v>1108.9580000000001</v>
      </c>
      <c r="C210">
        <v>0</v>
      </c>
      <c r="D210">
        <v>4.2359637742326499E-4</v>
      </c>
      <c r="E210">
        <v>0</v>
      </c>
      <c r="F210">
        <v>4.4758230236641801E-4</v>
      </c>
      <c r="G210">
        <v>0</v>
      </c>
      <c r="H210">
        <v>0</v>
      </c>
      <c r="I210">
        <v>1.4467402215581401E-3</v>
      </c>
      <c r="J210">
        <v>0</v>
      </c>
      <c r="K210">
        <v>1.6218710551761E-3</v>
      </c>
      <c r="L210">
        <v>1.63706937300203E-3</v>
      </c>
      <c r="M210">
        <v>0</v>
      </c>
      <c r="N210">
        <v>5.6718614146430398E-3</v>
      </c>
      <c r="O210">
        <v>2.8786171796295898E-3</v>
      </c>
      <c r="P210">
        <v>0</v>
      </c>
      <c r="Q210">
        <v>0</v>
      </c>
      <c r="R210">
        <v>1.9851667874316802E-3</v>
      </c>
      <c r="S210">
        <v>0</v>
      </c>
      <c r="T210">
        <v>2.1621900305165399E-5</v>
      </c>
      <c r="U210">
        <v>5.42287397980334E-3</v>
      </c>
      <c r="V210">
        <v>0</v>
      </c>
      <c r="W210">
        <v>0</v>
      </c>
      <c r="X210">
        <v>0</v>
      </c>
      <c r="AA210" t="str">
        <f t="shared" si="76"/>
        <v>d18:1/22:0-TriHex</v>
      </c>
      <c r="AB210">
        <f t="shared" si="77"/>
        <v>2.117981887116325E-4</v>
      </c>
      <c r="AC210">
        <f t="shared" si="78"/>
        <v>2.23791151183209E-4</v>
      </c>
      <c r="AD210">
        <f t="shared" si="79"/>
        <v>0</v>
      </c>
      <c r="AE210">
        <f t="shared" si="80"/>
        <v>7.2337011077907003E-4</v>
      </c>
      <c r="AF210">
        <f t="shared" si="81"/>
        <v>1.6294702140890651E-3</v>
      </c>
      <c r="AG210">
        <f t="shared" si="82"/>
        <v>2.8359307073215199E-3</v>
      </c>
      <c r="AH210">
        <f t="shared" si="83"/>
        <v>1.4393085898147949E-3</v>
      </c>
      <c r="AI210">
        <f t="shared" si="67"/>
        <v>1.0810950152582699E-5</v>
      </c>
      <c r="AJ210">
        <f t="shared" si="68"/>
        <v>2.71143698990167E-3</v>
      </c>
      <c r="AK210">
        <f t="shared" si="69"/>
        <v>0</v>
      </c>
      <c r="AM210" t="str">
        <f t="shared" si="70"/>
        <v>d18:1/22:0-TriHex</v>
      </c>
      <c r="AN210">
        <f t="shared" si="71"/>
        <v>5.5768593295259532E-4</v>
      </c>
      <c r="AO210">
        <f t="shared" si="72"/>
        <v>1.3994974474381135E-3</v>
      </c>
      <c r="AQ210">
        <f t="shared" si="73"/>
        <v>6.55421705620776E-4</v>
      </c>
      <c r="AR210">
        <f t="shared" si="74"/>
        <v>1.3850229324243195E-3</v>
      </c>
      <c r="AT210">
        <f t="shared" si="84"/>
        <v>2.9311349753938221E-4</v>
      </c>
      <c r="AU210">
        <f t="shared" si="85"/>
        <v>5.654332444154749E-4</v>
      </c>
      <c r="AW210">
        <f t="shared" si="75"/>
        <v>0.26751853981107737</v>
      </c>
    </row>
    <row r="211" spans="1:49" x14ac:dyDescent="0.2">
      <c r="A211" t="s">
        <v>597</v>
      </c>
      <c r="B211">
        <v>1134.9839999999999</v>
      </c>
      <c r="C211">
        <v>0</v>
      </c>
      <c r="D211">
        <v>0</v>
      </c>
      <c r="E211">
        <v>0</v>
      </c>
      <c r="F211">
        <v>4.4758230236641801E-4</v>
      </c>
      <c r="G211">
        <v>0</v>
      </c>
      <c r="H211">
        <v>0</v>
      </c>
      <c r="I211">
        <v>0</v>
      </c>
      <c r="J211">
        <v>2.1156851214733101E-3</v>
      </c>
      <c r="K211">
        <v>3.0152174321970101E-3</v>
      </c>
      <c r="L211">
        <v>0</v>
      </c>
      <c r="M211">
        <v>0</v>
      </c>
      <c r="N211">
        <v>0</v>
      </c>
      <c r="O211">
        <v>0</v>
      </c>
      <c r="P211">
        <v>1.33111314334279E-2</v>
      </c>
      <c r="Q211">
        <v>3.4589541951282401E-3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1.03014803096992E-2</v>
      </c>
      <c r="X211">
        <v>7.3814678669718702E-3</v>
      </c>
      <c r="AA211" t="str">
        <f t="shared" si="76"/>
        <v>d18:1/24:1-TriHex</v>
      </c>
      <c r="AB211">
        <f t="shared" si="77"/>
        <v>0</v>
      </c>
      <c r="AC211">
        <f t="shared" si="78"/>
        <v>2.23791151183209E-4</v>
      </c>
      <c r="AD211">
        <f t="shared" si="79"/>
        <v>0</v>
      </c>
      <c r="AE211">
        <f t="shared" si="80"/>
        <v>1.0578425607366551E-3</v>
      </c>
      <c r="AF211">
        <f t="shared" si="81"/>
        <v>1.5076087160985051E-3</v>
      </c>
      <c r="AG211">
        <f t="shared" si="82"/>
        <v>0</v>
      </c>
      <c r="AH211">
        <f t="shared" si="83"/>
        <v>6.6555657167139499E-3</v>
      </c>
      <c r="AI211">
        <f t="shared" si="67"/>
        <v>0</v>
      </c>
      <c r="AJ211">
        <f t="shared" si="68"/>
        <v>0</v>
      </c>
      <c r="AK211">
        <f t="shared" si="69"/>
        <v>8.8414740883355353E-3</v>
      </c>
      <c r="AM211" t="str">
        <f t="shared" si="70"/>
        <v>d18:1/24:1-TriHex</v>
      </c>
      <c r="AN211">
        <f t="shared" si="71"/>
        <v>5.5784848560367381E-4</v>
      </c>
      <c r="AO211">
        <f t="shared" si="72"/>
        <v>3.0994079610098973E-3</v>
      </c>
      <c r="AQ211">
        <f t="shared" si="73"/>
        <v>6.8666271543211285E-4</v>
      </c>
      <c r="AR211">
        <f t="shared" si="74"/>
        <v>4.3138315486452731E-3</v>
      </c>
      <c r="AT211">
        <f t="shared" si="84"/>
        <v>3.0708490186415964E-4</v>
      </c>
      <c r="AU211">
        <f t="shared" si="85"/>
        <v>1.7611143550835117E-3</v>
      </c>
      <c r="AW211">
        <f t="shared" si="75"/>
        <v>0.25999684648893207</v>
      </c>
    </row>
    <row r="212" spans="1:49" x14ac:dyDescent="0.2">
      <c r="A212" t="s">
        <v>598</v>
      </c>
      <c r="B212">
        <v>1136.9860000000001</v>
      </c>
      <c r="C212">
        <v>1.36621036471716E-3</v>
      </c>
      <c r="D212">
        <v>0</v>
      </c>
      <c r="E212">
        <v>1.31295456263188E-3</v>
      </c>
      <c r="F212">
        <v>1.67440875559151E-3</v>
      </c>
      <c r="G212">
        <v>4.7357316350911203E-3</v>
      </c>
      <c r="H212">
        <v>0</v>
      </c>
      <c r="I212">
        <v>0</v>
      </c>
      <c r="J212">
        <v>0</v>
      </c>
      <c r="K212">
        <v>6.7995832276079001E-3</v>
      </c>
      <c r="L212">
        <v>0</v>
      </c>
      <c r="M212">
        <v>0</v>
      </c>
      <c r="N212">
        <v>0</v>
      </c>
      <c r="O212">
        <v>6.9606227776751297E-3</v>
      </c>
      <c r="P212">
        <v>1.33111314334279E-2</v>
      </c>
      <c r="Q212">
        <v>0</v>
      </c>
      <c r="R212">
        <v>4.8002204863722697E-3</v>
      </c>
      <c r="S212">
        <v>0</v>
      </c>
      <c r="T212">
        <v>0</v>
      </c>
      <c r="U212">
        <v>0</v>
      </c>
      <c r="V212">
        <v>0</v>
      </c>
      <c r="W212">
        <v>4.4149201327282296E-3</v>
      </c>
      <c r="X212">
        <v>0</v>
      </c>
      <c r="AA212" t="str">
        <f t="shared" si="76"/>
        <v>d18:1/24:0-TriHex</v>
      </c>
      <c r="AB212">
        <f t="shared" si="77"/>
        <v>6.8310518235857999E-4</v>
      </c>
      <c r="AC212">
        <f t="shared" si="78"/>
        <v>1.4936816591116951E-3</v>
      </c>
      <c r="AD212">
        <f t="shared" si="79"/>
        <v>2.3678658175455601E-3</v>
      </c>
      <c r="AE212">
        <f t="shared" si="80"/>
        <v>0</v>
      </c>
      <c r="AF212">
        <f t="shared" si="81"/>
        <v>3.39979161380395E-3</v>
      </c>
      <c r="AG212">
        <f t="shared" si="82"/>
        <v>0</v>
      </c>
      <c r="AH212">
        <f t="shared" si="83"/>
        <v>1.0135877105551515E-2</v>
      </c>
      <c r="AI212">
        <f t="shared" si="67"/>
        <v>0</v>
      </c>
      <c r="AJ212">
        <f t="shared" si="68"/>
        <v>0</v>
      </c>
      <c r="AK212">
        <f t="shared" si="69"/>
        <v>2.2074600663641148E-3</v>
      </c>
      <c r="AM212" t="str">
        <f t="shared" si="70"/>
        <v>d18:1/24:0-TriHex</v>
      </c>
      <c r="AN212">
        <f t="shared" si="71"/>
        <v>1.5888888545639568E-3</v>
      </c>
      <c r="AO212">
        <f t="shared" si="72"/>
        <v>2.4686674343831262E-3</v>
      </c>
      <c r="AQ212">
        <f t="shared" si="73"/>
        <v>1.3453856487394581E-3</v>
      </c>
      <c r="AR212">
        <f t="shared" si="74"/>
        <v>4.3913918674924925E-3</v>
      </c>
      <c r="AT212">
        <f t="shared" si="84"/>
        <v>6.0167475330681652E-4</v>
      </c>
      <c r="AU212">
        <f t="shared" si="85"/>
        <v>1.7927782226607211E-3</v>
      </c>
      <c r="AW212">
        <f t="shared" si="75"/>
        <v>0.68715803813355292</v>
      </c>
    </row>
    <row r="213" spans="1:49" x14ac:dyDescent="0.2">
      <c r="A213" t="s">
        <v>599</v>
      </c>
      <c r="B213">
        <v>1163.0119999999999</v>
      </c>
      <c r="C213">
        <v>0</v>
      </c>
      <c r="D213">
        <v>4.2359637742326499E-4</v>
      </c>
      <c r="E213">
        <v>0</v>
      </c>
      <c r="F213">
        <v>0</v>
      </c>
      <c r="G213">
        <v>0</v>
      </c>
      <c r="H213">
        <v>0</v>
      </c>
      <c r="I213">
        <v>1.4467402215581401E-3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7.3814678669718702E-3</v>
      </c>
      <c r="AA213" t="str">
        <f t="shared" si="76"/>
        <v>d18:1/26:1-TriHex</v>
      </c>
      <c r="AB213">
        <f t="shared" si="77"/>
        <v>2.117981887116325E-4</v>
      </c>
      <c r="AC213">
        <f t="shared" si="78"/>
        <v>0</v>
      </c>
      <c r="AD213">
        <f t="shared" si="79"/>
        <v>0</v>
      </c>
      <c r="AE213">
        <f t="shared" si="80"/>
        <v>7.2337011077907003E-4</v>
      </c>
      <c r="AF213">
        <f t="shared" si="81"/>
        <v>0</v>
      </c>
      <c r="AG213">
        <f t="shared" si="82"/>
        <v>0</v>
      </c>
      <c r="AH213">
        <f t="shared" si="83"/>
        <v>0</v>
      </c>
      <c r="AI213">
        <f t="shared" si="67"/>
        <v>0</v>
      </c>
      <c r="AJ213">
        <f t="shared" si="68"/>
        <v>0</v>
      </c>
      <c r="AK213">
        <f t="shared" si="69"/>
        <v>3.6907339334859351E-3</v>
      </c>
      <c r="AM213" t="str">
        <f t="shared" si="70"/>
        <v>d18:1/26:1-TriHex</v>
      </c>
      <c r="AN213">
        <f t="shared" si="71"/>
        <v>1.870336598981405E-4</v>
      </c>
      <c r="AO213">
        <f t="shared" si="72"/>
        <v>7.3814678669718707E-4</v>
      </c>
      <c r="AQ213">
        <f t="shared" si="73"/>
        <v>3.1353422470106269E-4</v>
      </c>
      <c r="AR213">
        <f t="shared" si="74"/>
        <v>1.6505463924279477E-3</v>
      </c>
      <c r="AT213">
        <f t="shared" si="84"/>
        <v>1.4021676794085397E-4</v>
      </c>
      <c r="AU213">
        <f t="shared" si="85"/>
        <v>6.7383274304000612E-4</v>
      </c>
      <c r="AW213">
        <f t="shared" si="75"/>
        <v>0.5013454746503031</v>
      </c>
    </row>
    <row r="214" spans="1:49" x14ac:dyDescent="0.2">
      <c r="A214" t="s">
        <v>600</v>
      </c>
      <c r="B214">
        <v>1165.0139999999999</v>
      </c>
      <c r="C214">
        <v>1.36621036471716E-3</v>
      </c>
      <c r="D214">
        <v>0</v>
      </c>
      <c r="E214">
        <v>3.50962824389719E-4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AA214" t="str">
        <f t="shared" si="76"/>
        <v>d18:1/26:0-TriHex</v>
      </c>
      <c r="AB214">
        <f t="shared" si="77"/>
        <v>6.8310518235857999E-4</v>
      </c>
      <c r="AC214">
        <f t="shared" si="78"/>
        <v>1.754814121948595E-4</v>
      </c>
      <c r="AD214">
        <f t="shared" si="79"/>
        <v>0</v>
      </c>
      <c r="AE214">
        <f t="shared" si="80"/>
        <v>0</v>
      </c>
      <c r="AF214">
        <f t="shared" si="81"/>
        <v>0</v>
      </c>
      <c r="AG214">
        <f t="shared" si="82"/>
        <v>0</v>
      </c>
      <c r="AH214">
        <f t="shared" si="83"/>
        <v>0</v>
      </c>
      <c r="AI214">
        <f t="shared" si="67"/>
        <v>0</v>
      </c>
      <c r="AJ214">
        <f t="shared" si="68"/>
        <v>0</v>
      </c>
      <c r="AK214">
        <f t="shared" si="69"/>
        <v>0</v>
      </c>
      <c r="AM214" t="str">
        <f t="shared" si="70"/>
        <v>d18:1/26:0-TriHex</v>
      </c>
      <c r="AN214">
        <f t="shared" si="71"/>
        <v>1.7171731891068789E-4</v>
      </c>
      <c r="AO214">
        <f t="shared" si="72"/>
        <v>0</v>
      </c>
      <c r="AQ214">
        <f t="shared" si="73"/>
        <v>2.9580070491873263E-4</v>
      </c>
      <c r="AR214">
        <f t="shared" si="74"/>
        <v>0</v>
      </c>
      <c r="AT214">
        <f t="shared" si="84"/>
        <v>1.322860967981285E-4</v>
      </c>
      <c r="AU214">
        <f t="shared" si="85"/>
        <v>0</v>
      </c>
      <c r="AW214">
        <f t="shared" si="75"/>
        <v>0.26405037195704684</v>
      </c>
    </row>
    <row r="215" spans="1:49" x14ac:dyDescent="0.2">
      <c r="A215" t="s">
        <v>601</v>
      </c>
      <c r="B215">
        <v>966.81600000000003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3.3961777972194902E-4</v>
      </c>
      <c r="T215">
        <v>0</v>
      </c>
      <c r="U215">
        <v>0</v>
      </c>
      <c r="V215">
        <v>0</v>
      </c>
      <c r="W215">
        <v>0</v>
      </c>
      <c r="X215">
        <v>0</v>
      </c>
      <c r="AA215" t="str">
        <f t="shared" si="76"/>
        <v>d18:2/12:0-TriHex</v>
      </c>
      <c r="AB215">
        <f t="shared" si="77"/>
        <v>0</v>
      </c>
      <c r="AC215">
        <f t="shared" si="78"/>
        <v>0</v>
      </c>
      <c r="AD215">
        <f t="shared" si="79"/>
        <v>0</v>
      </c>
      <c r="AE215">
        <f t="shared" si="80"/>
        <v>0</v>
      </c>
      <c r="AF215">
        <f t="shared" si="81"/>
        <v>0</v>
      </c>
      <c r="AG215">
        <f t="shared" si="82"/>
        <v>0</v>
      </c>
      <c r="AH215">
        <f t="shared" si="83"/>
        <v>0</v>
      </c>
      <c r="AI215">
        <f t="shared" si="67"/>
        <v>1.6980888986097451E-4</v>
      </c>
      <c r="AJ215">
        <f t="shared" si="68"/>
        <v>0</v>
      </c>
      <c r="AK215">
        <f t="shared" si="69"/>
        <v>0</v>
      </c>
      <c r="AM215" t="str">
        <f t="shared" si="70"/>
        <v>d18:2/12:0-TriHex</v>
      </c>
      <c r="AN215">
        <f t="shared" si="71"/>
        <v>0</v>
      </c>
      <c r="AO215">
        <f t="shared" si="72"/>
        <v>3.3961777972194901E-5</v>
      </c>
      <c r="AQ215">
        <f t="shared" si="73"/>
        <v>0</v>
      </c>
      <c r="AR215">
        <f t="shared" si="74"/>
        <v>7.594084418258276E-5</v>
      </c>
      <c r="AT215">
        <f t="shared" si="84"/>
        <v>0</v>
      </c>
      <c r="AU215">
        <f t="shared" si="85"/>
        <v>3.1002719813922008E-5</v>
      </c>
      <c r="AW215">
        <f t="shared" si="75"/>
        <v>0.37390096630005903</v>
      </c>
    </row>
    <row r="216" spans="1:49" x14ac:dyDescent="0.2">
      <c r="A216" t="s">
        <v>602</v>
      </c>
      <c r="B216">
        <v>992.84199999999998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AA216" t="str">
        <f t="shared" si="76"/>
        <v>d18:2/14:1-TriHex</v>
      </c>
      <c r="AB216">
        <f t="shared" si="77"/>
        <v>0</v>
      </c>
      <c r="AC216">
        <f t="shared" si="78"/>
        <v>0</v>
      </c>
      <c r="AD216">
        <f t="shared" si="79"/>
        <v>0</v>
      </c>
      <c r="AE216">
        <f t="shared" si="80"/>
        <v>0</v>
      </c>
      <c r="AF216">
        <f t="shared" si="81"/>
        <v>0</v>
      </c>
      <c r="AG216">
        <f t="shared" si="82"/>
        <v>0</v>
      </c>
      <c r="AH216">
        <f t="shared" si="83"/>
        <v>0</v>
      </c>
      <c r="AI216">
        <f t="shared" si="67"/>
        <v>0</v>
      </c>
      <c r="AJ216">
        <f t="shared" si="68"/>
        <v>0</v>
      </c>
      <c r="AK216">
        <f t="shared" si="69"/>
        <v>0</v>
      </c>
      <c r="AM216" t="str">
        <f t="shared" si="70"/>
        <v>d18:2/14:1-TriHex</v>
      </c>
      <c r="AN216">
        <f t="shared" si="71"/>
        <v>0</v>
      </c>
      <c r="AO216">
        <f t="shared" si="72"/>
        <v>0</v>
      </c>
      <c r="AQ216">
        <f t="shared" si="73"/>
        <v>0</v>
      </c>
      <c r="AR216">
        <f t="shared" si="74"/>
        <v>0</v>
      </c>
      <c r="AT216">
        <f t="shared" si="84"/>
        <v>0</v>
      </c>
      <c r="AU216">
        <f t="shared" si="85"/>
        <v>0</v>
      </c>
      <c r="AW216" t="e">
        <f t="shared" si="75"/>
        <v>#DIV/0!</v>
      </c>
    </row>
    <row r="217" spans="1:49" x14ac:dyDescent="0.2">
      <c r="A217" t="s">
        <v>603</v>
      </c>
      <c r="B217">
        <v>994.84400000000005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AA217" t="str">
        <f t="shared" si="76"/>
        <v>d18:2/14:0-TriHex</v>
      </c>
      <c r="AB217">
        <f t="shared" si="77"/>
        <v>0</v>
      </c>
      <c r="AC217">
        <f t="shared" si="78"/>
        <v>0</v>
      </c>
      <c r="AD217">
        <f t="shared" si="79"/>
        <v>0</v>
      </c>
      <c r="AE217">
        <f t="shared" si="80"/>
        <v>0</v>
      </c>
      <c r="AF217">
        <f t="shared" si="81"/>
        <v>0</v>
      </c>
      <c r="AG217">
        <f t="shared" si="82"/>
        <v>0</v>
      </c>
      <c r="AH217">
        <f t="shared" si="83"/>
        <v>0</v>
      </c>
      <c r="AI217">
        <f t="shared" si="67"/>
        <v>0</v>
      </c>
      <c r="AJ217">
        <f t="shared" si="68"/>
        <v>0</v>
      </c>
      <c r="AK217">
        <f t="shared" si="69"/>
        <v>0</v>
      </c>
      <c r="AM217" t="str">
        <f t="shared" si="70"/>
        <v>d18:2/14:0-TriHex</v>
      </c>
      <c r="AN217">
        <f t="shared" si="71"/>
        <v>0</v>
      </c>
      <c r="AO217">
        <f t="shared" si="72"/>
        <v>0</v>
      </c>
      <c r="AQ217">
        <f t="shared" si="73"/>
        <v>0</v>
      </c>
      <c r="AR217">
        <f t="shared" si="74"/>
        <v>0</v>
      </c>
      <c r="AT217">
        <f t="shared" si="84"/>
        <v>0</v>
      </c>
      <c r="AU217">
        <f t="shared" si="85"/>
        <v>0</v>
      </c>
      <c r="AW217" t="e">
        <f t="shared" si="75"/>
        <v>#DIV/0!</v>
      </c>
    </row>
    <row r="218" spans="1:49" x14ac:dyDescent="0.2">
      <c r="A218" t="s">
        <v>604</v>
      </c>
      <c r="B218">
        <v>1020.87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AA218" t="str">
        <f t="shared" si="76"/>
        <v>d18:2/16:1-TriHex</v>
      </c>
      <c r="AB218">
        <f t="shared" si="77"/>
        <v>0</v>
      </c>
      <c r="AC218">
        <f t="shared" si="78"/>
        <v>0</v>
      </c>
      <c r="AD218">
        <f t="shared" si="79"/>
        <v>0</v>
      </c>
      <c r="AE218">
        <f t="shared" si="80"/>
        <v>0</v>
      </c>
      <c r="AF218">
        <f t="shared" si="81"/>
        <v>0</v>
      </c>
      <c r="AG218">
        <f t="shared" si="82"/>
        <v>0</v>
      </c>
      <c r="AH218">
        <f t="shared" si="83"/>
        <v>0</v>
      </c>
      <c r="AI218">
        <f t="shared" si="67"/>
        <v>0</v>
      </c>
      <c r="AJ218">
        <f t="shared" si="68"/>
        <v>0</v>
      </c>
      <c r="AK218">
        <f t="shared" si="69"/>
        <v>0</v>
      </c>
      <c r="AM218" t="str">
        <f t="shared" si="70"/>
        <v>d18:2/16:1-TriHex</v>
      </c>
      <c r="AN218">
        <f t="shared" si="71"/>
        <v>0</v>
      </c>
      <c r="AO218">
        <f t="shared" si="72"/>
        <v>0</v>
      </c>
      <c r="AQ218">
        <f t="shared" si="73"/>
        <v>0</v>
      </c>
      <c r="AR218">
        <f t="shared" si="74"/>
        <v>0</v>
      </c>
      <c r="AT218">
        <f t="shared" si="84"/>
        <v>0</v>
      </c>
      <c r="AU218">
        <f t="shared" si="85"/>
        <v>0</v>
      </c>
      <c r="AW218" t="e">
        <f t="shared" si="75"/>
        <v>#DIV/0!</v>
      </c>
    </row>
    <row r="219" spans="1:49" x14ac:dyDescent="0.2">
      <c r="A219" t="s">
        <v>605</v>
      </c>
      <c r="B219">
        <v>1022.872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AA219" t="str">
        <f t="shared" si="76"/>
        <v>d18:2/16:0-TriHex</v>
      </c>
      <c r="AB219">
        <f t="shared" si="77"/>
        <v>0</v>
      </c>
      <c r="AC219">
        <f t="shared" si="78"/>
        <v>0</v>
      </c>
      <c r="AD219">
        <f t="shared" si="79"/>
        <v>0</v>
      </c>
      <c r="AE219">
        <f t="shared" si="80"/>
        <v>0</v>
      </c>
      <c r="AF219">
        <f t="shared" si="81"/>
        <v>0</v>
      </c>
      <c r="AG219">
        <f t="shared" si="82"/>
        <v>0</v>
      </c>
      <c r="AH219">
        <f t="shared" si="83"/>
        <v>0</v>
      </c>
      <c r="AI219">
        <f t="shared" si="67"/>
        <v>0</v>
      </c>
      <c r="AJ219">
        <f t="shared" si="68"/>
        <v>0</v>
      </c>
      <c r="AK219">
        <f t="shared" si="69"/>
        <v>0</v>
      </c>
      <c r="AM219" t="str">
        <f t="shared" si="70"/>
        <v>d18:2/16:0-TriHex</v>
      </c>
      <c r="AN219">
        <f t="shared" si="71"/>
        <v>0</v>
      </c>
      <c r="AO219">
        <f t="shared" si="72"/>
        <v>0</v>
      </c>
      <c r="AQ219">
        <f t="shared" si="73"/>
        <v>0</v>
      </c>
      <c r="AR219">
        <f t="shared" si="74"/>
        <v>0</v>
      </c>
      <c r="AT219">
        <f t="shared" si="84"/>
        <v>0</v>
      </c>
      <c r="AU219">
        <f t="shared" si="85"/>
        <v>0</v>
      </c>
      <c r="AW219" t="e">
        <f t="shared" si="75"/>
        <v>#DIV/0!</v>
      </c>
    </row>
    <row r="220" spans="1:49" x14ac:dyDescent="0.2">
      <c r="A220" t="s">
        <v>606</v>
      </c>
      <c r="B220">
        <v>1044.894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AA220" t="str">
        <f t="shared" si="76"/>
        <v>d18:2/18:3-TriHex</v>
      </c>
      <c r="AB220">
        <f t="shared" si="77"/>
        <v>0</v>
      </c>
      <c r="AC220">
        <f t="shared" si="78"/>
        <v>0</v>
      </c>
      <c r="AD220">
        <f t="shared" si="79"/>
        <v>0</v>
      </c>
      <c r="AE220">
        <f t="shared" si="80"/>
        <v>0</v>
      </c>
      <c r="AF220">
        <f t="shared" si="81"/>
        <v>0</v>
      </c>
      <c r="AG220">
        <f t="shared" si="82"/>
        <v>0</v>
      </c>
      <c r="AH220">
        <f t="shared" si="83"/>
        <v>0</v>
      </c>
      <c r="AI220">
        <f t="shared" si="67"/>
        <v>0</v>
      </c>
      <c r="AJ220">
        <f t="shared" si="68"/>
        <v>0</v>
      </c>
      <c r="AK220">
        <f t="shared" si="69"/>
        <v>0</v>
      </c>
      <c r="AM220" t="str">
        <f t="shared" si="70"/>
        <v>d18:2/18:3-TriHex</v>
      </c>
      <c r="AN220">
        <f t="shared" si="71"/>
        <v>0</v>
      </c>
      <c r="AO220">
        <f t="shared" si="72"/>
        <v>0</v>
      </c>
      <c r="AQ220">
        <f t="shared" si="73"/>
        <v>0</v>
      </c>
      <c r="AR220">
        <f t="shared" si="74"/>
        <v>0</v>
      </c>
      <c r="AT220">
        <f t="shared" si="84"/>
        <v>0</v>
      </c>
      <c r="AU220">
        <f t="shared" si="85"/>
        <v>0</v>
      </c>
      <c r="AW220" t="e">
        <f t="shared" si="75"/>
        <v>#DIV/0!</v>
      </c>
    </row>
    <row r="221" spans="1:49" x14ac:dyDescent="0.2">
      <c r="A221" t="s">
        <v>607</v>
      </c>
      <c r="B221">
        <v>1046.896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AA221" t="str">
        <f t="shared" si="76"/>
        <v>d18:2/18:2-TriHex</v>
      </c>
      <c r="AB221">
        <f t="shared" si="77"/>
        <v>0</v>
      </c>
      <c r="AC221">
        <f t="shared" si="78"/>
        <v>0</v>
      </c>
      <c r="AD221">
        <f t="shared" si="79"/>
        <v>0</v>
      </c>
      <c r="AE221">
        <f t="shared" si="80"/>
        <v>0</v>
      </c>
      <c r="AF221">
        <f t="shared" si="81"/>
        <v>0</v>
      </c>
      <c r="AG221">
        <f t="shared" si="82"/>
        <v>0</v>
      </c>
      <c r="AH221">
        <f t="shared" si="83"/>
        <v>0</v>
      </c>
      <c r="AI221">
        <f t="shared" si="67"/>
        <v>0</v>
      </c>
      <c r="AJ221">
        <f t="shared" si="68"/>
        <v>0</v>
      </c>
      <c r="AK221">
        <f t="shared" si="69"/>
        <v>0</v>
      </c>
      <c r="AM221" t="str">
        <f t="shared" si="70"/>
        <v>d18:2/18:2-TriHex</v>
      </c>
      <c r="AN221">
        <f t="shared" si="71"/>
        <v>0</v>
      </c>
      <c r="AO221">
        <f t="shared" si="72"/>
        <v>0</v>
      </c>
      <c r="AQ221">
        <f t="shared" si="73"/>
        <v>0</v>
      </c>
      <c r="AR221">
        <f t="shared" si="74"/>
        <v>0</v>
      </c>
      <c r="AT221">
        <f t="shared" si="84"/>
        <v>0</v>
      </c>
      <c r="AU221">
        <f t="shared" si="85"/>
        <v>0</v>
      </c>
      <c r="AW221" t="e">
        <f t="shared" si="75"/>
        <v>#DIV/0!</v>
      </c>
    </row>
    <row r="222" spans="1:49" x14ac:dyDescent="0.2">
      <c r="A222" t="s">
        <v>608</v>
      </c>
      <c r="B222">
        <v>1048.8979999999999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AA222" t="str">
        <f t="shared" si="76"/>
        <v>d18:2/18:1-TriHex</v>
      </c>
      <c r="AB222">
        <f t="shared" si="77"/>
        <v>0</v>
      </c>
      <c r="AC222">
        <f t="shared" si="78"/>
        <v>0</v>
      </c>
      <c r="AD222">
        <f t="shared" si="79"/>
        <v>0</v>
      </c>
      <c r="AE222">
        <f t="shared" si="80"/>
        <v>0</v>
      </c>
      <c r="AF222">
        <f t="shared" si="81"/>
        <v>0</v>
      </c>
      <c r="AG222">
        <f t="shared" si="82"/>
        <v>0</v>
      </c>
      <c r="AH222">
        <f t="shared" si="83"/>
        <v>0</v>
      </c>
      <c r="AI222">
        <f t="shared" si="67"/>
        <v>0</v>
      </c>
      <c r="AJ222">
        <f t="shared" si="68"/>
        <v>0</v>
      </c>
      <c r="AK222">
        <f t="shared" si="69"/>
        <v>0</v>
      </c>
      <c r="AM222" t="str">
        <f t="shared" si="70"/>
        <v>d18:2/18:1-TriHex</v>
      </c>
      <c r="AN222">
        <f t="shared" si="71"/>
        <v>0</v>
      </c>
      <c r="AO222">
        <f t="shared" si="72"/>
        <v>0</v>
      </c>
      <c r="AQ222">
        <f t="shared" si="73"/>
        <v>0</v>
      </c>
      <c r="AR222">
        <f t="shared" si="74"/>
        <v>0</v>
      </c>
      <c r="AT222">
        <f t="shared" si="84"/>
        <v>0</v>
      </c>
      <c r="AU222">
        <f t="shared" si="85"/>
        <v>0</v>
      </c>
      <c r="AW222" t="e">
        <f t="shared" si="75"/>
        <v>#DIV/0!</v>
      </c>
    </row>
    <row r="223" spans="1:49" x14ac:dyDescent="0.2">
      <c r="A223" t="s">
        <v>609</v>
      </c>
      <c r="B223">
        <v>1050.9000000000001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9.2616426499069903E-4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AA223" t="str">
        <f t="shared" si="76"/>
        <v>d18:2/18:0-TriHex</v>
      </c>
      <c r="AB223">
        <f t="shared" si="77"/>
        <v>0</v>
      </c>
      <c r="AC223">
        <f t="shared" si="78"/>
        <v>0</v>
      </c>
      <c r="AD223">
        <f t="shared" si="79"/>
        <v>0</v>
      </c>
      <c r="AE223">
        <f t="shared" si="80"/>
        <v>0</v>
      </c>
      <c r="AF223">
        <f t="shared" si="81"/>
        <v>0</v>
      </c>
      <c r="AG223">
        <f t="shared" si="82"/>
        <v>0</v>
      </c>
      <c r="AH223">
        <f t="shared" si="83"/>
        <v>0</v>
      </c>
      <c r="AI223">
        <f t="shared" si="67"/>
        <v>0</v>
      </c>
      <c r="AJ223">
        <f t="shared" si="68"/>
        <v>0</v>
      </c>
      <c r="AK223">
        <f t="shared" si="69"/>
        <v>0</v>
      </c>
      <c r="AM223" t="str">
        <f t="shared" si="70"/>
        <v>d18:2/18:0-TriHex</v>
      </c>
      <c r="AN223">
        <f t="shared" si="71"/>
        <v>0</v>
      </c>
      <c r="AO223">
        <f t="shared" si="72"/>
        <v>0</v>
      </c>
      <c r="AQ223">
        <f t="shared" si="73"/>
        <v>0</v>
      </c>
      <c r="AR223">
        <f t="shared" si="74"/>
        <v>0</v>
      </c>
      <c r="AT223">
        <f t="shared" si="84"/>
        <v>0</v>
      </c>
      <c r="AU223">
        <f t="shared" si="85"/>
        <v>0</v>
      </c>
      <c r="AW223" t="e">
        <f t="shared" si="75"/>
        <v>#DIV/0!</v>
      </c>
    </row>
    <row r="224" spans="1:49" x14ac:dyDescent="0.2">
      <c r="A224" t="s">
        <v>610</v>
      </c>
      <c r="B224">
        <v>1068.9179999999999</v>
      </c>
      <c r="C224">
        <v>0</v>
      </c>
      <c r="D224">
        <v>1.8445823478084101E-3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AA224" t="str">
        <f t="shared" si="76"/>
        <v>d18:2/20:5-TriHex</v>
      </c>
      <c r="AB224">
        <f t="shared" si="77"/>
        <v>9.2229117390420505E-4</v>
      </c>
      <c r="AC224">
        <f t="shared" si="78"/>
        <v>0</v>
      </c>
      <c r="AD224">
        <f t="shared" si="79"/>
        <v>0</v>
      </c>
      <c r="AE224">
        <f t="shared" si="80"/>
        <v>0</v>
      </c>
      <c r="AF224">
        <f t="shared" si="81"/>
        <v>0</v>
      </c>
      <c r="AG224">
        <f t="shared" si="82"/>
        <v>0</v>
      </c>
      <c r="AH224">
        <f t="shared" si="83"/>
        <v>0</v>
      </c>
      <c r="AI224">
        <f t="shared" si="67"/>
        <v>0</v>
      </c>
      <c r="AJ224">
        <f t="shared" si="68"/>
        <v>0</v>
      </c>
      <c r="AK224">
        <f t="shared" si="69"/>
        <v>0</v>
      </c>
      <c r="AM224" t="str">
        <f t="shared" si="70"/>
        <v>d18:2/20:5-TriHex</v>
      </c>
      <c r="AN224">
        <f t="shared" si="71"/>
        <v>1.8445823478084101E-4</v>
      </c>
      <c r="AO224">
        <f t="shared" si="72"/>
        <v>0</v>
      </c>
      <c r="AQ224">
        <f t="shared" si="73"/>
        <v>4.1246115197957653E-4</v>
      </c>
      <c r="AR224">
        <f t="shared" si="74"/>
        <v>0</v>
      </c>
      <c r="AT224">
        <f t="shared" si="84"/>
        <v>1.8445823478084101E-4</v>
      </c>
      <c r="AU224">
        <f t="shared" si="85"/>
        <v>0</v>
      </c>
      <c r="AW224">
        <f t="shared" si="75"/>
        <v>0.37390096630005903</v>
      </c>
    </row>
    <row r="225" spans="1:49" x14ac:dyDescent="0.2">
      <c r="A225" t="s">
        <v>611</v>
      </c>
      <c r="B225">
        <v>1070.92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AA225" t="str">
        <f t="shared" si="76"/>
        <v>d18:2/20:4-TriHex</v>
      </c>
      <c r="AB225">
        <f t="shared" si="77"/>
        <v>0</v>
      </c>
      <c r="AC225">
        <f t="shared" si="78"/>
        <v>0</v>
      </c>
      <c r="AD225">
        <f t="shared" si="79"/>
        <v>0</v>
      </c>
      <c r="AE225">
        <f t="shared" si="80"/>
        <v>0</v>
      </c>
      <c r="AF225">
        <f t="shared" si="81"/>
        <v>0</v>
      </c>
      <c r="AG225">
        <f t="shared" si="82"/>
        <v>0</v>
      </c>
      <c r="AH225">
        <f t="shared" si="83"/>
        <v>0</v>
      </c>
      <c r="AI225">
        <f t="shared" si="67"/>
        <v>0</v>
      </c>
      <c r="AJ225">
        <f t="shared" si="68"/>
        <v>0</v>
      </c>
      <c r="AK225">
        <f t="shared" si="69"/>
        <v>0</v>
      </c>
      <c r="AM225" t="str">
        <f t="shared" si="70"/>
        <v>d18:2/20:4-TriHex</v>
      </c>
      <c r="AN225">
        <f t="shared" si="71"/>
        <v>0</v>
      </c>
      <c r="AO225">
        <f t="shared" si="72"/>
        <v>0</v>
      </c>
      <c r="AQ225">
        <f t="shared" si="73"/>
        <v>0</v>
      </c>
      <c r="AR225">
        <f t="shared" si="74"/>
        <v>0</v>
      </c>
      <c r="AT225">
        <f t="shared" si="84"/>
        <v>0</v>
      </c>
      <c r="AU225">
        <f t="shared" si="85"/>
        <v>0</v>
      </c>
      <c r="AW225" t="e">
        <f t="shared" si="75"/>
        <v>#DIV/0!</v>
      </c>
    </row>
    <row r="226" spans="1:49" x14ac:dyDescent="0.2">
      <c r="A226" t="s">
        <v>612</v>
      </c>
      <c r="B226">
        <v>1072.922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AA226" t="str">
        <f t="shared" si="76"/>
        <v>d18:2/20:3-TriHex</v>
      </c>
      <c r="AB226">
        <f t="shared" si="77"/>
        <v>0</v>
      </c>
      <c r="AC226">
        <f t="shared" si="78"/>
        <v>0</v>
      </c>
      <c r="AD226">
        <f t="shared" si="79"/>
        <v>0</v>
      </c>
      <c r="AE226">
        <f t="shared" si="80"/>
        <v>0</v>
      </c>
      <c r="AF226">
        <f t="shared" si="81"/>
        <v>0</v>
      </c>
      <c r="AG226">
        <f t="shared" si="82"/>
        <v>0</v>
      </c>
      <c r="AH226">
        <f t="shared" si="83"/>
        <v>0</v>
      </c>
      <c r="AI226">
        <f t="shared" si="67"/>
        <v>0</v>
      </c>
      <c r="AJ226">
        <f t="shared" si="68"/>
        <v>0</v>
      </c>
      <c r="AK226">
        <f t="shared" si="69"/>
        <v>0</v>
      </c>
      <c r="AM226" t="str">
        <f t="shared" si="70"/>
        <v>d18:2/20:3-TriHex</v>
      </c>
      <c r="AN226">
        <f t="shared" si="71"/>
        <v>0</v>
      </c>
      <c r="AO226">
        <f t="shared" si="72"/>
        <v>0</v>
      </c>
      <c r="AQ226">
        <f t="shared" si="73"/>
        <v>0</v>
      </c>
      <c r="AR226">
        <f t="shared" si="74"/>
        <v>0</v>
      </c>
      <c r="AT226">
        <f t="shared" si="84"/>
        <v>0</v>
      </c>
      <c r="AU226">
        <f t="shared" si="85"/>
        <v>0</v>
      </c>
      <c r="AW226" t="e">
        <f t="shared" si="75"/>
        <v>#DIV/0!</v>
      </c>
    </row>
    <row r="227" spans="1:49" x14ac:dyDescent="0.2">
      <c r="A227" t="s">
        <v>613</v>
      </c>
      <c r="B227">
        <v>1074.924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AA227" t="str">
        <f t="shared" si="76"/>
        <v>d18:2/20:2-TriHex</v>
      </c>
      <c r="AB227">
        <f t="shared" si="77"/>
        <v>0</v>
      </c>
      <c r="AC227">
        <f t="shared" si="78"/>
        <v>0</v>
      </c>
      <c r="AD227">
        <f t="shared" si="79"/>
        <v>0</v>
      </c>
      <c r="AE227">
        <f t="shared" si="80"/>
        <v>0</v>
      </c>
      <c r="AF227">
        <f t="shared" si="81"/>
        <v>0</v>
      </c>
      <c r="AG227">
        <f t="shared" si="82"/>
        <v>0</v>
      </c>
      <c r="AH227">
        <f t="shared" si="83"/>
        <v>0</v>
      </c>
      <c r="AI227">
        <f t="shared" si="67"/>
        <v>0</v>
      </c>
      <c r="AJ227">
        <f t="shared" si="68"/>
        <v>0</v>
      </c>
      <c r="AK227">
        <f t="shared" si="69"/>
        <v>0</v>
      </c>
      <c r="AM227" t="str">
        <f t="shared" si="70"/>
        <v>d18:2/20:2-TriHex</v>
      </c>
      <c r="AN227">
        <f t="shared" si="71"/>
        <v>0</v>
      </c>
      <c r="AO227">
        <f t="shared" si="72"/>
        <v>0</v>
      </c>
      <c r="AQ227">
        <f t="shared" si="73"/>
        <v>0</v>
      </c>
      <c r="AR227">
        <f t="shared" si="74"/>
        <v>0</v>
      </c>
      <c r="AT227">
        <f t="shared" si="84"/>
        <v>0</v>
      </c>
      <c r="AU227">
        <f t="shared" si="85"/>
        <v>0</v>
      </c>
      <c r="AW227" t="e">
        <f t="shared" si="75"/>
        <v>#DIV/0!</v>
      </c>
    </row>
    <row r="228" spans="1:49" x14ac:dyDescent="0.2">
      <c r="A228" t="s">
        <v>614</v>
      </c>
      <c r="B228">
        <v>1076.9259999999999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AA228" t="str">
        <f t="shared" si="76"/>
        <v>d18:2/20:1-TriHex</v>
      </c>
      <c r="AB228">
        <f t="shared" si="77"/>
        <v>0</v>
      </c>
      <c r="AC228">
        <f t="shared" si="78"/>
        <v>0</v>
      </c>
      <c r="AD228">
        <f t="shared" si="79"/>
        <v>0</v>
      </c>
      <c r="AE228">
        <f t="shared" si="80"/>
        <v>0</v>
      </c>
      <c r="AF228">
        <f t="shared" si="81"/>
        <v>0</v>
      </c>
      <c r="AG228">
        <f t="shared" si="82"/>
        <v>0</v>
      </c>
      <c r="AH228">
        <f t="shared" si="83"/>
        <v>0</v>
      </c>
      <c r="AI228">
        <f t="shared" si="67"/>
        <v>0</v>
      </c>
      <c r="AJ228">
        <f t="shared" si="68"/>
        <v>0</v>
      </c>
      <c r="AK228">
        <f t="shared" si="69"/>
        <v>0</v>
      </c>
      <c r="AM228" t="str">
        <f t="shared" si="70"/>
        <v>d18:2/20:1-TriHex</v>
      </c>
      <c r="AN228">
        <f t="shared" si="71"/>
        <v>0</v>
      </c>
      <c r="AO228">
        <f t="shared" si="72"/>
        <v>0</v>
      </c>
      <c r="AQ228">
        <f t="shared" si="73"/>
        <v>0</v>
      </c>
      <c r="AR228">
        <f t="shared" si="74"/>
        <v>0</v>
      </c>
      <c r="AT228">
        <f t="shared" si="84"/>
        <v>0</v>
      </c>
      <c r="AU228">
        <f t="shared" si="85"/>
        <v>0</v>
      </c>
      <c r="AW228" t="e">
        <f t="shared" si="75"/>
        <v>#DIV/0!</v>
      </c>
    </row>
    <row r="229" spans="1:49" x14ac:dyDescent="0.2">
      <c r="A229" t="s">
        <v>615</v>
      </c>
      <c r="B229">
        <v>1078.9280000000001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5.6718614146430398E-3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AA229" t="str">
        <f t="shared" si="76"/>
        <v>d18:2/20:0-TriHex</v>
      </c>
      <c r="AB229">
        <f t="shared" si="77"/>
        <v>0</v>
      </c>
      <c r="AC229">
        <f t="shared" si="78"/>
        <v>0</v>
      </c>
      <c r="AD229">
        <f t="shared" si="79"/>
        <v>0</v>
      </c>
      <c r="AE229">
        <f t="shared" si="80"/>
        <v>0</v>
      </c>
      <c r="AF229">
        <f t="shared" si="81"/>
        <v>0</v>
      </c>
      <c r="AG229">
        <f t="shared" si="82"/>
        <v>2.8359307073215199E-3</v>
      </c>
      <c r="AH229">
        <f t="shared" si="83"/>
        <v>0</v>
      </c>
      <c r="AI229">
        <f t="shared" si="67"/>
        <v>0</v>
      </c>
      <c r="AJ229">
        <f t="shared" si="68"/>
        <v>0</v>
      </c>
      <c r="AK229">
        <f t="shared" si="69"/>
        <v>0</v>
      </c>
      <c r="AM229" t="str">
        <f t="shared" si="70"/>
        <v>d18:2/20:0-TriHex</v>
      </c>
      <c r="AN229">
        <f t="shared" si="71"/>
        <v>0</v>
      </c>
      <c r="AO229">
        <f t="shared" si="72"/>
        <v>5.6718614146430394E-4</v>
      </c>
      <c r="AQ229">
        <f t="shared" si="73"/>
        <v>0</v>
      </c>
      <c r="AR229">
        <f t="shared" si="74"/>
        <v>1.2682667682099959E-3</v>
      </c>
      <c r="AT229">
        <f t="shared" si="84"/>
        <v>0</v>
      </c>
      <c r="AU229">
        <f t="shared" si="85"/>
        <v>5.1776773997385935E-4</v>
      </c>
      <c r="AW229">
        <f t="shared" si="75"/>
        <v>0.37390096630005903</v>
      </c>
    </row>
    <row r="230" spans="1:49" x14ac:dyDescent="0.2">
      <c r="A230" t="s">
        <v>616</v>
      </c>
      <c r="B230">
        <v>1094.944</v>
      </c>
      <c r="C230">
        <v>0</v>
      </c>
      <c r="D230">
        <v>0</v>
      </c>
      <c r="E230">
        <v>3.6200892123445703E-4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AA230" t="str">
        <f t="shared" si="76"/>
        <v>d18:2/22:6-TriHex</v>
      </c>
      <c r="AB230">
        <f t="shared" si="77"/>
        <v>0</v>
      </c>
      <c r="AC230">
        <f t="shared" si="78"/>
        <v>1.8100446061722851E-4</v>
      </c>
      <c r="AD230">
        <f t="shared" si="79"/>
        <v>0</v>
      </c>
      <c r="AE230">
        <f t="shared" si="80"/>
        <v>0</v>
      </c>
      <c r="AF230">
        <f t="shared" si="81"/>
        <v>0</v>
      </c>
      <c r="AG230">
        <f t="shared" si="82"/>
        <v>0</v>
      </c>
      <c r="AH230">
        <f t="shared" si="83"/>
        <v>0</v>
      </c>
      <c r="AI230">
        <f t="shared" si="67"/>
        <v>0</v>
      </c>
      <c r="AJ230">
        <f t="shared" si="68"/>
        <v>0</v>
      </c>
      <c r="AK230">
        <f t="shared" si="69"/>
        <v>0</v>
      </c>
      <c r="AM230" t="str">
        <f t="shared" si="70"/>
        <v>d18:2/22:6-TriHex</v>
      </c>
      <c r="AN230">
        <f t="shared" si="71"/>
        <v>3.62008921234457E-5</v>
      </c>
      <c r="AO230">
        <f t="shared" si="72"/>
        <v>0</v>
      </c>
      <c r="AQ230">
        <f t="shared" si="73"/>
        <v>8.0947655634161297E-5</v>
      </c>
      <c r="AR230">
        <f t="shared" si="74"/>
        <v>0</v>
      </c>
      <c r="AT230">
        <f t="shared" si="84"/>
        <v>3.62008921234457E-5</v>
      </c>
      <c r="AU230">
        <f t="shared" si="85"/>
        <v>0</v>
      </c>
      <c r="AW230">
        <f t="shared" si="75"/>
        <v>0.37390096630005903</v>
      </c>
    </row>
    <row r="231" spans="1:49" x14ac:dyDescent="0.2">
      <c r="A231" t="s">
        <v>617</v>
      </c>
      <c r="B231">
        <v>1096.9459999999999</v>
      </c>
      <c r="C231">
        <v>1.16953784780201E-3</v>
      </c>
      <c r="D231">
        <v>0</v>
      </c>
      <c r="E231">
        <v>0</v>
      </c>
      <c r="F231">
        <v>0</v>
      </c>
      <c r="G231">
        <v>0</v>
      </c>
      <c r="H231">
        <v>1.46430353434688E-3</v>
      </c>
      <c r="I231">
        <v>0</v>
      </c>
      <c r="J231">
        <v>0</v>
      </c>
      <c r="K231">
        <v>1.3883949589825601E-3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AA231" t="str">
        <f t="shared" si="76"/>
        <v>d18:2/22:5-TriHex</v>
      </c>
      <c r="AB231">
        <f t="shared" si="77"/>
        <v>5.8476892390100501E-4</v>
      </c>
      <c r="AC231">
        <f t="shared" si="78"/>
        <v>0</v>
      </c>
      <c r="AD231">
        <f t="shared" si="79"/>
        <v>7.3215176717344001E-4</v>
      </c>
      <c r="AE231">
        <f t="shared" si="80"/>
        <v>0</v>
      </c>
      <c r="AF231">
        <f t="shared" si="81"/>
        <v>6.9419747949128004E-4</v>
      </c>
      <c r="AG231">
        <f t="shared" si="82"/>
        <v>0</v>
      </c>
      <c r="AH231">
        <f t="shared" si="83"/>
        <v>0</v>
      </c>
      <c r="AI231">
        <f t="shared" si="67"/>
        <v>0</v>
      </c>
      <c r="AJ231">
        <f t="shared" si="68"/>
        <v>0</v>
      </c>
      <c r="AK231">
        <f t="shared" si="69"/>
        <v>0</v>
      </c>
      <c r="AM231" t="str">
        <f t="shared" si="70"/>
        <v>d18:2/22:5-TriHex</v>
      </c>
      <c r="AN231">
        <f t="shared" si="71"/>
        <v>4.0222363411314508E-4</v>
      </c>
      <c r="AO231">
        <f t="shared" si="72"/>
        <v>0</v>
      </c>
      <c r="AQ231">
        <f t="shared" si="73"/>
        <v>3.7114410471932968E-4</v>
      </c>
      <c r="AR231">
        <f t="shared" si="74"/>
        <v>0</v>
      </c>
      <c r="AT231">
        <f t="shared" si="84"/>
        <v>1.6598068952014433E-4</v>
      </c>
      <c r="AU231">
        <f t="shared" si="85"/>
        <v>0</v>
      </c>
      <c r="AW231">
        <f t="shared" si="75"/>
        <v>7.2502661726748976E-2</v>
      </c>
    </row>
    <row r="232" spans="1:49" x14ac:dyDescent="0.2">
      <c r="A232" t="s">
        <v>618</v>
      </c>
      <c r="B232">
        <v>1098.9480000000001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AA232" t="str">
        <f t="shared" si="76"/>
        <v>d18:2/22:4-TriHex</v>
      </c>
      <c r="AB232">
        <f t="shared" si="77"/>
        <v>0</v>
      </c>
      <c r="AC232">
        <f t="shared" si="78"/>
        <v>0</v>
      </c>
      <c r="AD232">
        <f t="shared" si="79"/>
        <v>0</v>
      </c>
      <c r="AE232">
        <f t="shared" si="80"/>
        <v>0</v>
      </c>
      <c r="AF232">
        <f t="shared" si="81"/>
        <v>0</v>
      </c>
      <c r="AG232">
        <f t="shared" si="82"/>
        <v>0</v>
      </c>
      <c r="AH232">
        <f t="shared" si="83"/>
        <v>0</v>
      </c>
      <c r="AI232">
        <f t="shared" si="67"/>
        <v>0</v>
      </c>
      <c r="AJ232">
        <f t="shared" si="68"/>
        <v>0</v>
      </c>
      <c r="AK232">
        <f t="shared" si="69"/>
        <v>0</v>
      </c>
      <c r="AM232" t="str">
        <f t="shared" si="70"/>
        <v>d18:2/22:4-TriHex</v>
      </c>
      <c r="AN232">
        <f t="shared" si="71"/>
        <v>0</v>
      </c>
      <c r="AO232">
        <f t="shared" si="72"/>
        <v>0</v>
      </c>
      <c r="AQ232">
        <f t="shared" si="73"/>
        <v>0</v>
      </c>
      <c r="AR232">
        <f t="shared" si="74"/>
        <v>0</v>
      </c>
      <c r="AT232">
        <f t="shared" si="84"/>
        <v>0</v>
      </c>
      <c r="AU232">
        <f t="shared" si="85"/>
        <v>0</v>
      </c>
      <c r="AW232" t="e">
        <f t="shared" si="75"/>
        <v>#DIV/0!</v>
      </c>
    </row>
    <row r="233" spans="1:49" x14ac:dyDescent="0.2">
      <c r="A233" t="s">
        <v>619</v>
      </c>
      <c r="B233">
        <v>1100.95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AA233" t="str">
        <f t="shared" si="76"/>
        <v>d18:2/22:3-TriHex</v>
      </c>
      <c r="AB233">
        <f t="shared" si="77"/>
        <v>0</v>
      </c>
      <c r="AC233">
        <f t="shared" si="78"/>
        <v>0</v>
      </c>
      <c r="AD233">
        <f t="shared" si="79"/>
        <v>0</v>
      </c>
      <c r="AE233">
        <f t="shared" si="80"/>
        <v>0</v>
      </c>
      <c r="AF233">
        <f t="shared" si="81"/>
        <v>0</v>
      </c>
      <c r="AG233">
        <f t="shared" si="82"/>
        <v>0</v>
      </c>
      <c r="AH233">
        <f t="shared" si="83"/>
        <v>0</v>
      </c>
      <c r="AI233">
        <f t="shared" si="67"/>
        <v>0</v>
      </c>
      <c r="AJ233">
        <f t="shared" si="68"/>
        <v>0</v>
      </c>
      <c r="AK233">
        <f t="shared" si="69"/>
        <v>0</v>
      </c>
      <c r="AM233" t="str">
        <f t="shared" si="70"/>
        <v>d18:2/22:3-TriHex</v>
      </c>
      <c r="AN233">
        <f t="shared" si="71"/>
        <v>0</v>
      </c>
      <c r="AO233">
        <f t="shared" si="72"/>
        <v>0</v>
      </c>
      <c r="AQ233">
        <f t="shared" si="73"/>
        <v>0</v>
      </c>
      <c r="AR233">
        <f t="shared" si="74"/>
        <v>0</v>
      </c>
      <c r="AT233">
        <f t="shared" si="84"/>
        <v>0</v>
      </c>
      <c r="AU233">
        <f t="shared" si="85"/>
        <v>0</v>
      </c>
      <c r="AW233" t="e">
        <f t="shared" si="75"/>
        <v>#DIV/0!</v>
      </c>
    </row>
    <row r="234" spans="1:49" x14ac:dyDescent="0.2">
      <c r="A234" t="s">
        <v>620</v>
      </c>
      <c r="B234">
        <v>1102.952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AA234" t="str">
        <f t="shared" si="76"/>
        <v>d18:2/22:2-TriHex</v>
      </c>
      <c r="AB234">
        <f t="shared" si="77"/>
        <v>0</v>
      </c>
      <c r="AC234">
        <f t="shared" si="78"/>
        <v>0</v>
      </c>
      <c r="AD234">
        <f t="shared" si="79"/>
        <v>0</v>
      </c>
      <c r="AE234">
        <f t="shared" si="80"/>
        <v>0</v>
      </c>
      <c r="AF234">
        <f t="shared" si="81"/>
        <v>0</v>
      </c>
      <c r="AG234">
        <f t="shared" si="82"/>
        <v>0</v>
      </c>
      <c r="AH234">
        <f t="shared" si="83"/>
        <v>0</v>
      </c>
      <c r="AI234">
        <f t="shared" si="67"/>
        <v>0</v>
      </c>
      <c r="AJ234">
        <f t="shared" si="68"/>
        <v>0</v>
      </c>
      <c r="AK234">
        <f t="shared" si="69"/>
        <v>0</v>
      </c>
      <c r="AM234" t="str">
        <f t="shared" si="70"/>
        <v>d18:2/22:2-TriHex</v>
      </c>
      <c r="AN234">
        <f t="shared" si="71"/>
        <v>0</v>
      </c>
      <c r="AO234">
        <f t="shared" si="72"/>
        <v>0</v>
      </c>
      <c r="AQ234">
        <f t="shared" si="73"/>
        <v>0</v>
      </c>
      <c r="AR234">
        <f t="shared" si="74"/>
        <v>0</v>
      </c>
      <c r="AT234">
        <f t="shared" si="84"/>
        <v>0</v>
      </c>
      <c r="AU234">
        <f t="shared" si="85"/>
        <v>0</v>
      </c>
      <c r="AW234" t="e">
        <f t="shared" si="75"/>
        <v>#DIV/0!</v>
      </c>
    </row>
    <row r="235" spans="1:49" x14ac:dyDescent="0.2">
      <c r="A235" t="s">
        <v>621</v>
      </c>
      <c r="B235">
        <v>1104.954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AA235" t="str">
        <f t="shared" si="76"/>
        <v>d18:2/22:1-TriHex</v>
      </c>
      <c r="AB235">
        <f t="shared" si="77"/>
        <v>0</v>
      </c>
      <c r="AC235">
        <f t="shared" si="78"/>
        <v>0</v>
      </c>
      <c r="AD235">
        <f t="shared" si="79"/>
        <v>0</v>
      </c>
      <c r="AE235">
        <f t="shared" si="80"/>
        <v>0</v>
      </c>
      <c r="AF235">
        <f t="shared" si="81"/>
        <v>0</v>
      </c>
      <c r="AG235">
        <f t="shared" si="82"/>
        <v>0</v>
      </c>
      <c r="AH235">
        <f t="shared" si="83"/>
        <v>0</v>
      </c>
      <c r="AI235">
        <f t="shared" si="67"/>
        <v>0</v>
      </c>
      <c r="AJ235">
        <f t="shared" si="68"/>
        <v>0</v>
      </c>
      <c r="AK235">
        <f t="shared" si="69"/>
        <v>0</v>
      </c>
      <c r="AM235" t="str">
        <f t="shared" si="70"/>
        <v>d18:2/22:1-TriHex</v>
      </c>
      <c r="AN235">
        <f t="shared" si="71"/>
        <v>0</v>
      </c>
      <c r="AO235">
        <f t="shared" si="72"/>
        <v>0</v>
      </c>
      <c r="AQ235">
        <f t="shared" si="73"/>
        <v>0</v>
      </c>
      <c r="AR235">
        <f t="shared" si="74"/>
        <v>0</v>
      </c>
      <c r="AT235">
        <f t="shared" si="84"/>
        <v>0</v>
      </c>
      <c r="AU235">
        <f t="shared" si="85"/>
        <v>0</v>
      </c>
      <c r="AW235" t="e">
        <f t="shared" si="75"/>
        <v>#DIV/0!</v>
      </c>
    </row>
    <row r="236" spans="1:49" x14ac:dyDescent="0.2">
      <c r="A236" t="s">
        <v>622</v>
      </c>
      <c r="B236">
        <v>1106.9559999999999</v>
      </c>
      <c r="C236">
        <v>0</v>
      </c>
      <c r="D236">
        <v>0</v>
      </c>
      <c r="E236">
        <v>0</v>
      </c>
      <c r="F236">
        <v>1.9490308655581001E-3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4.9306362513869204E-3</v>
      </c>
      <c r="N236">
        <v>0</v>
      </c>
      <c r="O236">
        <v>8.5339722724901701E-3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AA236" t="str">
        <f t="shared" si="76"/>
        <v>d18:2/22:0-TriHex</v>
      </c>
      <c r="AB236">
        <f t="shared" si="77"/>
        <v>0</v>
      </c>
      <c r="AC236">
        <f t="shared" si="78"/>
        <v>9.7451543277905003E-4</v>
      </c>
      <c r="AD236">
        <f t="shared" si="79"/>
        <v>0</v>
      </c>
      <c r="AE236">
        <f t="shared" si="80"/>
        <v>0</v>
      </c>
      <c r="AF236">
        <f t="shared" si="81"/>
        <v>0</v>
      </c>
      <c r="AG236">
        <f t="shared" si="82"/>
        <v>2.4653181256934602E-3</v>
      </c>
      <c r="AH236">
        <f t="shared" si="83"/>
        <v>4.266986136245085E-3</v>
      </c>
      <c r="AI236">
        <f t="shared" si="67"/>
        <v>0</v>
      </c>
      <c r="AJ236">
        <f t="shared" si="68"/>
        <v>0</v>
      </c>
      <c r="AK236">
        <f t="shared" si="69"/>
        <v>0</v>
      </c>
      <c r="AM236" t="str">
        <f t="shared" si="70"/>
        <v>d18:2/22:0-TriHex</v>
      </c>
      <c r="AN236">
        <f t="shared" si="71"/>
        <v>1.9490308655581001E-4</v>
      </c>
      <c r="AO236">
        <f t="shared" si="72"/>
        <v>1.3464608523877091E-3</v>
      </c>
      <c r="AQ236">
        <f t="shared" si="73"/>
        <v>4.3581655056331651E-4</v>
      </c>
      <c r="AR236">
        <f t="shared" si="74"/>
        <v>1.9506524557643078E-3</v>
      </c>
      <c r="AT236">
        <f t="shared" si="84"/>
        <v>1.9490308655580998E-4</v>
      </c>
      <c r="AU236">
        <f t="shared" si="85"/>
        <v>7.9635053035491486E-4</v>
      </c>
      <c r="AW236">
        <f t="shared" si="75"/>
        <v>0.26124392812795622</v>
      </c>
    </row>
    <row r="237" spans="1:49" x14ac:dyDescent="0.2">
      <c r="A237" t="s">
        <v>623</v>
      </c>
      <c r="B237">
        <v>1132.982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AA237" t="str">
        <f t="shared" si="76"/>
        <v>d18:2/24:1-TriHex</v>
      </c>
      <c r="AB237">
        <f t="shared" si="77"/>
        <v>0</v>
      </c>
      <c r="AC237">
        <f t="shared" si="78"/>
        <v>0</v>
      </c>
      <c r="AD237">
        <f t="shared" si="79"/>
        <v>0</v>
      </c>
      <c r="AE237">
        <f t="shared" si="80"/>
        <v>0</v>
      </c>
      <c r="AF237">
        <f t="shared" si="81"/>
        <v>0</v>
      </c>
      <c r="AG237">
        <f t="shared" si="82"/>
        <v>0</v>
      </c>
      <c r="AH237">
        <f t="shared" si="83"/>
        <v>0</v>
      </c>
      <c r="AI237">
        <f t="shared" si="67"/>
        <v>0</v>
      </c>
      <c r="AJ237">
        <f t="shared" si="68"/>
        <v>0</v>
      </c>
      <c r="AK237">
        <f t="shared" si="69"/>
        <v>0</v>
      </c>
      <c r="AM237" t="str">
        <f t="shared" si="70"/>
        <v>d18:2/24:1-TriHex</v>
      </c>
      <c r="AN237">
        <f t="shared" si="71"/>
        <v>0</v>
      </c>
      <c r="AO237">
        <f t="shared" si="72"/>
        <v>0</v>
      </c>
      <c r="AQ237">
        <f t="shared" si="73"/>
        <v>0</v>
      </c>
      <c r="AR237">
        <f t="shared" si="74"/>
        <v>0</v>
      </c>
      <c r="AT237">
        <f t="shared" si="84"/>
        <v>0</v>
      </c>
      <c r="AU237">
        <f t="shared" si="85"/>
        <v>0</v>
      </c>
      <c r="AW237" t="e">
        <f t="shared" si="75"/>
        <v>#DIV/0!</v>
      </c>
    </row>
    <row r="238" spans="1:49" x14ac:dyDescent="0.2">
      <c r="A238" t="s">
        <v>624</v>
      </c>
      <c r="B238">
        <v>1134.9839999999999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3.8777466348347001E-4</v>
      </c>
      <c r="M238">
        <v>4.9306362513869204E-3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AA238" t="str">
        <f t="shared" si="76"/>
        <v>d18:2/24:0-TriHex</v>
      </c>
      <c r="AB238">
        <f t="shared" si="77"/>
        <v>0</v>
      </c>
      <c r="AC238">
        <f t="shared" si="78"/>
        <v>0</v>
      </c>
      <c r="AD238">
        <f t="shared" si="79"/>
        <v>0</v>
      </c>
      <c r="AE238">
        <f t="shared" si="80"/>
        <v>0</v>
      </c>
      <c r="AF238">
        <f t="shared" si="81"/>
        <v>1.93887331741735E-4</v>
      </c>
      <c r="AG238">
        <f t="shared" si="82"/>
        <v>2.4653181256934602E-3</v>
      </c>
      <c r="AH238">
        <f t="shared" si="83"/>
        <v>0</v>
      </c>
      <c r="AI238">
        <f t="shared" si="67"/>
        <v>0</v>
      </c>
      <c r="AJ238">
        <f t="shared" si="68"/>
        <v>0</v>
      </c>
      <c r="AK238">
        <f t="shared" si="69"/>
        <v>0</v>
      </c>
      <c r="AM238" t="str">
        <f t="shared" si="70"/>
        <v>d18:2/24:0-TriHex</v>
      </c>
      <c r="AN238">
        <f t="shared" si="71"/>
        <v>3.8777466348347002E-5</v>
      </c>
      <c r="AO238">
        <f t="shared" si="72"/>
        <v>4.9306362513869208E-4</v>
      </c>
      <c r="AQ238">
        <f t="shared" si="73"/>
        <v>8.6709050750114437E-5</v>
      </c>
      <c r="AR238">
        <f t="shared" si="74"/>
        <v>1.1025237830425895E-3</v>
      </c>
      <c r="AT238">
        <f t="shared" si="84"/>
        <v>3.8777466348347002E-5</v>
      </c>
      <c r="AU238">
        <f t="shared" si="85"/>
        <v>4.5010344962288822E-4</v>
      </c>
      <c r="AW238">
        <f t="shared" si="75"/>
        <v>0.40972991426115202</v>
      </c>
    </row>
    <row r="239" spans="1:49" x14ac:dyDescent="0.2">
      <c r="A239" t="s">
        <v>625</v>
      </c>
      <c r="B239">
        <v>1161.01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5.3559868964386899E-3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AA239" t="str">
        <f t="shared" si="76"/>
        <v>d18:2/26:1-TriHex</v>
      </c>
      <c r="AB239">
        <f t="shared" si="77"/>
        <v>0</v>
      </c>
      <c r="AC239">
        <f t="shared" si="78"/>
        <v>0</v>
      </c>
      <c r="AD239">
        <f t="shared" si="79"/>
        <v>0</v>
      </c>
      <c r="AE239">
        <f t="shared" si="80"/>
        <v>0</v>
      </c>
      <c r="AF239">
        <f t="shared" si="81"/>
        <v>0</v>
      </c>
      <c r="AG239">
        <f t="shared" si="82"/>
        <v>2.6779934482193449E-3</v>
      </c>
      <c r="AH239">
        <f t="shared" si="83"/>
        <v>0</v>
      </c>
      <c r="AI239">
        <f t="shared" si="67"/>
        <v>0</v>
      </c>
      <c r="AJ239">
        <f t="shared" si="68"/>
        <v>0</v>
      </c>
      <c r="AK239">
        <f t="shared" si="69"/>
        <v>0</v>
      </c>
      <c r="AM239" t="str">
        <f t="shared" si="70"/>
        <v>d18:2/26:1-TriHex</v>
      </c>
      <c r="AN239">
        <f t="shared" si="71"/>
        <v>0</v>
      </c>
      <c r="AO239">
        <f t="shared" si="72"/>
        <v>5.3559868964386901E-4</v>
      </c>
      <c r="AQ239">
        <f t="shared" si="73"/>
        <v>0</v>
      </c>
      <c r="AR239">
        <f t="shared" si="74"/>
        <v>1.1976350787035036E-3</v>
      </c>
      <c r="AT239">
        <f t="shared" si="84"/>
        <v>0</v>
      </c>
      <c r="AU239">
        <f t="shared" si="85"/>
        <v>4.8893247348025942E-4</v>
      </c>
      <c r="AW239">
        <f t="shared" si="75"/>
        <v>0.37390096630005903</v>
      </c>
    </row>
    <row r="240" spans="1:49" x14ac:dyDescent="0.2">
      <c r="A240" t="s">
        <v>626</v>
      </c>
      <c r="B240">
        <v>1163.0119999999999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AA240" t="str">
        <f t="shared" si="76"/>
        <v>d18:2/26:0-TriHex</v>
      </c>
      <c r="AB240">
        <f t="shared" si="77"/>
        <v>0</v>
      </c>
      <c r="AC240">
        <f t="shared" si="78"/>
        <v>0</v>
      </c>
      <c r="AD240">
        <f t="shared" si="79"/>
        <v>0</v>
      </c>
      <c r="AE240">
        <f t="shared" si="80"/>
        <v>0</v>
      </c>
      <c r="AF240">
        <f t="shared" si="81"/>
        <v>0</v>
      </c>
      <c r="AG240">
        <f t="shared" si="82"/>
        <v>0</v>
      </c>
      <c r="AH240">
        <f t="shared" si="83"/>
        <v>0</v>
      </c>
      <c r="AI240">
        <f t="shared" si="67"/>
        <v>0</v>
      </c>
      <c r="AJ240">
        <f t="shared" si="68"/>
        <v>0</v>
      </c>
      <c r="AK240">
        <f t="shared" si="69"/>
        <v>0</v>
      </c>
      <c r="AM240" t="str">
        <f t="shared" si="70"/>
        <v>d18:2/26:0-TriHex</v>
      </c>
      <c r="AN240">
        <f t="shared" si="71"/>
        <v>0</v>
      </c>
      <c r="AO240">
        <f t="shared" si="72"/>
        <v>0</v>
      </c>
      <c r="AQ240">
        <f t="shared" si="73"/>
        <v>0</v>
      </c>
      <c r="AR240">
        <f t="shared" si="74"/>
        <v>0</v>
      </c>
      <c r="AT240">
        <f t="shared" si="84"/>
        <v>0</v>
      </c>
      <c r="AU240">
        <f t="shared" si="85"/>
        <v>0</v>
      </c>
      <c r="AW240" t="e">
        <f t="shared" si="75"/>
        <v>#DIV/0!</v>
      </c>
    </row>
    <row r="241" spans="1:49" x14ac:dyDescent="0.2">
      <c r="A241" t="s">
        <v>115</v>
      </c>
      <c r="B241" t="s">
        <v>115</v>
      </c>
      <c r="C241" t="s">
        <v>115</v>
      </c>
      <c r="D241" t="s">
        <v>115</v>
      </c>
      <c r="E241" t="s">
        <v>115</v>
      </c>
      <c r="F241" t="s">
        <v>115</v>
      </c>
      <c r="G241" t="s">
        <v>115</v>
      </c>
      <c r="H241" t="s">
        <v>115</v>
      </c>
      <c r="I241" t="s">
        <v>115</v>
      </c>
      <c r="J241" t="s">
        <v>115</v>
      </c>
      <c r="K241" t="s">
        <v>115</v>
      </c>
      <c r="L241" t="s">
        <v>115</v>
      </c>
      <c r="M241" t="s">
        <v>115</v>
      </c>
      <c r="N241" t="s">
        <v>115</v>
      </c>
      <c r="O241" t="s">
        <v>115</v>
      </c>
      <c r="P241" t="s">
        <v>115</v>
      </c>
      <c r="Q241" t="s">
        <v>115</v>
      </c>
      <c r="R241" t="s">
        <v>115</v>
      </c>
      <c r="S241" t="s">
        <v>115</v>
      </c>
      <c r="T241" t="s">
        <v>115</v>
      </c>
      <c r="U241" t="s">
        <v>115</v>
      </c>
      <c r="V241" t="s">
        <v>115</v>
      </c>
      <c r="W241" t="s">
        <v>115</v>
      </c>
      <c r="X241" t="s">
        <v>115</v>
      </c>
    </row>
    <row r="242" spans="1:49" x14ac:dyDescent="0.2">
      <c r="A242" t="s">
        <v>116</v>
      </c>
      <c r="B242">
        <v>214597.16800000001</v>
      </c>
      <c r="C242">
        <v>0.35667944821717601</v>
      </c>
      <c r="D242">
        <v>0.42639021819305201</v>
      </c>
      <c r="E242">
        <v>0.38109182001362801</v>
      </c>
      <c r="F242">
        <v>0.48501344550778303</v>
      </c>
      <c r="G242">
        <v>0.42021458802749601</v>
      </c>
      <c r="H242">
        <v>0.26197738193863501</v>
      </c>
      <c r="I242">
        <v>0.36598853439347601</v>
      </c>
      <c r="J242">
        <v>0.39430500954782</v>
      </c>
      <c r="K242">
        <v>0.43708585333572197</v>
      </c>
      <c r="L242">
        <v>0.359730937022674</v>
      </c>
      <c r="M242">
        <v>0.469019787314089</v>
      </c>
      <c r="N242">
        <v>0.54193493450173102</v>
      </c>
      <c r="O242">
        <v>0.84267925723965498</v>
      </c>
      <c r="P242">
        <v>1.14717104987258</v>
      </c>
      <c r="Q242">
        <v>0.36808306252793899</v>
      </c>
      <c r="R242">
        <v>0.37845116752136498</v>
      </c>
      <c r="S242">
        <v>0.206139555625276</v>
      </c>
      <c r="T242">
        <v>0.19199548307124001</v>
      </c>
      <c r="U242">
        <v>0.23174328476264799</v>
      </c>
      <c r="V242">
        <v>0.16707178663331201</v>
      </c>
      <c r="W242">
        <v>0.25055822036894099</v>
      </c>
      <c r="X242">
        <v>0.40896699026019501</v>
      </c>
      <c r="AA242" t="str">
        <f t="shared" si="76"/>
        <v>TOTAL</v>
      </c>
      <c r="AB242">
        <f t="shared" si="77"/>
        <v>0.39153483320511401</v>
      </c>
      <c r="AC242">
        <f t="shared" si="78"/>
        <v>0.43305263276070549</v>
      </c>
      <c r="AD242">
        <f t="shared" si="79"/>
        <v>0.34109598498306548</v>
      </c>
      <c r="AE242">
        <f t="shared" si="80"/>
        <v>0.380146771970648</v>
      </c>
      <c r="AF242">
        <f t="shared" si="81"/>
        <v>0.39840839517919802</v>
      </c>
      <c r="AG242">
        <f t="shared" si="82"/>
        <v>0.50547736090790996</v>
      </c>
      <c r="AH242">
        <f t="shared" si="83"/>
        <v>0.99492515355611744</v>
      </c>
      <c r="AI242">
        <f>AVERAGE(S242:T242)</f>
        <v>0.199067519348258</v>
      </c>
      <c r="AJ242">
        <f>AVERAGE(U242:V242)</f>
        <v>0.19940753569798</v>
      </c>
      <c r="AK242">
        <f>AVERAGE(W242:X242)</f>
        <v>0.32976260531456802</v>
      </c>
      <c r="AM242" t="str">
        <f>A242</f>
        <v>TOTAL</v>
      </c>
      <c r="AN242">
        <f>AVERAGE(AB242:AF242)</f>
        <v>0.38884772361974618</v>
      </c>
      <c r="AO242">
        <f>AVERAGE(AG242:AK242)</f>
        <v>0.44572803496496671</v>
      </c>
      <c r="AQ242">
        <f>STDEV(AB242:AF242)</f>
        <v>3.3198780448902655E-2</v>
      </c>
      <c r="AR242">
        <f>STDEV(AG242:AK242)</f>
        <v>0.33171924733760105</v>
      </c>
      <c r="AT242">
        <f t="shared" si="84"/>
        <v>1.4846945970767463E-2</v>
      </c>
      <c r="AU242">
        <f t="shared" si="85"/>
        <v>0.13542381563953498</v>
      </c>
      <c r="AW242">
        <f>TTEST(AB242:AF242,AG242:AK242,2,3)</f>
        <v>0.7218590435665293</v>
      </c>
    </row>
    <row r="245" spans="1:49" x14ac:dyDescent="0.2">
      <c r="A245" s="10" t="s">
        <v>2120</v>
      </c>
      <c r="B245" s="11">
        <f>SUM(B240,B238,B236,B229,B223,B219,B217,B214:B215,B212,B210,B203,B197,B193,B191,B188:B189,B186,B184,B177,B171,B167,B165,B162:B163,B160,B158,B151,B145,B141,B139,B136:B137,B134,B132,B125,B119,B115,B113,B110:B111,B108,B106,B99,B93,B89,B87,B84:B85,B82,B80,B73,B67,B63,B61,B58:B59,B56,B54,B47,B41,B37,B35,B32:B33,B30,B28,B21,B15,B11,B9,B7)</f>
        <v>65142.288000000008</v>
      </c>
      <c r="C245">
        <f t="shared" ref="C245:E245" si="86">SUM(C240,C238,C236,C229,C223,C219,C217,C214:C215,C212,C210,C203,C197,C193,C191,C188:C189,C186,C184,C177,C171,C167,C165,C162:C163,C160,C158,C151,C145,C141,C139,C136:C137,C134,C132,C125,C119,C115,C113,C110:C111,C108,C106,C99,C93,C89,C87,C84:C85,C82,C80,C73,C67,C63,C61,C58:C59,C56,C54,C47,C41,C37,C35,C32:C33,C30,C28,C21,C15,C11,C9,C7)</f>
        <v>0.16082392255374636</v>
      </c>
      <c r="D245">
        <f t="shared" si="86"/>
        <v>0.207156613554798</v>
      </c>
      <c r="E245">
        <f t="shared" si="86"/>
        <v>0.18542188726464245</v>
      </c>
      <c r="F245">
        <f t="shared" ref="F245:X245" si="87">SUM(F240,F238,F236,F229,F223,F219,F217,F214:F215,F212,F210,F203,F197,F193,F191,F188:F189,F186,F184,F177,F171,F167,F165,F162:F163,F160,F158,F151,F145,F141,F139,F136:F137,F134,F132,F125,F119,F115,F113,F110:F111,F108,F106,F99,F93,F89,F87,F84:F85,F82,F80,F73,F67,F63,F61,F58:F59,F56,F54,F47,F41,F37,F35,F32:F33,F30,F28,F21,F15,F11,F9,F7)</f>
        <v>0.21265997534641914</v>
      </c>
      <c r="G245">
        <f t="shared" si="87"/>
        <v>0.18275909611275093</v>
      </c>
      <c r="H245">
        <f t="shared" si="87"/>
        <v>0.13795114604144659</v>
      </c>
      <c r="I245">
        <f t="shared" si="87"/>
        <v>0.20004913440373789</v>
      </c>
      <c r="J245">
        <f t="shared" si="87"/>
        <v>0.17784495799119995</v>
      </c>
      <c r="K245">
        <f t="shared" si="87"/>
        <v>0.19678422777285701</v>
      </c>
      <c r="L245">
        <f t="shared" si="87"/>
        <v>0.19500239526338378</v>
      </c>
      <c r="M245">
        <f t="shared" si="87"/>
        <v>0.10676113618351352</v>
      </c>
      <c r="N245">
        <f t="shared" si="87"/>
        <v>0.14237822578370765</v>
      </c>
      <c r="O245">
        <f t="shared" si="87"/>
        <v>0.23158348620007421</v>
      </c>
      <c r="P245">
        <f t="shared" si="87"/>
        <v>0.29776447658319916</v>
      </c>
      <c r="Q245">
        <f t="shared" si="87"/>
        <v>0.11818579372408468</v>
      </c>
      <c r="R245">
        <f t="shared" si="87"/>
        <v>0.11645827486343087</v>
      </c>
      <c r="S245">
        <f t="shared" si="87"/>
        <v>2.3870045460271765E-2</v>
      </c>
      <c r="T245">
        <f t="shared" si="87"/>
        <v>4.8377115243647427E-2</v>
      </c>
      <c r="U245">
        <f t="shared" si="87"/>
        <v>4.5954342245573696E-2</v>
      </c>
      <c r="V245">
        <f t="shared" si="87"/>
        <v>3.6703048524071344E-2</v>
      </c>
      <c r="W245">
        <f t="shared" si="87"/>
        <v>6.767940096441448E-2</v>
      </c>
      <c r="X245">
        <f t="shared" si="87"/>
        <v>4.7333718488160204E-2</v>
      </c>
      <c r="AA245" t="str">
        <f t="shared" si="76"/>
        <v>Saturated Sum</v>
      </c>
      <c r="AB245">
        <f t="shared" si="77"/>
        <v>0.18399026805427218</v>
      </c>
      <c r="AC245">
        <f t="shared" si="78"/>
        <v>0.1990409313055308</v>
      </c>
      <c r="AD245">
        <f t="shared" si="79"/>
        <v>0.16035512107709876</v>
      </c>
      <c r="AE245">
        <f t="shared" si="80"/>
        <v>0.18894704619746894</v>
      </c>
      <c r="AF245">
        <f t="shared" si="81"/>
        <v>0.19589331151812039</v>
      </c>
      <c r="AG245">
        <f t="shared" si="82"/>
        <v>0.12456968098361058</v>
      </c>
      <c r="AH245">
        <f t="shared" si="83"/>
        <v>0.26467398139163667</v>
      </c>
      <c r="AI245">
        <f t="shared" ref="AI245:AI259" si="88">AVERAGE(S245:T245)</f>
        <v>3.6123580351959596E-2</v>
      </c>
      <c r="AJ245">
        <f t="shared" ref="AJ245:AJ259" si="89">AVERAGE(U245:V245)</f>
        <v>4.132869538482252E-2</v>
      </c>
      <c r="AK245">
        <f t="shared" ref="AK245:AK259" si="90">AVERAGE(W245:X245)</f>
        <v>5.7506559726287342E-2</v>
      </c>
      <c r="AM245" t="str">
        <f t="shared" ref="AM245:AM259" si="91">A245</f>
        <v>Saturated Sum</v>
      </c>
      <c r="AN245">
        <f t="shared" ref="AN245:AN259" si="92">AVERAGE(AB245:AF245)</f>
        <v>0.18564533563049823</v>
      </c>
      <c r="AO245">
        <f t="shared" ref="AO245:AO259" si="93">AVERAGE(AG245:AK245)</f>
        <v>0.10484049956766335</v>
      </c>
      <c r="AQ245">
        <f t="shared" ref="AQ245:AQ259" si="94">STDEV(AB245:AF245)</f>
        <v>1.5310931444470774E-2</v>
      </c>
      <c r="AR245">
        <f t="shared" ref="AR245:AR259" si="95">STDEV(AG245:AK245)</f>
        <v>9.6088824310220713E-2</v>
      </c>
      <c r="AT245">
        <f t="shared" si="84"/>
        <v>6.8472567017351391E-3</v>
      </c>
      <c r="AU245">
        <f t="shared" si="85"/>
        <v>3.9228098257330091E-2</v>
      </c>
      <c r="AW245">
        <f t="shared" ref="AW245:AW259" si="96">TTEST(AB245:AF245,AG245:AK245,2,3)</f>
        <v>0.13341792189780016</v>
      </c>
    </row>
    <row r="246" spans="1:49" x14ac:dyDescent="0.2">
      <c r="A246" s="12" t="s">
        <v>2121</v>
      </c>
      <c r="B246" s="11">
        <f>SUM(B239,B237,B235,B228,B222,B218,B216,B213,B211,B209,B202,B196,B192,B190,B187,B185,B183,B176,B170,B166,B164,B161,B159,B157,B150,B144,B140,B138,B135,B133,B131,B124,B118,B114,B112,B109,B107,B105,B98,B92,B88,B86,B83,B81,B79,B72,B66,B62,B60,B57,B55,B53,B46,B40,B36,B34,B31,B29,B27,B20,B14,B10,B8)</f>
        <v>57756.258000000002</v>
      </c>
      <c r="C246">
        <f t="shared" ref="C246:E246" si="97">SUM(C239,C237,C235,C228,C222,C218,C216,C213,C211,C209,C202,C196,C192,C190,C187,C185,C183,C176,C170,C166,C164,C161,C159,C157,C150,C144,C140,C138,C135,C133,C131,C124,C118,C114,C112,C109,C107,C105,C98,C92,C88,C86,C83,C81,C79,C72,C66,C62,C60,C57,C55,C53,C46,C40,C36,C34,C31,C29,C27,C20,C14,C10,C8)</f>
        <v>9.0883014506838222E-2</v>
      </c>
      <c r="D246">
        <f t="shared" si="97"/>
        <v>8.6952273719443252E-2</v>
      </c>
      <c r="E246">
        <f t="shared" si="97"/>
        <v>9.0585731340796408E-2</v>
      </c>
      <c r="F246">
        <f t="shared" ref="F246:X246" si="98">SUM(F239,F237,F235,F228,F222,F218,F216,F213,F211,F209,F202,F196,F192,F190,F187,F185,F183,F176,F170,F166,F164,F161,F159,F157,F150,F144,F140,F138,F135,F133,F131,F124,F118,F114,F112,F109,F107,F105,F98,F92,F88,F86,F83,F81,F79,F72,F66,F62,F60,F57,F55,F53,F46,F40,F36,F34,F31,F29,F27,F20,F14,F10,F8)</f>
        <v>0.11080122025444236</v>
      </c>
      <c r="G246">
        <f t="shared" si="98"/>
        <v>8.7561875545620782E-2</v>
      </c>
      <c r="H246">
        <f t="shared" si="98"/>
        <v>5.1767527497724994E-2</v>
      </c>
      <c r="I246">
        <f t="shared" si="98"/>
        <v>8.8025189542486615E-2</v>
      </c>
      <c r="J246">
        <f t="shared" si="98"/>
        <v>0.11586058781169503</v>
      </c>
      <c r="K246">
        <f t="shared" si="98"/>
        <v>0.1059213776465663</v>
      </c>
      <c r="L246">
        <f t="shared" si="98"/>
        <v>8.6396080101221462E-2</v>
      </c>
      <c r="M246">
        <f t="shared" si="98"/>
        <v>7.3283473501787363E-2</v>
      </c>
      <c r="N246">
        <f t="shared" si="98"/>
        <v>8.0989928022253077E-2</v>
      </c>
      <c r="O246">
        <f t="shared" si="98"/>
        <v>0.12287252173440902</v>
      </c>
      <c r="P246">
        <f t="shared" si="98"/>
        <v>0.11262088435537876</v>
      </c>
      <c r="Q246">
        <f t="shared" si="98"/>
        <v>6.0723053101613085E-2</v>
      </c>
      <c r="R246">
        <f t="shared" si="98"/>
        <v>0.10286456912778408</v>
      </c>
      <c r="S246">
        <f t="shared" si="98"/>
        <v>5.293183151844557E-2</v>
      </c>
      <c r="T246">
        <f t="shared" si="98"/>
        <v>2.5411084883805501E-2</v>
      </c>
      <c r="U246">
        <f t="shared" si="98"/>
        <v>7.067726430237857E-2</v>
      </c>
      <c r="V246">
        <f t="shared" si="98"/>
        <v>3.3267447676014181E-2</v>
      </c>
      <c r="W246">
        <f t="shared" si="98"/>
        <v>6.1954812320674089E-2</v>
      </c>
      <c r="X246">
        <f t="shared" si="98"/>
        <v>0.16402337578633264</v>
      </c>
      <c r="AA246" t="str">
        <f t="shared" si="76"/>
        <v>Mono Sum</v>
      </c>
      <c r="AB246">
        <f t="shared" si="77"/>
        <v>8.8917644113140737E-2</v>
      </c>
      <c r="AC246">
        <f t="shared" si="78"/>
        <v>0.10069347579761939</v>
      </c>
      <c r="AD246">
        <f t="shared" si="79"/>
        <v>6.9664701521672895E-2</v>
      </c>
      <c r="AE246">
        <f t="shared" si="80"/>
        <v>0.10194288867709082</v>
      </c>
      <c r="AF246">
        <f t="shared" si="81"/>
        <v>9.6158728873893873E-2</v>
      </c>
      <c r="AG246">
        <f t="shared" si="82"/>
        <v>7.7136700762020227E-2</v>
      </c>
      <c r="AH246">
        <f t="shared" si="83"/>
        <v>0.11774670304489389</v>
      </c>
      <c r="AI246">
        <f t="shared" si="88"/>
        <v>3.9171458201125539E-2</v>
      </c>
      <c r="AJ246">
        <f t="shared" si="89"/>
        <v>5.1972355989196375E-2</v>
      </c>
      <c r="AK246">
        <f t="shared" si="90"/>
        <v>0.11298909405350337</v>
      </c>
      <c r="AM246" t="str">
        <f t="shared" si="91"/>
        <v>Mono Sum</v>
      </c>
      <c r="AN246">
        <f t="shared" si="92"/>
        <v>9.1475487796683547E-2</v>
      </c>
      <c r="AO246">
        <f t="shared" si="93"/>
        <v>7.9803262410147874E-2</v>
      </c>
      <c r="AQ246">
        <f t="shared" si="94"/>
        <v>1.3216689195931837E-2</v>
      </c>
      <c r="AR246">
        <f t="shared" si="95"/>
        <v>3.5261939558038288E-2</v>
      </c>
      <c r="AT246">
        <f t="shared" si="84"/>
        <v>5.9106830959181249E-3</v>
      </c>
      <c r="AU246">
        <f t="shared" si="85"/>
        <v>1.4395626543009198E-2</v>
      </c>
      <c r="AW246">
        <f t="shared" si="96"/>
        <v>0.51853426352341947</v>
      </c>
    </row>
    <row r="247" spans="1:49" x14ac:dyDescent="0.2">
      <c r="A247" s="12" t="s">
        <v>2122</v>
      </c>
      <c r="B247" s="11">
        <f>SUM(B230:B234,B224:B227,B220:B221,B205:B208,B204,B198:B201,B194:B195,B178:B182,B172:B175,B168:B169,B152:B156,B146:B149,B142:B143,B126:B130,B120:B123,B116:B117,B100:B104,B94:B97,B90:B91,B74:B78,B68:B71,B64:B65,B48:B52,B42:B45,B38:B39,B22:B26,B16:B19,B12:B13)</f>
        <v>91012.086000000039</v>
      </c>
      <c r="C247">
        <f t="shared" ref="C247:E247" si="99">SUM(C230:C234,C224:C227,C220:C221,C205:C208,C204,C198:C201,C194:C195,C178:C182,C172:C175,C168:C169,C152:C156,C146:C149,C142:C143,C126:C130,C120:C123,C116:C117,C100:C104,C94:C97,C90:C91,C74:C78,C68:C71,C64:C65,C48:C52,C42:C45,C38:C39,C22:C26,C16:C19,C12:C13)</f>
        <v>0.10497251115659141</v>
      </c>
      <c r="D247">
        <f t="shared" si="99"/>
        <v>0.13228133091881053</v>
      </c>
      <c r="E247">
        <f t="shared" si="99"/>
        <v>0.10508420140818922</v>
      </c>
      <c r="F247">
        <f t="shared" ref="F247:X247" si="100">SUM(F230:F234,F224:F227,F220:F221,F205:F208,F204,F198:F201,F194:F195,F178:F182,F172:F175,F168:F169,F152:F156,F146:F149,F142:F143,F126:F130,F120:F123,F116:F117,F100:F104,F94:F97,F90:F91,F74:F78,F68:F71,F64:F65,F48:F52,F42:F45,F38:F39,F22:F26,F16:F19,F12:F13)</f>
        <v>0.16155224990692174</v>
      </c>
      <c r="G247">
        <f t="shared" si="100"/>
        <v>0.14989361636912452</v>
      </c>
      <c r="H247">
        <f t="shared" si="100"/>
        <v>7.2258708399463231E-2</v>
      </c>
      <c r="I247">
        <f t="shared" si="100"/>
        <v>7.7914210447251428E-2</v>
      </c>
      <c r="J247">
        <f t="shared" si="100"/>
        <v>0.1005994637449252</v>
      </c>
      <c r="K247">
        <f t="shared" si="100"/>
        <v>0.13438024791629877</v>
      </c>
      <c r="L247">
        <f t="shared" si="100"/>
        <v>7.8332461658068842E-2</v>
      </c>
      <c r="M247">
        <f t="shared" si="100"/>
        <v>0.28897517762878805</v>
      </c>
      <c r="N247">
        <f t="shared" si="100"/>
        <v>0.31856678069577071</v>
      </c>
      <c r="O247">
        <f t="shared" si="100"/>
        <v>0.48822324930517147</v>
      </c>
      <c r="P247">
        <f t="shared" si="100"/>
        <v>0.7367856889340032</v>
      </c>
      <c r="Q247">
        <f t="shared" si="100"/>
        <v>0.18917421570224144</v>
      </c>
      <c r="R247">
        <f t="shared" si="100"/>
        <v>0.1591283235301505</v>
      </c>
      <c r="S247">
        <f t="shared" si="100"/>
        <v>0.12933767864655912</v>
      </c>
      <c r="T247">
        <f t="shared" si="100"/>
        <v>0.11820728294378752</v>
      </c>
      <c r="U247">
        <f t="shared" si="100"/>
        <v>0.11511167821469523</v>
      </c>
      <c r="V247">
        <f t="shared" si="100"/>
        <v>9.710129043322635E-2</v>
      </c>
      <c r="W247">
        <f t="shared" si="100"/>
        <v>0.12092400708385205</v>
      </c>
      <c r="X247">
        <f t="shared" si="100"/>
        <v>0.19760989598570214</v>
      </c>
      <c r="AA247" t="str">
        <f t="shared" si="76"/>
        <v>Poly Sum</v>
      </c>
      <c r="AB247">
        <f t="shared" si="77"/>
        <v>0.11862692103770098</v>
      </c>
      <c r="AC247">
        <f t="shared" si="78"/>
        <v>0.13331822565755547</v>
      </c>
      <c r="AD247">
        <f t="shared" si="79"/>
        <v>0.11107616238429388</v>
      </c>
      <c r="AE247">
        <f t="shared" si="80"/>
        <v>8.925683709608831E-2</v>
      </c>
      <c r="AF247">
        <f t="shared" si="81"/>
        <v>0.1063563547871838</v>
      </c>
      <c r="AG247">
        <f t="shared" si="82"/>
        <v>0.30377097916227935</v>
      </c>
      <c r="AH247">
        <f t="shared" si="83"/>
        <v>0.61250446911958734</v>
      </c>
      <c r="AI247">
        <f t="shared" si="88"/>
        <v>0.12377248079517332</v>
      </c>
      <c r="AJ247">
        <f t="shared" si="89"/>
        <v>0.10610648432396079</v>
      </c>
      <c r="AK247">
        <f t="shared" si="90"/>
        <v>0.1592669515347771</v>
      </c>
      <c r="AM247" t="str">
        <f t="shared" si="91"/>
        <v>Poly Sum</v>
      </c>
      <c r="AN247">
        <f t="shared" si="92"/>
        <v>0.11172690019256448</v>
      </c>
      <c r="AO247">
        <f t="shared" si="93"/>
        <v>0.26108427298715553</v>
      </c>
      <c r="AQ247">
        <f t="shared" si="94"/>
        <v>1.6186148215406884E-2</v>
      </c>
      <c r="AR247">
        <f t="shared" si="95"/>
        <v>0.2112804530330972</v>
      </c>
      <c r="AT247">
        <f t="shared" si="84"/>
        <v>7.23866554070734E-3</v>
      </c>
      <c r="AU247">
        <f t="shared" si="85"/>
        <v>8.6254883759192436E-2</v>
      </c>
      <c r="AW247">
        <f t="shared" si="96"/>
        <v>0.18931246753939204</v>
      </c>
    </row>
    <row r="248" spans="1:49" x14ac:dyDescent="0.2">
      <c r="A248" s="13" t="s">
        <v>2123</v>
      </c>
      <c r="B248" s="14">
        <f>SUM(B215,B189,B163,B137,B111,B85,B59,B33,B7)</f>
        <v>7259.9040000000005</v>
      </c>
      <c r="C248">
        <f t="shared" ref="C248:E248" si="101">SUM(C215,C189,C163,C137,C111,C85,C59,C33,C7)</f>
        <v>1.1737087580741001E-3</v>
      </c>
      <c r="D248">
        <f t="shared" si="101"/>
        <v>6.0023283555017005E-3</v>
      </c>
      <c r="E248">
        <f t="shared" si="101"/>
        <v>1.663917387021599E-3</v>
      </c>
      <c r="F248">
        <f t="shared" ref="F248:X248" si="102">SUM(F215,F189,F163,F137,F111,F85,F59,F33,F7)</f>
        <v>1.67440875559151E-3</v>
      </c>
      <c r="G248">
        <f t="shared" si="102"/>
        <v>1.8608778781576401E-3</v>
      </c>
      <c r="H248">
        <f t="shared" si="102"/>
        <v>3.4210892267854801E-3</v>
      </c>
      <c r="I248">
        <f t="shared" si="102"/>
        <v>2.1159490292397298E-3</v>
      </c>
      <c r="J248">
        <f t="shared" si="102"/>
        <v>6.17117761953503E-3</v>
      </c>
      <c r="K248">
        <f t="shared" si="102"/>
        <v>1.994323228122733E-3</v>
      </c>
      <c r="L248">
        <f t="shared" si="102"/>
        <v>2.5142682319066931E-3</v>
      </c>
      <c r="M248">
        <f t="shared" si="102"/>
        <v>0</v>
      </c>
      <c r="N248">
        <f t="shared" si="102"/>
        <v>0</v>
      </c>
      <c r="O248">
        <f t="shared" si="102"/>
        <v>1.8876511515634201E-2</v>
      </c>
      <c r="P248">
        <f t="shared" si="102"/>
        <v>1.33111314334279E-2</v>
      </c>
      <c r="Q248">
        <f t="shared" si="102"/>
        <v>0</v>
      </c>
      <c r="R248">
        <f t="shared" si="102"/>
        <v>1.8130509056689358E-2</v>
      </c>
      <c r="S248">
        <f t="shared" si="102"/>
        <v>1.067564173477567E-3</v>
      </c>
      <c r="T248">
        <f t="shared" si="102"/>
        <v>2.1621900305165399E-5</v>
      </c>
      <c r="U248">
        <f t="shared" si="102"/>
        <v>1.626862193941004E-2</v>
      </c>
      <c r="V248">
        <f t="shared" si="102"/>
        <v>4.4234781223409644E-3</v>
      </c>
      <c r="W248">
        <f t="shared" si="102"/>
        <v>2.81995368845595E-5</v>
      </c>
      <c r="X248">
        <f t="shared" si="102"/>
        <v>6.0790152276934603E-4</v>
      </c>
      <c r="AA248" t="str">
        <f t="shared" si="76"/>
        <v>Short Sum</v>
      </c>
      <c r="AB248">
        <f t="shared" si="77"/>
        <v>3.5880185567879002E-3</v>
      </c>
      <c r="AC248">
        <f t="shared" si="78"/>
        <v>1.6691630713065544E-3</v>
      </c>
      <c r="AD248">
        <f t="shared" si="79"/>
        <v>2.6409835524715602E-3</v>
      </c>
      <c r="AE248">
        <f t="shared" si="80"/>
        <v>4.1435633243873801E-3</v>
      </c>
      <c r="AF248">
        <f t="shared" si="81"/>
        <v>2.2542957300147131E-3</v>
      </c>
      <c r="AG248">
        <f t="shared" si="82"/>
        <v>0</v>
      </c>
      <c r="AH248">
        <f t="shared" si="83"/>
        <v>1.6093821474531051E-2</v>
      </c>
      <c r="AI248">
        <f t="shared" si="88"/>
        <v>5.4459303689136616E-4</v>
      </c>
      <c r="AJ248">
        <f t="shared" si="89"/>
        <v>1.0346050030875503E-2</v>
      </c>
      <c r="AK248">
        <f t="shared" si="90"/>
        <v>3.1805052982695277E-4</v>
      </c>
      <c r="AM248" t="str">
        <f t="shared" si="91"/>
        <v>Short Sum</v>
      </c>
      <c r="AN248">
        <f t="shared" si="92"/>
        <v>2.8592048469936221E-3</v>
      </c>
      <c r="AO248">
        <f t="shared" si="93"/>
        <v>5.4605030144249745E-3</v>
      </c>
      <c r="AQ248">
        <f t="shared" si="94"/>
        <v>1.001309283276754E-3</v>
      </c>
      <c r="AR248">
        <f t="shared" si="95"/>
        <v>7.371636737490671E-3</v>
      </c>
      <c r="AT248">
        <f t="shared" si="84"/>
        <v>4.4779912478168301E-4</v>
      </c>
      <c r="AU248">
        <f t="shared" si="85"/>
        <v>3.0094580960011753E-3</v>
      </c>
      <c r="AW248">
        <f t="shared" si="96"/>
        <v>0.47651567252907184</v>
      </c>
    </row>
    <row r="249" spans="1:49" x14ac:dyDescent="0.2">
      <c r="A249" s="13" t="s">
        <v>2124</v>
      </c>
      <c r="B249" s="14">
        <f>SUM(B231:B236,B216:B229,B205:B210,B190:B203,B179:B184,B164:B177,B153:B158,B138:B151,B127:B132,B112:B125,B101:B106,B86:B99,B75:B80,B60:B73,B49:B54,B34:B47,B23:B28,B8:B21)</f>
        <v>162675.53999999992</v>
      </c>
      <c r="C249">
        <f t="shared" ref="C249:E249" si="103">SUM(C231:C236,C216:C229,C205:C210,C190:C203,C179:C184,C164:C177,C153:C158,C138:C151,C127:C132,C112:C125,C101:C106,C86:C99,C75:C80,C60:C73,C49:C54,C34:C47,C23:C28,C8:C21)</f>
        <v>0.22590000759329798</v>
      </c>
      <c r="D249">
        <f t="shared" si="103"/>
        <v>0.30565342799088863</v>
      </c>
      <c r="E249">
        <f t="shared" si="103"/>
        <v>0.24707082597935151</v>
      </c>
      <c r="F249">
        <f t="shared" ref="F249:X249" si="104">SUM(F231:F236,F216:F229,F205:F210,F190:F203,F179:F184,F164:F177,F153:F158,F138:F151,F127:F132,F112:F125,F101:F106,F86:F99,F75:F80,F60:F73,F49:F54,F34:F47,F23:F28,F8:F21)</f>
        <v>0.33187026621523197</v>
      </c>
      <c r="G249">
        <f t="shared" si="104"/>
        <v>0.2922767578557347</v>
      </c>
      <c r="H249">
        <f t="shared" si="104"/>
        <v>0.1912332727145005</v>
      </c>
      <c r="I249">
        <f t="shared" si="104"/>
        <v>0.22299828361333598</v>
      </c>
      <c r="J249">
        <f t="shared" si="104"/>
        <v>0.24562535613993797</v>
      </c>
      <c r="K249">
        <f t="shared" si="104"/>
        <v>0.30916177483410312</v>
      </c>
      <c r="L249">
        <f t="shared" si="104"/>
        <v>0.23785510951500835</v>
      </c>
      <c r="M249">
        <f t="shared" si="104"/>
        <v>0.44615498664055303</v>
      </c>
      <c r="N249">
        <f t="shared" si="104"/>
        <v>0.52036336261182137</v>
      </c>
      <c r="O249">
        <f t="shared" si="104"/>
        <v>0.75086417295190488</v>
      </c>
      <c r="P249">
        <f t="shared" si="104"/>
        <v>0.99016172025867299</v>
      </c>
      <c r="Q249">
        <f t="shared" si="104"/>
        <v>0.30879114735726454</v>
      </c>
      <c r="R249">
        <f t="shared" si="104"/>
        <v>0.31706317708091236</v>
      </c>
      <c r="S249">
        <f t="shared" si="104"/>
        <v>0.18918964945580141</v>
      </c>
      <c r="T249">
        <f t="shared" si="104"/>
        <v>0.17939655611675354</v>
      </c>
      <c r="U249">
        <f t="shared" si="104"/>
        <v>0.20748902151187429</v>
      </c>
      <c r="V249">
        <f t="shared" si="104"/>
        <v>0.14881671757099824</v>
      </c>
      <c r="W249">
        <f t="shared" si="104"/>
        <v>0.2142962481212933</v>
      </c>
      <c r="X249">
        <f t="shared" si="104"/>
        <v>0.35400503571157849</v>
      </c>
      <c r="AA249" t="str">
        <f t="shared" si="76"/>
        <v>Medium Sum</v>
      </c>
      <c r="AB249">
        <f t="shared" si="77"/>
        <v>0.26577671779209333</v>
      </c>
      <c r="AC249">
        <f t="shared" si="78"/>
        <v>0.28947054609729173</v>
      </c>
      <c r="AD249">
        <f t="shared" si="79"/>
        <v>0.24175501528511761</v>
      </c>
      <c r="AE249">
        <f t="shared" si="80"/>
        <v>0.23431181987663696</v>
      </c>
      <c r="AF249">
        <f t="shared" si="81"/>
        <v>0.27350844217455572</v>
      </c>
      <c r="AG249">
        <f t="shared" si="82"/>
        <v>0.48325917462618717</v>
      </c>
      <c r="AH249">
        <f t="shared" si="83"/>
        <v>0.870512946605289</v>
      </c>
      <c r="AI249">
        <f t="shared" si="88"/>
        <v>0.18429310278627747</v>
      </c>
      <c r="AJ249">
        <f t="shared" si="89"/>
        <v>0.17815286954143628</v>
      </c>
      <c r="AK249">
        <f t="shared" si="90"/>
        <v>0.28415064191643591</v>
      </c>
      <c r="AM249" t="str">
        <f t="shared" si="91"/>
        <v>Medium Sum</v>
      </c>
      <c r="AN249">
        <f t="shared" si="92"/>
        <v>0.26096450824513906</v>
      </c>
      <c r="AO249">
        <f t="shared" si="93"/>
        <v>0.40007374709512522</v>
      </c>
      <c r="AQ249">
        <f t="shared" si="94"/>
        <v>2.2762206891178905E-2</v>
      </c>
      <c r="AR249">
        <f t="shared" si="95"/>
        <v>0.2904656539317943</v>
      </c>
      <c r="AT249">
        <f t="shared" si="84"/>
        <v>1.0179568385318038E-2</v>
      </c>
      <c r="AU249">
        <f t="shared" si="85"/>
        <v>0.11858210665612308</v>
      </c>
      <c r="AW249">
        <f t="shared" si="96"/>
        <v>0.34516409179971691</v>
      </c>
    </row>
    <row r="250" spans="1:49" x14ac:dyDescent="0.2">
      <c r="A250" s="13" t="s">
        <v>2125</v>
      </c>
      <c r="B250" s="14">
        <f>SUM(B237:B240,B230,B211:B214,B204,B185:B188,B178,B159:B162,B152,B133:B136,B126,B107:B110,B100,B81:B84,B74,B56:B58,B55,B48,B29:B32,B22)</f>
        <v>43975.188000000009</v>
      </c>
      <c r="C250">
        <f t="shared" ref="C250:E250" si="105">SUM(C237:C240,C230,C211:C214,C204,C185:C188,C178,C159:C162,C152,C133:C136,C126,C107:C110,C100,C81:C84,C74,C56:C58,C55,C48,C29:C32,C22)</f>
        <v>0.12960573186580387</v>
      </c>
      <c r="D250">
        <f t="shared" si="105"/>
        <v>0.11473446184666154</v>
      </c>
      <c r="E250">
        <f t="shared" si="105"/>
        <v>0.13235707664725496</v>
      </c>
      <c r="F250">
        <f t="shared" ref="F250:X250" si="106">SUM(F237:F240,F230,F211:F214,F204,F185:F188,F178,F159:F162,F152,F133:F136,F126,F107:F110,F100,F81:F84,F74,F56:F58,F55,F48,F29:F32,F22)</f>
        <v>0.15146877053695973</v>
      </c>
      <c r="G250">
        <f t="shared" si="106"/>
        <v>0.12607695229360388</v>
      </c>
      <c r="H250">
        <f t="shared" si="106"/>
        <v>6.7323019997348812E-2</v>
      </c>
      <c r="I250">
        <f t="shared" si="106"/>
        <v>0.14087430175090024</v>
      </c>
      <c r="J250">
        <f t="shared" si="106"/>
        <v>0.14250847578834724</v>
      </c>
      <c r="K250">
        <f t="shared" si="106"/>
        <v>0.12592975527349634</v>
      </c>
      <c r="L250">
        <f t="shared" si="106"/>
        <v>0.119361559275759</v>
      </c>
      <c r="M250">
        <f t="shared" si="106"/>
        <v>2.2864800673535881E-2</v>
      </c>
      <c r="N250">
        <f t="shared" si="106"/>
        <v>2.1571571889909928E-2</v>
      </c>
      <c r="O250">
        <f t="shared" si="106"/>
        <v>7.2938572772115712E-2</v>
      </c>
      <c r="P250">
        <f t="shared" si="106"/>
        <v>0.14369819818048021</v>
      </c>
      <c r="Q250">
        <f t="shared" si="106"/>
        <v>5.92919151706746E-2</v>
      </c>
      <c r="R250">
        <f t="shared" si="106"/>
        <v>4.3257481383763619E-2</v>
      </c>
      <c r="S250">
        <f t="shared" si="106"/>
        <v>1.588234199599748E-2</v>
      </c>
      <c r="T250">
        <f t="shared" si="106"/>
        <v>1.2577305054181712E-2</v>
      </c>
      <c r="U250">
        <f t="shared" si="106"/>
        <v>7.9856413113632407E-3</v>
      </c>
      <c r="V250">
        <f t="shared" si="106"/>
        <v>1.3831590939972669E-2</v>
      </c>
      <c r="W250">
        <f t="shared" si="106"/>
        <v>3.6233772710762849E-2</v>
      </c>
      <c r="X250">
        <f t="shared" si="106"/>
        <v>5.4354053025847074E-2</v>
      </c>
      <c r="AA250" t="str">
        <f t="shared" si="76"/>
        <v>Long Sum</v>
      </c>
      <c r="AB250">
        <f t="shared" si="77"/>
        <v>0.1221700968562327</v>
      </c>
      <c r="AC250">
        <f t="shared" si="78"/>
        <v>0.14191292359210733</v>
      </c>
      <c r="AD250">
        <f t="shared" si="79"/>
        <v>9.6699986145476341E-2</v>
      </c>
      <c r="AE250">
        <f t="shared" si="80"/>
        <v>0.14169138876962373</v>
      </c>
      <c r="AF250">
        <f t="shared" si="81"/>
        <v>0.12264565727462767</v>
      </c>
      <c r="AG250">
        <f t="shared" si="82"/>
        <v>2.2218186281722903E-2</v>
      </c>
      <c r="AH250">
        <f t="shared" si="83"/>
        <v>0.10831838547629796</v>
      </c>
      <c r="AI250">
        <f t="shared" si="88"/>
        <v>1.4229823525089596E-2</v>
      </c>
      <c r="AJ250">
        <f t="shared" si="89"/>
        <v>1.0908616125667955E-2</v>
      </c>
      <c r="AK250">
        <f t="shared" si="90"/>
        <v>4.5293912868304961E-2</v>
      </c>
      <c r="AM250" t="str">
        <f t="shared" si="91"/>
        <v>Long Sum</v>
      </c>
      <c r="AN250">
        <f t="shared" si="92"/>
        <v>0.12502401052761355</v>
      </c>
      <c r="AO250">
        <f t="shared" si="93"/>
        <v>4.0193784855416671E-2</v>
      </c>
      <c r="AQ250">
        <f t="shared" si="94"/>
        <v>1.8568041271239587E-2</v>
      </c>
      <c r="AR250">
        <f t="shared" si="95"/>
        <v>4.0378964372175224E-2</v>
      </c>
      <c r="AT250">
        <f t="shared" si="84"/>
        <v>8.3038804983026644E-3</v>
      </c>
      <c r="AU250">
        <f t="shared" si="85"/>
        <v>1.6484643175641769E-2</v>
      </c>
      <c r="AW250">
        <f t="shared" si="96"/>
        <v>6.1194673017949041E-3</v>
      </c>
    </row>
    <row r="251" spans="1:49" x14ac:dyDescent="0.2">
      <c r="A251" s="15" t="s">
        <v>2128</v>
      </c>
      <c r="B251" s="16">
        <f>SUM(B7:B32,B85:B110,B163:B188)</f>
        <v>71459.7</v>
      </c>
      <c r="C251">
        <f t="shared" ref="C251:E251" si="107">SUM(C7:C32,C85:C110,C163:C188)</f>
        <v>0.12549677843070992</v>
      </c>
      <c r="D251">
        <f t="shared" si="107"/>
        <v>0.16845677137265713</v>
      </c>
      <c r="E251">
        <f t="shared" si="107"/>
        <v>0.13990336410104101</v>
      </c>
      <c r="F251">
        <f t="shared" ref="F251:X251" si="108">SUM(F7:F32,F85:F110,F163:F188)</f>
        <v>0.18461031252930618</v>
      </c>
      <c r="G251">
        <f t="shared" si="108"/>
        <v>0.17615109785720831</v>
      </c>
      <c r="H251">
        <f t="shared" si="108"/>
        <v>0.1106206049566365</v>
      </c>
      <c r="I251">
        <f t="shared" si="108"/>
        <v>0.10705291682429323</v>
      </c>
      <c r="J251">
        <f t="shared" si="108"/>
        <v>0.1215758582977824</v>
      </c>
      <c r="K251">
        <f t="shared" si="108"/>
        <v>0.15923765146174493</v>
      </c>
      <c r="L251">
        <f t="shared" si="108"/>
        <v>0.12275837601507419</v>
      </c>
      <c r="M251">
        <f t="shared" si="108"/>
        <v>0.20332542530594866</v>
      </c>
      <c r="N251">
        <f t="shared" si="108"/>
        <v>0.22427542058554506</v>
      </c>
      <c r="O251">
        <f t="shared" si="108"/>
        <v>0.46178168395976305</v>
      </c>
      <c r="P251">
        <f t="shared" si="108"/>
        <v>0.56323218577937595</v>
      </c>
      <c r="Q251">
        <f t="shared" si="108"/>
        <v>0.10090724238883063</v>
      </c>
      <c r="R251">
        <f t="shared" si="108"/>
        <v>0.12882888601647891</v>
      </c>
      <c r="S251">
        <f t="shared" si="108"/>
        <v>0.1307551217849654</v>
      </c>
      <c r="T251">
        <f t="shared" si="108"/>
        <v>0.11538348081361177</v>
      </c>
      <c r="U251">
        <f t="shared" si="108"/>
        <v>8.5452332379273535E-2</v>
      </c>
      <c r="V251">
        <f t="shared" si="108"/>
        <v>7.8122131593311231E-2</v>
      </c>
      <c r="W251">
        <f t="shared" si="108"/>
        <v>0.10283440738995543</v>
      </c>
      <c r="X251">
        <f t="shared" si="108"/>
        <v>0.19351026722847056</v>
      </c>
      <c r="AA251" t="str">
        <f t="shared" si="76"/>
        <v>18:0 Sum</v>
      </c>
      <c r="AB251">
        <f t="shared" si="77"/>
        <v>0.14697677490168354</v>
      </c>
      <c r="AC251">
        <f t="shared" si="78"/>
        <v>0.1622568383151736</v>
      </c>
      <c r="AD251">
        <f t="shared" si="79"/>
        <v>0.14338585140692239</v>
      </c>
      <c r="AE251">
        <f t="shared" si="80"/>
        <v>0.11431438756103782</v>
      </c>
      <c r="AF251">
        <f t="shared" si="81"/>
        <v>0.14099801373840956</v>
      </c>
      <c r="AG251">
        <f t="shared" si="82"/>
        <v>0.21380042294574686</v>
      </c>
      <c r="AH251">
        <f t="shared" si="83"/>
        <v>0.51250693486956944</v>
      </c>
      <c r="AI251">
        <f t="shared" si="88"/>
        <v>0.12306930129928859</v>
      </c>
      <c r="AJ251">
        <f t="shared" si="89"/>
        <v>8.1787231986292383E-2</v>
      </c>
      <c r="AK251">
        <f t="shared" si="90"/>
        <v>0.148172337309213</v>
      </c>
      <c r="AM251" t="str">
        <f t="shared" si="91"/>
        <v>18:0 Sum</v>
      </c>
      <c r="AN251">
        <f t="shared" si="92"/>
        <v>0.1415863731846454</v>
      </c>
      <c r="AO251">
        <f t="shared" si="93"/>
        <v>0.21586724568202204</v>
      </c>
      <c r="AQ251">
        <f t="shared" si="94"/>
        <v>1.7346974144992072E-2</v>
      </c>
      <c r="AR251">
        <f t="shared" si="95"/>
        <v>0.17260568221485276</v>
      </c>
      <c r="AT251">
        <f t="shared" si="84"/>
        <v>7.7578026784267127E-3</v>
      </c>
      <c r="AU251">
        <f t="shared" si="85"/>
        <v>7.0465974688562444E-2</v>
      </c>
      <c r="AW251">
        <f t="shared" si="96"/>
        <v>0.39154999946646774</v>
      </c>
    </row>
    <row r="252" spans="1:49" x14ac:dyDescent="0.2">
      <c r="A252" s="15" t="s">
        <v>2129</v>
      </c>
      <c r="B252" s="16">
        <f>SUM(B189:B214,B111:B136,B33:B58)</f>
        <v>71303.544000000009</v>
      </c>
      <c r="C252">
        <f t="shared" ref="C252:E252" si="109">SUM(C189:C214,C111:C136,C33:C58)</f>
        <v>0.21320380592824636</v>
      </c>
      <c r="D252">
        <f t="shared" si="109"/>
        <v>0.23141718548351703</v>
      </c>
      <c r="E252">
        <f t="shared" si="109"/>
        <v>0.22802982291038049</v>
      </c>
      <c r="F252">
        <f t="shared" ref="F252:X252" si="110">SUM(F189:F214,F111:F136,F33:F58)</f>
        <v>0.28685939217995593</v>
      </c>
      <c r="G252">
        <f t="shared" si="110"/>
        <v>0.22430956698243937</v>
      </c>
      <c r="H252">
        <f t="shared" si="110"/>
        <v>0.14273241948160448</v>
      </c>
      <c r="I252">
        <f t="shared" si="110"/>
        <v>0.24491752602054317</v>
      </c>
      <c r="J252">
        <f t="shared" si="110"/>
        <v>0.25511136193619799</v>
      </c>
      <c r="K252">
        <f t="shared" si="110"/>
        <v>0.25563036479643725</v>
      </c>
      <c r="L252">
        <f t="shared" si="110"/>
        <v>0.21181904438708135</v>
      </c>
      <c r="M252">
        <f t="shared" si="110"/>
        <v>0.15105126757633566</v>
      </c>
      <c r="N252">
        <f t="shared" si="110"/>
        <v>0.19028364583822818</v>
      </c>
      <c r="O252">
        <f t="shared" si="110"/>
        <v>0.24767639712030842</v>
      </c>
      <c r="P252">
        <f t="shared" si="110"/>
        <v>0.38057234253645106</v>
      </c>
      <c r="Q252">
        <f t="shared" si="110"/>
        <v>0.19997357146072517</v>
      </c>
      <c r="R252">
        <f t="shared" si="110"/>
        <v>0.20806654295493371</v>
      </c>
      <c r="S252">
        <f t="shared" si="110"/>
        <v>6.1035301291780121E-2</v>
      </c>
      <c r="T252">
        <f t="shared" si="110"/>
        <v>6.3427246023819397E-2</v>
      </c>
      <c r="U252">
        <f t="shared" si="110"/>
        <v>0.11507562177742756</v>
      </c>
      <c r="V252">
        <f t="shared" si="110"/>
        <v>5.9034386193625575E-2</v>
      </c>
      <c r="W252">
        <f t="shared" si="110"/>
        <v>0.10837362552424391</v>
      </c>
      <c r="X252">
        <f t="shared" si="110"/>
        <v>0.13821260600618629</v>
      </c>
      <c r="AA252" t="str">
        <f t="shared" si="76"/>
        <v>18:1 Sum</v>
      </c>
      <c r="AB252">
        <f t="shared" si="77"/>
        <v>0.22231049570588168</v>
      </c>
      <c r="AC252">
        <f t="shared" si="78"/>
        <v>0.25744460754516818</v>
      </c>
      <c r="AD252">
        <f t="shared" si="79"/>
        <v>0.18352099323202192</v>
      </c>
      <c r="AE252">
        <f t="shared" si="80"/>
        <v>0.25001444397837058</v>
      </c>
      <c r="AF252">
        <f t="shared" si="81"/>
        <v>0.23372470459175931</v>
      </c>
      <c r="AG252">
        <f t="shared" si="82"/>
        <v>0.17066745670728192</v>
      </c>
      <c r="AH252">
        <f t="shared" si="83"/>
        <v>0.31412436982837977</v>
      </c>
      <c r="AI252">
        <f t="shared" si="88"/>
        <v>6.2231273657799763E-2</v>
      </c>
      <c r="AJ252">
        <f t="shared" si="89"/>
        <v>8.7055003985526569E-2</v>
      </c>
      <c r="AK252">
        <f t="shared" si="90"/>
        <v>0.12329311576521509</v>
      </c>
      <c r="AM252" t="str">
        <f t="shared" si="91"/>
        <v>18:1 Sum</v>
      </c>
      <c r="AN252">
        <f t="shared" si="92"/>
        <v>0.22940304901064032</v>
      </c>
      <c r="AO252">
        <f t="shared" si="93"/>
        <v>0.15147424398884063</v>
      </c>
      <c r="AQ252">
        <f t="shared" si="94"/>
        <v>2.9091676942795998E-2</v>
      </c>
      <c r="AR252">
        <f t="shared" si="95"/>
        <v>9.9664142340840547E-2</v>
      </c>
      <c r="AT252">
        <f t="shared" si="84"/>
        <v>1.3010193444711021E-2</v>
      </c>
      <c r="AU252">
        <f t="shared" si="85"/>
        <v>4.0687715731195263E-2</v>
      </c>
      <c r="AW252">
        <f t="shared" si="96"/>
        <v>0.15814843220527749</v>
      </c>
    </row>
    <row r="253" spans="1:49" x14ac:dyDescent="0.2">
      <c r="A253" s="15" t="s">
        <v>2130</v>
      </c>
      <c r="B253" s="16">
        <f>SUM(B215:B240,B137:B162,B59:B84)</f>
        <v>71147.387999999992</v>
      </c>
      <c r="C253">
        <f t="shared" ref="C253:E253" si="111">SUM(C215:C240,C137:C162,C59:C84)</f>
        <v>1.7978863858219632E-2</v>
      </c>
      <c r="D253">
        <f t="shared" si="111"/>
        <v>2.651626133687766E-2</v>
      </c>
      <c r="E253">
        <f t="shared" si="111"/>
        <v>1.3158633002206564E-2</v>
      </c>
      <c r="F253">
        <f t="shared" ref="F253:X253" si="112">SUM(F215:F240,F137:F162,F59:F84)</f>
        <v>1.3543740798521149E-2</v>
      </c>
      <c r="G253">
        <f t="shared" si="112"/>
        <v>1.9753923187848493E-2</v>
      </c>
      <c r="H253">
        <f t="shared" si="112"/>
        <v>8.624357500393828E-3</v>
      </c>
      <c r="I253">
        <f t="shared" si="112"/>
        <v>1.4018091548639471E-2</v>
      </c>
      <c r="J253">
        <f t="shared" si="112"/>
        <v>1.7617789313839755E-2</v>
      </c>
      <c r="K253">
        <f t="shared" si="112"/>
        <v>2.2217837077539909E-2</v>
      </c>
      <c r="L253">
        <f t="shared" si="112"/>
        <v>2.5153516620518599E-2</v>
      </c>
      <c r="M253">
        <f t="shared" si="112"/>
        <v>0.11464309443180458</v>
      </c>
      <c r="N253">
        <f t="shared" si="112"/>
        <v>0.1273758680779582</v>
      </c>
      <c r="O253">
        <f t="shared" si="112"/>
        <v>0.1332211761595832</v>
      </c>
      <c r="P253">
        <f t="shared" si="112"/>
        <v>0.20336652155675403</v>
      </c>
      <c r="Q253">
        <f t="shared" si="112"/>
        <v>6.7202248678383397E-2</v>
      </c>
      <c r="R253">
        <f t="shared" si="112"/>
        <v>4.1555738549952773E-2</v>
      </c>
      <c r="S253">
        <f t="shared" si="112"/>
        <v>1.4349132548530916E-2</v>
      </c>
      <c r="T253">
        <f t="shared" si="112"/>
        <v>1.318475623380925E-2</v>
      </c>
      <c r="U253">
        <f t="shared" si="112"/>
        <v>3.1215330605946463E-2</v>
      </c>
      <c r="V253">
        <f t="shared" si="112"/>
        <v>2.9915268846375055E-2</v>
      </c>
      <c r="W253">
        <f t="shared" si="112"/>
        <v>3.9350187454741323E-2</v>
      </c>
      <c r="X253">
        <f t="shared" si="112"/>
        <v>7.7244117025538087E-2</v>
      </c>
      <c r="AA253" t="str">
        <f t="shared" si="76"/>
        <v>18:2 Sum</v>
      </c>
      <c r="AB253">
        <f t="shared" si="77"/>
        <v>2.2247562597548648E-2</v>
      </c>
      <c r="AC253">
        <f t="shared" si="78"/>
        <v>1.3351186900363857E-2</v>
      </c>
      <c r="AD253">
        <f t="shared" si="79"/>
        <v>1.4189140344121162E-2</v>
      </c>
      <c r="AE253">
        <f t="shared" si="80"/>
        <v>1.5817940431239613E-2</v>
      </c>
      <c r="AF253">
        <f t="shared" si="81"/>
        <v>2.3685676849029252E-2</v>
      </c>
      <c r="AG253">
        <f t="shared" si="82"/>
        <v>0.1210094812548814</v>
      </c>
      <c r="AH253">
        <f t="shared" si="83"/>
        <v>0.16829384885816862</v>
      </c>
      <c r="AI253">
        <f t="shared" si="88"/>
        <v>1.3766944391170082E-2</v>
      </c>
      <c r="AJ253">
        <f t="shared" si="89"/>
        <v>3.0565299726160761E-2</v>
      </c>
      <c r="AK253">
        <f t="shared" si="90"/>
        <v>5.8297152240139705E-2</v>
      </c>
      <c r="AM253" t="str">
        <f t="shared" si="91"/>
        <v>18:2 Sum</v>
      </c>
      <c r="AN253">
        <f t="shared" si="92"/>
        <v>1.7858301424460508E-2</v>
      </c>
      <c r="AO253">
        <f t="shared" si="93"/>
        <v>7.8386545294104104E-2</v>
      </c>
      <c r="AQ253">
        <f t="shared" si="94"/>
        <v>4.77398720499709E-3</v>
      </c>
      <c r="AR253">
        <f t="shared" si="95"/>
        <v>6.4742153898905114E-2</v>
      </c>
      <c r="AT253">
        <f t="shared" si="84"/>
        <v>2.1349919828175432E-3</v>
      </c>
      <c r="AU253">
        <f t="shared" si="85"/>
        <v>2.643087365017634E-2</v>
      </c>
      <c r="AW253">
        <f t="shared" si="96"/>
        <v>0.10469277189818985</v>
      </c>
    </row>
    <row r="254" spans="1:49" x14ac:dyDescent="0.2">
      <c r="A254" s="17" t="s">
        <v>2137</v>
      </c>
      <c r="B254" s="14">
        <f>SUM(B215:B240,B195,B169,B137:B162,B117,B91,B59:B84,B39,B13)</f>
        <v>76473.809999999983</v>
      </c>
      <c r="C254">
        <f t="shared" ref="C254:E254" si="113">SUM(C215:C240,C195,C169,C137:C162,C117,C91,C59:C84,C39,C13)</f>
        <v>1.9345074222936791E-2</v>
      </c>
      <c r="D254">
        <f t="shared" si="113"/>
        <v>3.1851676869736542E-2</v>
      </c>
      <c r="E254">
        <f t="shared" si="113"/>
        <v>1.6724652492906545E-2</v>
      </c>
      <c r="F254">
        <f t="shared" ref="F254:X254" si="114">SUM(F215:F240,F195,F169,F137:F162,F117,F91,F59:F84,F39,F13)</f>
        <v>2.4113809214627246E-2</v>
      </c>
      <c r="G254">
        <f t="shared" si="114"/>
        <v>2.7758076967429116E-2</v>
      </c>
      <c r="H254">
        <f t="shared" si="114"/>
        <v>9.0171729810986801E-3</v>
      </c>
      <c r="I254">
        <f t="shared" si="114"/>
        <v>1.4404816305738784E-2</v>
      </c>
      <c r="J254">
        <f t="shared" si="114"/>
        <v>2.0871533241555343E-2</v>
      </c>
      <c r="K254">
        <f t="shared" si="114"/>
        <v>3.0959017105803108E-2</v>
      </c>
      <c r="L254">
        <f t="shared" si="114"/>
        <v>2.9928634512003869E-2</v>
      </c>
      <c r="M254">
        <f t="shared" si="114"/>
        <v>0.1377615080594472</v>
      </c>
      <c r="N254">
        <f t="shared" si="114"/>
        <v>0.15778153642360113</v>
      </c>
      <c r="O254">
        <f t="shared" si="114"/>
        <v>0.14018179893725835</v>
      </c>
      <c r="P254">
        <f t="shared" si="114"/>
        <v>0.22851289378242953</v>
      </c>
      <c r="Q254">
        <f t="shared" si="114"/>
        <v>8.731803836683491E-2</v>
      </c>
      <c r="R254">
        <f t="shared" si="114"/>
        <v>4.7788068251016086E-2</v>
      </c>
      <c r="S254">
        <f t="shared" si="114"/>
        <v>2.3920541428483016E-2</v>
      </c>
      <c r="T254">
        <f t="shared" si="114"/>
        <v>2.7512089897587473E-2</v>
      </c>
      <c r="U254">
        <f t="shared" si="114"/>
        <v>4.22049232452422E-2</v>
      </c>
      <c r="V254">
        <f t="shared" si="114"/>
        <v>4.7524956707272033E-2</v>
      </c>
      <c r="W254">
        <f t="shared" si="114"/>
        <v>5.0114140698974706E-2</v>
      </c>
      <c r="X254">
        <f t="shared" si="114"/>
        <v>8.5101511253869125E-2</v>
      </c>
      <c r="AA254" t="str">
        <f t="shared" si="76"/>
        <v>Containing 18:2 Sum</v>
      </c>
      <c r="AB254">
        <f t="shared" si="77"/>
        <v>2.5598375546336666E-2</v>
      </c>
      <c r="AC254">
        <f t="shared" si="78"/>
        <v>2.0419230853766894E-2</v>
      </c>
      <c r="AD254">
        <f t="shared" si="79"/>
        <v>1.8387624974263897E-2</v>
      </c>
      <c r="AE254">
        <f t="shared" si="80"/>
        <v>1.7638174773647063E-2</v>
      </c>
      <c r="AF254">
        <f t="shared" si="81"/>
        <v>3.0443825808903487E-2</v>
      </c>
      <c r="AG254">
        <f t="shared" si="82"/>
        <v>0.14777152224152418</v>
      </c>
      <c r="AH254">
        <f t="shared" si="83"/>
        <v>0.18434734635984396</v>
      </c>
      <c r="AI254">
        <f t="shared" si="88"/>
        <v>2.5716315663035245E-2</v>
      </c>
      <c r="AJ254">
        <f t="shared" si="89"/>
        <v>4.4864939976257116E-2</v>
      </c>
      <c r="AK254">
        <f t="shared" si="90"/>
        <v>6.7607825976421912E-2</v>
      </c>
      <c r="AM254" t="str">
        <f t="shared" si="91"/>
        <v>Containing 18:2 Sum</v>
      </c>
      <c r="AN254">
        <f t="shared" si="92"/>
        <v>2.2497446391383603E-2</v>
      </c>
      <c r="AO254">
        <f t="shared" si="93"/>
        <v>9.4061590043416479E-2</v>
      </c>
      <c r="AQ254">
        <f t="shared" si="94"/>
        <v>5.4217810733090304E-3</v>
      </c>
      <c r="AR254">
        <f t="shared" si="95"/>
        <v>6.8606601635023065E-2</v>
      </c>
      <c r="AT254">
        <f t="shared" si="84"/>
        <v>2.4246942078081524E-3</v>
      </c>
      <c r="AU254">
        <f t="shared" si="85"/>
        <v>2.8008527832033437E-2</v>
      </c>
      <c r="AW254">
        <f t="shared" si="96"/>
        <v>7.9864676302826385E-2</v>
      </c>
    </row>
    <row r="255" spans="1:49" x14ac:dyDescent="0.2">
      <c r="A255" s="17" t="s">
        <v>2138</v>
      </c>
      <c r="B255" s="14">
        <f>SUM(B225,B199,B173,B147,B121,B95,B69,B43,B17)</f>
        <v>8196.84</v>
      </c>
      <c r="C255">
        <f t="shared" ref="C255:E255" si="115">SUM(C225,C199,C173,C147,C121,C95,C69,C43,C17)</f>
        <v>1.0615061814519974E-2</v>
      </c>
      <c r="D255">
        <f t="shared" si="115"/>
        <v>1.015753993425908E-2</v>
      </c>
      <c r="E255">
        <f t="shared" si="115"/>
        <v>9.3974255341680597E-3</v>
      </c>
      <c r="F255">
        <f t="shared" ref="F255:X255" si="116">SUM(F225,F199,F173,F147,F121,F95,F69,F43,F17)</f>
        <v>1.326862994019591E-2</v>
      </c>
      <c r="G255">
        <f t="shared" si="116"/>
        <v>1.5900713521402699E-2</v>
      </c>
      <c r="H255">
        <f t="shared" si="116"/>
        <v>1.0722912501886254E-2</v>
      </c>
      <c r="I255">
        <f t="shared" si="116"/>
        <v>6.6975111211244097E-3</v>
      </c>
      <c r="J255">
        <f t="shared" si="116"/>
        <v>1.163775540798059E-2</v>
      </c>
      <c r="K255">
        <f t="shared" si="116"/>
        <v>7.3030533847976298E-3</v>
      </c>
      <c r="L255">
        <f t="shared" si="116"/>
        <v>1.1001340054396619E-2</v>
      </c>
      <c r="M255">
        <f t="shared" si="116"/>
        <v>5.6547707400890997E-2</v>
      </c>
      <c r="N255">
        <f t="shared" si="116"/>
        <v>5.6175198209894306E-2</v>
      </c>
      <c r="O255">
        <f t="shared" si="116"/>
        <v>0</v>
      </c>
      <c r="P255">
        <f t="shared" si="116"/>
        <v>6.9134662687737505E-2</v>
      </c>
      <c r="Q255">
        <f t="shared" si="116"/>
        <v>2.0904723197926536E-2</v>
      </c>
      <c r="R255">
        <f t="shared" si="116"/>
        <v>1.7264879888498889E-2</v>
      </c>
      <c r="S255">
        <f t="shared" si="116"/>
        <v>1.1869534715320661E-2</v>
      </c>
      <c r="T255">
        <f t="shared" si="116"/>
        <v>3.6033840011299202E-3</v>
      </c>
      <c r="U255">
        <f t="shared" si="116"/>
        <v>1.119539232951111E-2</v>
      </c>
      <c r="V255">
        <f t="shared" si="116"/>
        <v>8.7908064923706807E-3</v>
      </c>
      <c r="W255">
        <f t="shared" si="116"/>
        <v>1.3480413379822509E-2</v>
      </c>
      <c r="X255">
        <f t="shared" si="116"/>
        <v>7.5772653140292953E-3</v>
      </c>
      <c r="AA255" t="str">
        <f t="shared" si="76"/>
        <v>Containing 20:4 Sum</v>
      </c>
      <c r="AB255">
        <f t="shared" si="77"/>
        <v>1.0386300874389527E-2</v>
      </c>
      <c r="AC255">
        <f t="shared" si="78"/>
        <v>1.1333027737181985E-2</v>
      </c>
      <c r="AD255">
        <f t="shared" si="79"/>
        <v>1.3311813011644476E-2</v>
      </c>
      <c r="AE255">
        <f t="shared" si="80"/>
        <v>9.1676332645524994E-3</v>
      </c>
      <c r="AF255">
        <f t="shared" si="81"/>
        <v>9.1521967195971245E-3</v>
      </c>
      <c r="AG255">
        <f t="shared" si="82"/>
        <v>5.6361452805392648E-2</v>
      </c>
      <c r="AH255">
        <f t="shared" si="83"/>
        <v>3.4567331343868753E-2</v>
      </c>
      <c r="AI255">
        <f t="shared" si="88"/>
        <v>7.7364593582252908E-3</v>
      </c>
      <c r="AJ255">
        <f t="shared" si="89"/>
        <v>9.9930994109408942E-3</v>
      </c>
      <c r="AK255">
        <f t="shared" si="90"/>
        <v>1.0528839346925903E-2</v>
      </c>
      <c r="AM255" t="str">
        <f t="shared" si="91"/>
        <v>Containing 20:4 Sum</v>
      </c>
      <c r="AN255">
        <f t="shared" si="92"/>
        <v>1.0670194321473123E-2</v>
      </c>
      <c r="AO255">
        <f t="shared" si="93"/>
        <v>2.3837436453070696E-2</v>
      </c>
      <c r="AQ255">
        <f t="shared" si="94"/>
        <v>1.7363826896464674E-3</v>
      </c>
      <c r="AR255">
        <f t="shared" si="95"/>
        <v>2.1218907680016132E-2</v>
      </c>
      <c r="AT255">
        <f t="shared" si="84"/>
        <v>7.7653394580068423E-4</v>
      </c>
      <c r="AU255">
        <f t="shared" si="85"/>
        <v>8.6625827858771206E-3</v>
      </c>
      <c r="AW255">
        <f t="shared" si="96"/>
        <v>0.23797911668293553</v>
      </c>
    </row>
    <row r="256" spans="1:49" x14ac:dyDescent="0.2">
      <c r="A256" s="17" t="s">
        <v>2139</v>
      </c>
      <c r="B256" s="14">
        <f>SUM(B230,B204,B178,B152,B126,B100,B74,B48,B22)</f>
        <v>8413.0560000000005</v>
      </c>
      <c r="C256">
        <f t="shared" ref="C256:E256" si="117">SUM(C230,C204,C178,C152,C126,C100,C74,C48,C22)</f>
        <v>3.0523951217154201E-3</v>
      </c>
      <c r="D256">
        <f t="shared" si="117"/>
        <v>1.2124717151249916E-2</v>
      </c>
      <c r="E256">
        <f t="shared" si="117"/>
        <v>6.7692770420091771E-3</v>
      </c>
      <c r="F256">
        <f t="shared" ref="F256:X256" si="118">SUM(F230,F204,F178,F152,F126,F100,F74,F48,F22)</f>
        <v>1.25257143728651E-2</v>
      </c>
      <c r="G256">
        <f t="shared" si="118"/>
        <v>9.7270988086718621E-3</v>
      </c>
      <c r="H256">
        <f t="shared" si="118"/>
        <v>3.5728857584202901E-3</v>
      </c>
      <c r="I256">
        <f t="shared" si="118"/>
        <v>5.7628498750503998E-3</v>
      </c>
      <c r="J256">
        <f t="shared" si="118"/>
        <v>7.0067314793775901E-3</v>
      </c>
      <c r="K256">
        <f t="shared" si="118"/>
        <v>5.5618867914225666E-3</v>
      </c>
      <c r="L256">
        <f t="shared" si="118"/>
        <v>7.1014360580778499E-3</v>
      </c>
      <c r="M256">
        <f t="shared" si="118"/>
        <v>5.2214253030523202E-3</v>
      </c>
      <c r="N256">
        <f t="shared" si="118"/>
        <v>1.1847044389178621E-2</v>
      </c>
      <c r="O256">
        <f t="shared" si="118"/>
        <v>1.2755586111765908E-2</v>
      </c>
      <c r="P256">
        <f t="shared" si="118"/>
        <v>2.66222628668558E-2</v>
      </c>
      <c r="Q256">
        <f t="shared" si="118"/>
        <v>1.960901441455189E-2</v>
      </c>
      <c r="R256">
        <f t="shared" si="118"/>
        <v>0</v>
      </c>
      <c r="S256">
        <f t="shared" si="118"/>
        <v>4.5845638720587306E-3</v>
      </c>
      <c r="T256">
        <f t="shared" si="118"/>
        <v>6.79187230235242E-3</v>
      </c>
      <c r="U256">
        <f t="shared" si="118"/>
        <v>0</v>
      </c>
      <c r="V256">
        <f t="shared" si="118"/>
        <v>0</v>
      </c>
      <c r="W256">
        <f t="shared" si="118"/>
        <v>0</v>
      </c>
      <c r="X256">
        <f t="shared" si="118"/>
        <v>0</v>
      </c>
      <c r="AA256" t="str">
        <f t="shared" si="76"/>
        <v>Containing 22:6 Sum</v>
      </c>
      <c r="AB256">
        <f t="shared" si="77"/>
        <v>7.5885561364826678E-3</v>
      </c>
      <c r="AC256">
        <f t="shared" si="78"/>
        <v>9.6474957074371391E-3</v>
      </c>
      <c r="AD256">
        <f t="shared" si="79"/>
        <v>6.6499922835460759E-3</v>
      </c>
      <c r="AE256">
        <f t="shared" si="80"/>
        <v>6.3847906772139945E-3</v>
      </c>
      <c r="AF256">
        <f t="shared" si="81"/>
        <v>6.3316614247502078E-3</v>
      </c>
      <c r="AG256">
        <f t="shared" si="82"/>
        <v>8.534234846115471E-3</v>
      </c>
      <c r="AH256">
        <f t="shared" si="83"/>
        <v>1.9688924489310852E-2</v>
      </c>
      <c r="AI256">
        <f t="shared" si="88"/>
        <v>5.6882180872055753E-3</v>
      </c>
      <c r="AJ256">
        <f t="shared" si="89"/>
        <v>0</v>
      </c>
      <c r="AK256">
        <f t="shared" si="90"/>
        <v>0</v>
      </c>
      <c r="AM256" t="str">
        <f t="shared" si="91"/>
        <v>Containing 22:6 Sum</v>
      </c>
      <c r="AN256">
        <f t="shared" si="92"/>
        <v>7.3204992458860167E-3</v>
      </c>
      <c r="AO256">
        <f t="shared" si="93"/>
        <v>6.7822754845263799E-3</v>
      </c>
      <c r="AQ256">
        <f t="shared" si="94"/>
        <v>1.3955014669652789E-3</v>
      </c>
      <c r="AR256">
        <f t="shared" si="95"/>
        <v>8.1062696911404809E-3</v>
      </c>
      <c r="AT256">
        <f t="shared" si="84"/>
        <v>6.2408722856700815E-4</v>
      </c>
      <c r="AU256">
        <f t="shared" si="85"/>
        <v>3.3093707434471284E-3</v>
      </c>
      <c r="AW256">
        <f t="shared" si="96"/>
        <v>0.8903738150905135</v>
      </c>
    </row>
    <row r="257" spans="1:49" x14ac:dyDescent="0.2">
      <c r="A257" s="18" t="s">
        <v>2140</v>
      </c>
      <c r="B257" s="16">
        <f>SUM(B7:B84)</f>
        <v>58654.907999999989</v>
      </c>
      <c r="C257">
        <f t="shared" ref="C257:E257" si="119">SUM(C7:C84)</f>
        <v>0.30732460182672439</v>
      </c>
      <c r="D257">
        <f t="shared" si="119"/>
        <v>0.35359495362208299</v>
      </c>
      <c r="E257">
        <f t="shared" si="119"/>
        <v>0.34346159702464468</v>
      </c>
      <c r="F257">
        <f t="shared" ref="F257:X257" si="120">SUM(F7:F84)</f>
        <v>0.42778966143772579</v>
      </c>
      <c r="G257">
        <f t="shared" si="120"/>
        <v>0.3425191917003344</v>
      </c>
      <c r="H257">
        <f t="shared" si="120"/>
        <v>0.22310525722028032</v>
      </c>
      <c r="I257">
        <f t="shared" si="120"/>
        <v>0.30538343163707238</v>
      </c>
      <c r="J257">
        <f t="shared" si="120"/>
        <v>0.34604790533689528</v>
      </c>
      <c r="K257">
        <f t="shared" si="120"/>
        <v>0.34964883827451337</v>
      </c>
      <c r="L257">
        <f t="shared" si="120"/>
        <v>0.31230999445788776</v>
      </c>
      <c r="M257">
        <f t="shared" si="120"/>
        <v>0.23841605894441703</v>
      </c>
      <c r="N257">
        <f t="shared" si="120"/>
        <v>0.27570351738932364</v>
      </c>
      <c r="O257">
        <f t="shared" si="120"/>
        <v>0.57193650874812896</v>
      </c>
      <c r="P257">
        <f t="shared" si="120"/>
        <v>0.69437816382264261</v>
      </c>
      <c r="Q257">
        <f t="shared" si="120"/>
        <v>0.22524352048986068</v>
      </c>
      <c r="R257">
        <f t="shared" si="120"/>
        <v>0.20584926354829841</v>
      </c>
      <c r="S257">
        <f t="shared" si="120"/>
        <v>0.14532340545967229</v>
      </c>
      <c r="T257">
        <f t="shared" si="120"/>
        <v>0.14566408998434779</v>
      </c>
      <c r="U257">
        <f t="shared" si="120"/>
        <v>0.13662141771755754</v>
      </c>
      <c r="V257">
        <f t="shared" si="120"/>
        <v>8.2103327056166797E-2</v>
      </c>
      <c r="W257">
        <f t="shared" si="120"/>
        <v>0.13336717277158144</v>
      </c>
      <c r="X257">
        <f t="shared" si="120"/>
        <v>0.26348156787801036</v>
      </c>
      <c r="AA257" t="str">
        <f t="shared" si="76"/>
        <v>monohex Sum</v>
      </c>
      <c r="AB257">
        <f t="shared" si="77"/>
        <v>0.33045977772440371</v>
      </c>
      <c r="AC257">
        <f t="shared" si="78"/>
        <v>0.38562562923118526</v>
      </c>
      <c r="AD257">
        <f t="shared" si="79"/>
        <v>0.28281222446030735</v>
      </c>
      <c r="AE257">
        <f t="shared" si="80"/>
        <v>0.32571566848698386</v>
      </c>
      <c r="AF257">
        <f t="shared" si="81"/>
        <v>0.33097941636620054</v>
      </c>
      <c r="AG257">
        <f t="shared" si="82"/>
        <v>0.25705978816687036</v>
      </c>
      <c r="AH257">
        <f t="shared" si="83"/>
        <v>0.63315733628538573</v>
      </c>
      <c r="AI257">
        <f t="shared" si="88"/>
        <v>0.14549374772201004</v>
      </c>
      <c r="AJ257">
        <f t="shared" si="89"/>
        <v>0.10936237238686217</v>
      </c>
      <c r="AK257">
        <f t="shared" si="90"/>
        <v>0.1984243703247959</v>
      </c>
      <c r="AM257" t="str">
        <f t="shared" si="91"/>
        <v>monohex Sum</v>
      </c>
      <c r="AN257">
        <f t="shared" si="92"/>
        <v>0.33111854325381612</v>
      </c>
      <c r="AO257">
        <f t="shared" si="93"/>
        <v>0.2686995229771848</v>
      </c>
      <c r="AQ257">
        <f t="shared" si="94"/>
        <v>3.6517691743811254E-2</v>
      </c>
      <c r="AR257">
        <f t="shared" si="95"/>
        <v>0.21122947758459173</v>
      </c>
      <c r="AT257">
        <f t="shared" si="84"/>
        <v>1.633120822410896E-2</v>
      </c>
      <c r="AU257">
        <f t="shared" si="85"/>
        <v>8.6234073119484458E-2</v>
      </c>
      <c r="AW257">
        <f t="shared" si="96"/>
        <v>0.54859664356759397</v>
      </c>
    </row>
    <row r="258" spans="1:49" x14ac:dyDescent="0.2">
      <c r="A258" s="18" t="s">
        <v>2141</v>
      </c>
      <c r="B258" s="16">
        <f>SUM(B85:B162)</f>
        <v>71303.544000000024</v>
      </c>
      <c r="C258">
        <f t="shared" ref="C258:E258" si="121">SUM(C85:C162)</f>
        <v>3.966663886576538E-2</v>
      </c>
      <c r="D258">
        <f t="shared" si="121"/>
        <v>6.7525893726690545E-2</v>
      </c>
      <c r="E258">
        <f t="shared" si="121"/>
        <v>3.3940379293705761E-2</v>
      </c>
      <c r="F258">
        <f t="shared" ref="F258:X258" si="122">SUM(F85:F162)</f>
        <v>4.5587867797548344E-2</v>
      </c>
      <c r="G258">
        <f t="shared" si="122"/>
        <v>5.9639451653643642E-2</v>
      </c>
      <c r="H258">
        <f t="shared" si="122"/>
        <v>3.4227750906292126E-2</v>
      </c>
      <c r="I258">
        <f t="shared" si="122"/>
        <v>4.5586331945882311E-2</v>
      </c>
      <c r="J258">
        <f t="shared" si="122"/>
        <v>3.7141228751379929E-2</v>
      </c>
      <c r="K258">
        <f t="shared" si="122"/>
        <v>6.3386278350302888E-2</v>
      </c>
      <c r="L258">
        <f t="shared" si="122"/>
        <v>3.4232165884765985E-2</v>
      </c>
      <c r="M258">
        <f t="shared" si="122"/>
        <v>0.2177361007826355</v>
      </c>
      <c r="N258">
        <f t="shared" si="122"/>
        <v>0.24350956615253977</v>
      </c>
      <c r="O258">
        <f t="shared" si="122"/>
        <v>0.24949091908210139</v>
      </c>
      <c r="P258">
        <f t="shared" si="122"/>
        <v>0.40943526124458324</v>
      </c>
      <c r="Q258">
        <f t="shared" si="122"/>
        <v>0.12368034413146299</v>
      </c>
      <c r="R258">
        <f t="shared" si="122"/>
        <v>0.15346637667889082</v>
      </c>
      <c r="S258">
        <f t="shared" si="122"/>
        <v>5.1402804564209863E-2</v>
      </c>
      <c r="T258">
        <f t="shared" si="122"/>
        <v>4.2924645985563857E-2</v>
      </c>
      <c r="U258">
        <f t="shared" si="122"/>
        <v>8.4276119085483325E-2</v>
      </c>
      <c r="V258">
        <f t="shared" si="122"/>
        <v>7.5894255756307621E-2</v>
      </c>
      <c r="W258">
        <f t="shared" si="122"/>
        <v>9.8059727022203572E-2</v>
      </c>
      <c r="X258">
        <f t="shared" si="122"/>
        <v>0.13011458512547139</v>
      </c>
      <c r="AA258" t="str">
        <f t="shared" si="76"/>
        <v>dihex Sum</v>
      </c>
      <c r="AB258">
        <f t="shared" si="77"/>
        <v>5.3596266296227962E-2</v>
      </c>
      <c r="AC258">
        <f t="shared" si="78"/>
        <v>3.9764123545627056E-2</v>
      </c>
      <c r="AD258">
        <f t="shared" si="79"/>
        <v>4.6933601279967888E-2</v>
      </c>
      <c r="AE258">
        <f t="shared" si="80"/>
        <v>4.136378034863112E-2</v>
      </c>
      <c r="AF258">
        <f t="shared" si="81"/>
        <v>4.880922211753444E-2</v>
      </c>
      <c r="AG258">
        <f t="shared" si="82"/>
        <v>0.23062283346758763</v>
      </c>
      <c r="AH258">
        <f t="shared" si="83"/>
        <v>0.3294630901633423</v>
      </c>
      <c r="AI258">
        <f t="shared" si="88"/>
        <v>4.716372527488686E-2</v>
      </c>
      <c r="AJ258">
        <f t="shared" si="89"/>
        <v>8.0085187420895473E-2</v>
      </c>
      <c r="AK258">
        <f t="shared" si="90"/>
        <v>0.11408715607383749</v>
      </c>
      <c r="AM258" t="str">
        <f t="shared" si="91"/>
        <v>dihex Sum</v>
      </c>
      <c r="AN258">
        <f t="shared" si="92"/>
        <v>4.609339871759769E-2</v>
      </c>
      <c r="AO258">
        <f t="shared" si="93"/>
        <v>0.16028439848010995</v>
      </c>
      <c r="AQ258">
        <f t="shared" si="94"/>
        <v>5.6303568516238084E-3</v>
      </c>
      <c r="AR258">
        <f t="shared" si="95"/>
        <v>0.11718714789067639</v>
      </c>
      <c r="AT258">
        <f t="shared" si="84"/>
        <v>2.5179721315625064E-3</v>
      </c>
      <c r="AU258">
        <f t="shared" si="85"/>
        <v>4.7841452790704529E-2</v>
      </c>
      <c r="AW258">
        <f t="shared" si="96"/>
        <v>9.4814455213865667E-2</v>
      </c>
    </row>
    <row r="259" spans="1:49" x14ac:dyDescent="0.2">
      <c r="A259" s="18" t="s">
        <v>2142</v>
      </c>
      <c r="B259" s="16">
        <f>SUM(B163:B240)</f>
        <v>83952.180000000008</v>
      </c>
      <c r="C259">
        <f t="shared" ref="C259:E259" si="123">SUM(C163:C240)</f>
        <v>9.6882075246861946E-3</v>
      </c>
      <c r="D259">
        <f t="shared" si="123"/>
        <v>5.2693708442783926E-3</v>
      </c>
      <c r="E259">
        <f t="shared" si="123"/>
        <v>3.6898436952776548E-3</v>
      </c>
      <c r="F259">
        <f t="shared" ref="F259:X259" si="124">SUM(F163:F240)</f>
        <v>1.1635916272509024E-2</v>
      </c>
      <c r="G259">
        <f t="shared" si="124"/>
        <v>1.8055944673518343E-2</v>
      </c>
      <c r="H259">
        <f t="shared" si="124"/>
        <v>4.6443738120623204E-3</v>
      </c>
      <c r="I259">
        <f t="shared" si="124"/>
        <v>1.5018770810521163E-2</v>
      </c>
      <c r="J259">
        <f t="shared" si="124"/>
        <v>1.1115875459545E-2</v>
      </c>
      <c r="K259">
        <f t="shared" si="124"/>
        <v>2.4050736710905782E-2</v>
      </c>
      <c r="L259">
        <f t="shared" si="124"/>
        <v>1.3188776680020298E-2</v>
      </c>
      <c r="M259">
        <f t="shared" si="124"/>
        <v>1.2867627587036341E-2</v>
      </c>
      <c r="N259">
        <f t="shared" si="124"/>
        <v>2.2721850959867979E-2</v>
      </c>
      <c r="O259">
        <f t="shared" si="124"/>
        <v>2.125182940942448E-2</v>
      </c>
      <c r="P259">
        <f t="shared" si="124"/>
        <v>4.3357624805355169E-2</v>
      </c>
      <c r="Q259">
        <f t="shared" si="124"/>
        <v>1.9159197906615619E-2</v>
      </c>
      <c r="R259">
        <f t="shared" si="124"/>
        <v>1.9135527294176159E-2</v>
      </c>
      <c r="S259">
        <f t="shared" si="124"/>
        <v>9.4133456013943458E-3</v>
      </c>
      <c r="T259">
        <f t="shared" si="124"/>
        <v>3.4067471013287955E-3</v>
      </c>
      <c r="U259">
        <f t="shared" si="124"/>
        <v>1.084574795960668E-2</v>
      </c>
      <c r="V259">
        <f t="shared" si="124"/>
        <v>9.0742038208374738E-3</v>
      </c>
      <c r="W259">
        <f t="shared" si="124"/>
        <v>1.9131320575155659E-2</v>
      </c>
      <c r="X259">
        <f t="shared" si="124"/>
        <v>1.5370837256713087E-2</v>
      </c>
      <c r="AA259" t="str">
        <f t="shared" si="76"/>
        <v>trihex Sum</v>
      </c>
      <c r="AB259">
        <f t="shared" si="77"/>
        <v>7.4787891844822936E-3</v>
      </c>
      <c r="AC259">
        <f t="shared" si="78"/>
        <v>7.6628799838933392E-3</v>
      </c>
      <c r="AD259">
        <f t="shared" si="79"/>
        <v>1.1350159242790332E-2</v>
      </c>
      <c r="AE259">
        <f t="shared" si="80"/>
        <v>1.3067323135033081E-2</v>
      </c>
      <c r="AF259">
        <f t="shared" si="81"/>
        <v>1.8619756695463039E-2</v>
      </c>
      <c r="AG259">
        <f t="shared" si="82"/>
        <v>1.7794739273452161E-2</v>
      </c>
      <c r="AH259">
        <f t="shared" si="83"/>
        <v>3.2304727107389825E-2</v>
      </c>
      <c r="AI259">
        <f t="shared" si="88"/>
        <v>6.4100463513615709E-3</v>
      </c>
      <c r="AJ259">
        <f t="shared" si="89"/>
        <v>9.959975890222076E-3</v>
      </c>
      <c r="AK259">
        <f t="shared" si="90"/>
        <v>1.7251078915934373E-2</v>
      </c>
      <c r="AM259" t="str">
        <f t="shared" si="91"/>
        <v>trihex Sum</v>
      </c>
      <c r="AN259">
        <f t="shared" si="92"/>
        <v>1.1635781648332417E-2</v>
      </c>
      <c r="AO259">
        <f t="shared" si="93"/>
        <v>1.6744113507672E-2</v>
      </c>
      <c r="AQ259">
        <f t="shared" si="94"/>
        <v>4.581793661478155E-3</v>
      </c>
      <c r="AR259">
        <f t="shared" si="95"/>
        <v>9.9537805786074594E-3</v>
      </c>
      <c r="AT259">
        <f t="shared" si="84"/>
        <v>2.0490404171885626E-3</v>
      </c>
      <c r="AU259">
        <f t="shared" si="85"/>
        <v>4.0636139048688966E-3</v>
      </c>
      <c r="AW259">
        <f t="shared" si="96"/>
        <v>0.33994865517059641</v>
      </c>
    </row>
    <row r="260" spans="1:49" x14ac:dyDescent="0.2">
      <c r="A260" s="19"/>
    </row>
    <row r="261" spans="1:49" x14ac:dyDescent="0.2">
      <c r="A261" s="19" t="s">
        <v>2136</v>
      </c>
      <c r="C261">
        <f t="shared" ref="C261:E261" si="125">SUM(C7:C240)</f>
        <v>0.3566794482171759</v>
      </c>
      <c r="D261">
        <f t="shared" si="125"/>
        <v>0.42639021819305212</v>
      </c>
      <c r="E261">
        <f t="shared" si="125"/>
        <v>0.38109182001362812</v>
      </c>
      <c r="F261">
        <f t="shared" ref="F261:X261" si="126">SUM(F7:F240)</f>
        <v>0.48501344550778314</v>
      </c>
      <c r="G261">
        <f t="shared" si="126"/>
        <v>0.42021458802749667</v>
      </c>
      <c r="H261">
        <f t="shared" si="126"/>
        <v>0.26197738193863479</v>
      </c>
      <c r="I261">
        <f t="shared" si="126"/>
        <v>0.36598853439347623</v>
      </c>
      <c r="J261">
        <f t="shared" si="126"/>
        <v>0.39430500954782033</v>
      </c>
      <c r="K261">
        <f t="shared" si="126"/>
        <v>0.43708585333572192</v>
      </c>
      <c r="L261">
        <f t="shared" si="126"/>
        <v>0.35973093702267378</v>
      </c>
      <c r="M261">
        <f t="shared" si="126"/>
        <v>0.46901978731408872</v>
      </c>
      <c r="N261">
        <f t="shared" si="126"/>
        <v>0.54193493450173136</v>
      </c>
      <c r="O261">
        <f t="shared" si="126"/>
        <v>0.84267925723965487</v>
      </c>
      <c r="P261">
        <f t="shared" si="126"/>
        <v>1.1471710498725811</v>
      </c>
      <c r="Q261">
        <f t="shared" si="126"/>
        <v>0.36808306252793938</v>
      </c>
      <c r="R261">
        <f t="shared" si="126"/>
        <v>0.37845116752136543</v>
      </c>
      <c r="S261">
        <f t="shared" si="126"/>
        <v>0.20613955562527655</v>
      </c>
      <c r="T261">
        <f t="shared" si="126"/>
        <v>0.19199548307124045</v>
      </c>
      <c r="U261">
        <f t="shared" si="126"/>
        <v>0.23174328476264752</v>
      </c>
      <c r="V261">
        <f t="shared" si="126"/>
        <v>0.16707178663331196</v>
      </c>
      <c r="W261">
        <f t="shared" si="126"/>
        <v>0.25055822036894071</v>
      </c>
      <c r="X261">
        <f t="shared" si="126"/>
        <v>0.40896699026019462</v>
      </c>
      <c r="AA261" t="str">
        <f t="shared" si="76"/>
        <v>Total</v>
      </c>
      <c r="AB261">
        <f t="shared" si="77"/>
        <v>0.39153483320511401</v>
      </c>
      <c r="AC261">
        <f t="shared" si="78"/>
        <v>0.4330526327607056</v>
      </c>
      <c r="AD261">
        <f t="shared" si="79"/>
        <v>0.3410959849830657</v>
      </c>
      <c r="AE261">
        <f t="shared" si="80"/>
        <v>0.38014677197064828</v>
      </c>
      <c r="AF261">
        <f t="shared" si="81"/>
        <v>0.39840839517919785</v>
      </c>
      <c r="AG261">
        <f t="shared" si="82"/>
        <v>0.50547736090791007</v>
      </c>
      <c r="AH261">
        <f t="shared" si="83"/>
        <v>0.99492515355611799</v>
      </c>
      <c r="AI261">
        <f>AVERAGE(S261:T261)</f>
        <v>0.1990675193482585</v>
      </c>
      <c r="AJ261">
        <f>AVERAGE(U261:V261)</f>
        <v>0.19940753569797975</v>
      </c>
      <c r="AK261">
        <f>AVERAGE(W261:X261)</f>
        <v>0.32976260531456769</v>
      </c>
      <c r="AM261" t="str">
        <f>A261</f>
        <v>Total</v>
      </c>
      <c r="AN261">
        <f>AVERAGE(AB261:AF261)</f>
        <v>0.38884772361974629</v>
      </c>
      <c r="AO261">
        <f>AVERAGE(AG261:AK261)</f>
        <v>0.44572803496496682</v>
      </c>
      <c r="AQ261">
        <f>STDEV(AB261:AF261)</f>
        <v>3.3198780448902579E-2</v>
      </c>
      <c r="AR261">
        <f>STDEV(AG261:AK261)</f>
        <v>0.33171924733760133</v>
      </c>
      <c r="AT261">
        <f t="shared" si="84"/>
        <v>1.4846945970767429E-2</v>
      </c>
      <c r="AU261">
        <f t="shared" si="85"/>
        <v>0.13542381563953509</v>
      </c>
      <c r="AW261">
        <f>TTEST(AB261:AF261,AG261:AK261,2,3)</f>
        <v>0.7218590435665293</v>
      </c>
    </row>
    <row r="262" spans="1:49" x14ac:dyDescent="0.2">
      <c r="A262" s="20" t="s">
        <v>2127</v>
      </c>
      <c r="B262" s="4"/>
      <c r="C262">
        <f t="shared" ref="C262:E262" si="127">COUNTIF(C7:C240, "&gt;0")</f>
        <v>63</v>
      </c>
      <c r="D262">
        <f t="shared" si="127"/>
        <v>71</v>
      </c>
      <c r="E262">
        <f t="shared" si="127"/>
        <v>58</v>
      </c>
      <c r="F262">
        <f t="shared" ref="F262:X262" si="128">COUNTIF(F7:F240, "&gt;0")</f>
        <v>59</v>
      </c>
      <c r="G262">
        <f t="shared" si="128"/>
        <v>59</v>
      </c>
      <c r="H262">
        <f t="shared" si="128"/>
        <v>43</v>
      </c>
      <c r="I262">
        <f t="shared" si="128"/>
        <v>60</v>
      </c>
      <c r="J262">
        <f t="shared" si="128"/>
        <v>62</v>
      </c>
      <c r="K262">
        <f t="shared" si="128"/>
        <v>70</v>
      </c>
      <c r="L262">
        <f t="shared" si="128"/>
        <v>59</v>
      </c>
      <c r="M262">
        <f t="shared" si="128"/>
        <v>56</v>
      </c>
      <c r="N262">
        <f t="shared" si="128"/>
        <v>53</v>
      </c>
      <c r="O262">
        <f t="shared" si="128"/>
        <v>58</v>
      </c>
      <c r="P262">
        <f t="shared" si="128"/>
        <v>53</v>
      </c>
      <c r="Q262">
        <f t="shared" si="128"/>
        <v>53</v>
      </c>
      <c r="R262">
        <f t="shared" si="128"/>
        <v>44</v>
      </c>
      <c r="S262">
        <f t="shared" si="128"/>
        <v>48</v>
      </c>
      <c r="T262">
        <f t="shared" si="128"/>
        <v>36</v>
      </c>
      <c r="U262">
        <f t="shared" si="128"/>
        <v>40</v>
      </c>
      <c r="V262">
        <f t="shared" si="128"/>
        <v>38</v>
      </c>
      <c r="W262">
        <f t="shared" si="128"/>
        <v>48</v>
      </c>
      <c r="X262">
        <f t="shared" si="128"/>
        <v>48</v>
      </c>
      <c r="AA262" t="str">
        <f t="shared" si="76"/>
        <v>Number of Species</v>
      </c>
      <c r="AB262">
        <v>67</v>
      </c>
      <c r="AC262">
        <v>58.5</v>
      </c>
      <c r="AD262">
        <v>51</v>
      </c>
      <c r="AE262">
        <v>61</v>
      </c>
      <c r="AF262">
        <v>64.5</v>
      </c>
      <c r="AG262">
        <v>54.5</v>
      </c>
      <c r="AH262">
        <v>55.5</v>
      </c>
      <c r="AI262">
        <v>42</v>
      </c>
      <c r="AJ262">
        <v>39</v>
      </c>
      <c r="AK262">
        <v>48</v>
      </c>
      <c r="AM262" t="str">
        <f>A262</f>
        <v>Number of Species</v>
      </c>
      <c r="AN262">
        <f>AVERAGE(AB262:AF262)</f>
        <v>60.4</v>
      </c>
      <c r="AO262">
        <f>AVERAGE(AG262:AK262)</f>
        <v>47.8</v>
      </c>
      <c r="AQ262">
        <f>STDEV(AB262:AF262)</f>
        <v>6.1785920726327284</v>
      </c>
      <c r="AR262">
        <f>STDEV(AG262:AK262)</f>
        <v>7.3365523238098573</v>
      </c>
      <c r="AT262">
        <f t="shared" si="84"/>
        <v>2.7631503759296194</v>
      </c>
      <c r="AU262">
        <f t="shared" si="85"/>
        <v>2.995134944094056</v>
      </c>
      <c r="AW262">
        <f>TTEST(AB262:AF262,AG262:AK262,2,3)</f>
        <v>1.9381314513518856E-2</v>
      </c>
    </row>
  </sheetData>
  <mergeCells count="3">
    <mergeCell ref="AN3:AO3"/>
    <mergeCell ref="AQ3:AR3"/>
    <mergeCell ref="AT3:AU3"/>
  </mergeCells>
  <conditionalFormatting sqref="C7:X7">
    <cfRule type="aboveAverage" dxfId="1808" priority="260" stdDev="3"/>
  </conditionalFormatting>
  <conditionalFormatting sqref="C8:X8">
    <cfRule type="aboveAverage" dxfId="1807" priority="259" stdDev="3"/>
  </conditionalFormatting>
  <conditionalFormatting sqref="C9:X9">
    <cfRule type="aboveAverage" dxfId="1806" priority="258" stdDev="3"/>
  </conditionalFormatting>
  <conditionalFormatting sqref="C10:X10">
    <cfRule type="aboveAverage" dxfId="1805" priority="257" stdDev="3"/>
  </conditionalFormatting>
  <conditionalFormatting sqref="C11:X11">
    <cfRule type="aboveAverage" dxfId="1804" priority="256" stdDev="3"/>
  </conditionalFormatting>
  <conditionalFormatting sqref="C12:X12">
    <cfRule type="aboveAverage" dxfId="1803" priority="255" stdDev="3"/>
  </conditionalFormatting>
  <conditionalFormatting sqref="C13:X13">
    <cfRule type="aboveAverage" dxfId="1802" priority="254" stdDev="3"/>
  </conditionalFormatting>
  <conditionalFormatting sqref="C14:X14">
    <cfRule type="aboveAverage" dxfId="1801" priority="253" stdDev="3"/>
  </conditionalFormatting>
  <conditionalFormatting sqref="C15:X15">
    <cfRule type="aboveAverage" dxfId="1800" priority="252" stdDev="3"/>
  </conditionalFormatting>
  <conditionalFormatting sqref="C16:X16">
    <cfRule type="aboveAverage" dxfId="1799" priority="251" stdDev="3"/>
  </conditionalFormatting>
  <conditionalFormatting sqref="C17:X17">
    <cfRule type="aboveAverage" dxfId="1798" priority="250" stdDev="3"/>
  </conditionalFormatting>
  <conditionalFormatting sqref="C18:X18">
    <cfRule type="aboveAverage" dxfId="1797" priority="249" stdDev="3"/>
  </conditionalFormatting>
  <conditionalFormatting sqref="C19:X19">
    <cfRule type="aboveAverage" dxfId="1796" priority="248" stdDev="3"/>
  </conditionalFormatting>
  <conditionalFormatting sqref="C20:X20">
    <cfRule type="aboveAverage" dxfId="1795" priority="247" stdDev="3"/>
  </conditionalFormatting>
  <conditionalFormatting sqref="C21:X21">
    <cfRule type="aboveAverage" dxfId="1794" priority="246" stdDev="3"/>
  </conditionalFormatting>
  <conditionalFormatting sqref="C22:X22">
    <cfRule type="aboveAverage" dxfId="1793" priority="245" stdDev="3"/>
  </conditionalFormatting>
  <conditionalFormatting sqref="C23:X23">
    <cfRule type="aboveAverage" dxfId="1792" priority="244" stdDev="3"/>
  </conditionalFormatting>
  <conditionalFormatting sqref="C24:X24">
    <cfRule type="aboveAverage" dxfId="1791" priority="243" stdDev="3"/>
  </conditionalFormatting>
  <conditionalFormatting sqref="C25:X25">
    <cfRule type="aboveAverage" dxfId="1790" priority="242" stdDev="3"/>
  </conditionalFormatting>
  <conditionalFormatting sqref="C26:X26">
    <cfRule type="aboveAverage" dxfId="1789" priority="241" stdDev="3"/>
  </conditionalFormatting>
  <conditionalFormatting sqref="C27:X27">
    <cfRule type="aboveAverage" dxfId="1788" priority="240" stdDev="3"/>
  </conditionalFormatting>
  <conditionalFormatting sqref="C28:X28">
    <cfRule type="aboveAverage" dxfId="1787" priority="239" stdDev="3"/>
  </conditionalFormatting>
  <conditionalFormatting sqref="C29:X29">
    <cfRule type="aboveAverage" dxfId="1786" priority="238" stdDev="3"/>
  </conditionalFormatting>
  <conditionalFormatting sqref="C30:X30">
    <cfRule type="aboveAverage" dxfId="1785" priority="237" stdDev="3"/>
  </conditionalFormatting>
  <conditionalFormatting sqref="C31:X31">
    <cfRule type="aboveAverage" dxfId="1784" priority="236" stdDev="3"/>
  </conditionalFormatting>
  <conditionalFormatting sqref="C32:X32">
    <cfRule type="aboveAverage" dxfId="1783" priority="235" stdDev="3"/>
  </conditionalFormatting>
  <conditionalFormatting sqref="C33:X33">
    <cfRule type="aboveAverage" dxfId="1782" priority="234" stdDev="3"/>
  </conditionalFormatting>
  <conditionalFormatting sqref="C34:X34">
    <cfRule type="aboveAverage" dxfId="1781" priority="233" stdDev="3"/>
  </conditionalFormatting>
  <conditionalFormatting sqref="C35:X35">
    <cfRule type="aboveAverage" dxfId="1780" priority="232" stdDev="3"/>
  </conditionalFormatting>
  <conditionalFormatting sqref="C36:X36">
    <cfRule type="aboveAverage" dxfId="1779" priority="231" stdDev="3"/>
  </conditionalFormatting>
  <conditionalFormatting sqref="C37:X37">
    <cfRule type="aboveAverage" dxfId="1778" priority="230" stdDev="3"/>
  </conditionalFormatting>
  <conditionalFormatting sqref="C38:X38">
    <cfRule type="aboveAverage" dxfId="1777" priority="229" stdDev="3"/>
  </conditionalFormatting>
  <conditionalFormatting sqref="C39:X39">
    <cfRule type="aboveAverage" dxfId="1776" priority="228" stdDev="3"/>
  </conditionalFormatting>
  <conditionalFormatting sqref="C40:X40">
    <cfRule type="aboveAverage" dxfId="1775" priority="227" stdDev="3"/>
  </conditionalFormatting>
  <conditionalFormatting sqref="C41:X41">
    <cfRule type="aboveAverage" dxfId="1774" priority="226" stdDev="3"/>
  </conditionalFormatting>
  <conditionalFormatting sqref="C42:X42">
    <cfRule type="aboveAverage" dxfId="1773" priority="225" stdDev="3"/>
  </conditionalFormatting>
  <conditionalFormatting sqref="C43:X43">
    <cfRule type="aboveAverage" dxfId="1772" priority="224" stdDev="3"/>
  </conditionalFormatting>
  <conditionalFormatting sqref="C44:X44">
    <cfRule type="aboveAverage" dxfId="1771" priority="223" stdDev="3"/>
  </conditionalFormatting>
  <conditionalFormatting sqref="C45:X45">
    <cfRule type="aboveAverage" dxfId="1770" priority="222" stdDev="3"/>
  </conditionalFormatting>
  <conditionalFormatting sqref="C46:X46">
    <cfRule type="aboveAverage" dxfId="1769" priority="221" stdDev="3"/>
  </conditionalFormatting>
  <conditionalFormatting sqref="C47:X47">
    <cfRule type="aboveAverage" dxfId="1768" priority="220" stdDev="3"/>
  </conditionalFormatting>
  <conditionalFormatting sqref="C48:X48">
    <cfRule type="aboveAverage" dxfId="1767" priority="219" stdDev="3"/>
  </conditionalFormatting>
  <conditionalFormatting sqref="C49:X49">
    <cfRule type="aboveAverage" dxfId="1766" priority="218" stdDev="3"/>
  </conditionalFormatting>
  <conditionalFormatting sqref="C50:X50">
    <cfRule type="aboveAverage" dxfId="1765" priority="217" stdDev="3"/>
  </conditionalFormatting>
  <conditionalFormatting sqref="C51:X51">
    <cfRule type="aboveAverage" dxfId="1764" priority="216" stdDev="3"/>
  </conditionalFormatting>
  <conditionalFormatting sqref="C52:X52">
    <cfRule type="aboveAverage" dxfId="1763" priority="215" stdDev="3"/>
  </conditionalFormatting>
  <conditionalFormatting sqref="C53:X53">
    <cfRule type="aboveAverage" dxfId="1762" priority="214" stdDev="3"/>
  </conditionalFormatting>
  <conditionalFormatting sqref="C54:X54">
    <cfRule type="aboveAverage" dxfId="1761" priority="213" stdDev="3"/>
  </conditionalFormatting>
  <conditionalFormatting sqref="C55:X55">
    <cfRule type="aboveAverage" dxfId="1760" priority="212" stdDev="3"/>
  </conditionalFormatting>
  <conditionalFormatting sqref="C56:X56">
    <cfRule type="aboveAverage" dxfId="1759" priority="211" stdDev="3"/>
  </conditionalFormatting>
  <conditionalFormatting sqref="C57:X57">
    <cfRule type="aboveAverage" dxfId="1758" priority="210" stdDev="3"/>
  </conditionalFormatting>
  <conditionalFormatting sqref="C58:X58">
    <cfRule type="aboveAverage" dxfId="1757" priority="209" stdDev="3"/>
  </conditionalFormatting>
  <conditionalFormatting sqref="C59:X59">
    <cfRule type="aboveAverage" dxfId="1756" priority="208" stdDev="3"/>
  </conditionalFormatting>
  <conditionalFormatting sqref="C60:X60">
    <cfRule type="aboveAverage" dxfId="1755" priority="207" stdDev="3"/>
  </conditionalFormatting>
  <conditionalFormatting sqref="C61:X61">
    <cfRule type="aboveAverage" dxfId="1754" priority="206" stdDev="3"/>
  </conditionalFormatting>
  <conditionalFormatting sqref="C62:X62">
    <cfRule type="aboveAverage" dxfId="1753" priority="205" stdDev="3"/>
  </conditionalFormatting>
  <conditionalFormatting sqref="C63:X63">
    <cfRule type="aboveAverage" dxfId="1752" priority="204" stdDev="3"/>
  </conditionalFormatting>
  <conditionalFormatting sqref="C64:X64">
    <cfRule type="aboveAverage" dxfId="1751" priority="203" stdDev="3"/>
  </conditionalFormatting>
  <conditionalFormatting sqref="C65:X65">
    <cfRule type="aboveAverage" dxfId="1750" priority="202" stdDev="3"/>
  </conditionalFormatting>
  <conditionalFormatting sqref="C66:X66">
    <cfRule type="aboveAverage" dxfId="1749" priority="201" stdDev="3"/>
  </conditionalFormatting>
  <conditionalFormatting sqref="C67:X67">
    <cfRule type="aboveAverage" dxfId="1748" priority="200" stdDev="3"/>
  </conditionalFormatting>
  <conditionalFormatting sqref="C68:X68">
    <cfRule type="aboveAverage" dxfId="1747" priority="199" stdDev="3"/>
  </conditionalFormatting>
  <conditionalFormatting sqref="C69:X69">
    <cfRule type="aboveAverage" dxfId="1746" priority="198" stdDev="3"/>
  </conditionalFormatting>
  <conditionalFormatting sqref="C70:X70">
    <cfRule type="aboveAverage" dxfId="1745" priority="197" stdDev="3"/>
  </conditionalFormatting>
  <conditionalFormatting sqref="C71:X71">
    <cfRule type="aboveAverage" dxfId="1744" priority="196" stdDev="3"/>
  </conditionalFormatting>
  <conditionalFormatting sqref="C72:X72">
    <cfRule type="aboveAverage" dxfId="1743" priority="195" stdDev="3"/>
  </conditionalFormatting>
  <conditionalFormatting sqref="C73:X73">
    <cfRule type="aboveAverage" dxfId="1742" priority="194" stdDev="3"/>
  </conditionalFormatting>
  <conditionalFormatting sqref="C74:X74">
    <cfRule type="aboveAverage" dxfId="1741" priority="193" stdDev="3"/>
  </conditionalFormatting>
  <conditionalFormatting sqref="C75:X75">
    <cfRule type="aboveAverage" dxfId="1740" priority="192" stdDev="3"/>
  </conditionalFormatting>
  <conditionalFormatting sqref="C76:X76">
    <cfRule type="aboveAverage" dxfId="1739" priority="191" stdDev="3"/>
  </conditionalFormatting>
  <conditionalFormatting sqref="C77:X77">
    <cfRule type="aboveAverage" dxfId="1738" priority="190" stdDev="3"/>
  </conditionalFormatting>
  <conditionalFormatting sqref="C78:X78">
    <cfRule type="aboveAverage" dxfId="1737" priority="189" stdDev="3"/>
  </conditionalFormatting>
  <conditionalFormatting sqref="C79:X79">
    <cfRule type="aboveAverage" dxfId="1736" priority="188" stdDev="3"/>
  </conditionalFormatting>
  <conditionalFormatting sqref="C80:X80">
    <cfRule type="aboveAverage" dxfId="1735" priority="187" stdDev="3"/>
  </conditionalFormatting>
  <conditionalFormatting sqref="C81:X81">
    <cfRule type="aboveAverage" dxfId="1734" priority="186" stdDev="3"/>
  </conditionalFormatting>
  <conditionalFormatting sqref="C82:X82">
    <cfRule type="aboveAverage" dxfId="1733" priority="185" stdDev="3"/>
  </conditionalFormatting>
  <conditionalFormatting sqref="C83:X83">
    <cfRule type="aboveAverage" dxfId="1732" priority="184" stdDev="3"/>
  </conditionalFormatting>
  <conditionalFormatting sqref="C84:X84">
    <cfRule type="aboveAverage" dxfId="1731" priority="183" stdDev="3"/>
  </conditionalFormatting>
  <conditionalFormatting sqref="C85:X85">
    <cfRule type="aboveAverage" dxfId="1730" priority="182" stdDev="3"/>
  </conditionalFormatting>
  <conditionalFormatting sqref="C86:X86">
    <cfRule type="aboveAverage" dxfId="1729" priority="181" stdDev="3"/>
  </conditionalFormatting>
  <conditionalFormatting sqref="C87:X87">
    <cfRule type="aboveAverage" dxfId="1728" priority="180" stdDev="3"/>
  </conditionalFormatting>
  <conditionalFormatting sqref="C88:X88">
    <cfRule type="aboveAverage" dxfId="1727" priority="179" stdDev="3"/>
  </conditionalFormatting>
  <conditionalFormatting sqref="C89:X89">
    <cfRule type="aboveAverage" dxfId="1726" priority="178" stdDev="3"/>
  </conditionalFormatting>
  <conditionalFormatting sqref="C90:X90">
    <cfRule type="aboveAverage" dxfId="1725" priority="177" stdDev="3"/>
  </conditionalFormatting>
  <conditionalFormatting sqref="C91:X91">
    <cfRule type="aboveAverage" dxfId="1724" priority="176" stdDev="3"/>
  </conditionalFormatting>
  <conditionalFormatting sqref="C92:X92">
    <cfRule type="aboveAverage" dxfId="1723" priority="175" stdDev="3"/>
  </conditionalFormatting>
  <conditionalFormatting sqref="C93:X93">
    <cfRule type="aboveAverage" dxfId="1722" priority="174" stdDev="3"/>
  </conditionalFormatting>
  <conditionalFormatting sqref="C94:X94">
    <cfRule type="aboveAverage" dxfId="1721" priority="173" stdDev="3"/>
  </conditionalFormatting>
  <conditionalFormatting sqref="C95:X95">
    <cfRule type="aboveAverage" dxfId="1720" priority="172" stdDev="3"/>
  </conditionalFormatting>
  <conditionalFormatting sqref="C96:X96">
    <cfRule type="aboveAverage" dxfId="1719" priority="171" stdDev="3"/>
  </conditionalFormatting>
  <conditionalFormatting sqref="C97:X97">
    <cfRule type="aboveAverage" dxfId="1718" priority="170" stdDev="3"/>
  </conditionalFormatting>
  <conditionalFormatting sqref="C98:X98">
    <cfRule type="aboveAverage" dxfId="1717" priority="169" stdDev="3"/>
  </conditionalFormatting>
  <conditionalFormatting sqref="C99:X99">
    <cfRule type="aboveAverage" dxfId="1716" priority="168" stdDev="3"/>
  </conditionalFormatting>
  <conditionalFormatting sqref="C100:X100">
    <cfRule type="aboveAverage" dxfId="1715" priority="167" stdDev="3"/>
  </conditionalFormatting>
  <conditionalFormatting sqref="C101:X101">
    <cfRule type="aboveAverage" dxfId="1714" priority="166" stdDev="3"/>
  </conditionalFormatting>
  <conditionalFormatting sqref="C102:X102">
    <cfRule type="aboveAverage" dxfId="1713" priority="165" stdDev="3"/>
  </conditionalFormatting>
  <conditionalFormatting sqref="C103:X103">
    <cfRule type="aboveAverage" dxfId="1712" priority="164" stdDev="3"/>
  </conditionalFormatting>
  <conditionalFormatting sqref="C104:X104">
    <cfRule type="aboveAverage" dxfId="1711" priority="163" stdDev="3"/>
  </conditionalFormatting>
  <conditionalFormatting sqref="C105:X105">
    <cfRule type="aboveAverage" dxfId="1710" priority="162" stdDev="3"/>
  </conditionalFormatting>
  <conditionalFormatting sqref="C106:X106">
    <cfRule type="aboveAverage" dxfId="1709" priority="161" stdDev="3"/>
  </conditionalFormatting>
  <conditionalFormatting sqref="C107:X107">
    <cfRule type="aboveAverage" dxfId="1708" priority="160" stdDev="3"/>
  </conditionalFormatting>
  <conditionalFormatting sqref="C108:X108">
    <cfRule type="aboveAverage" dxfId="1707" priority="159" stdDev="3"/>
  </conditionalFormatting>
  <conditionalFormatting sqref="C109:X109">
    <cfRule type="aboveAverage" dxfId="1706" priority="158" stdDev="3"/>
  </conditionalFormatting>
  <conditionalFormatting sqref="C110:X110">
    <cfRule type="aboveAverage" dxfId="1705" priority="157" stdDev="3"/>
  </conditionalFormatting>
  <conditionalFormatting sqref="C111:X111">
    <cfRule type="aboveAverage" dxfId="1704" priority="156" stdDev="3"/>
  </conditionalFormatting>
  <conditionalFormatting sqref="C112:X112">
    <cfRule type="aboveAverage" dxfId="1703" priority="155" stdDev="3"/>
  </conditionalFormatting>
  <conditionalFormatting sqref="C113:X113">
    <cfRule type="aboveAverage" dxfId="1702" priority="154" stdDev="3"/>
  </conditionalFormatting>
  <conditionalFormatting sqref="C114:X114">
    <cfRule type="aboveAverage" dxfId="1701" priority="153" stdDev="3"/>
  </conditionalFormatting>
  <conditionalFormatting sqref="C115:X115">
    <cfRule type="aboveAverage" dxfId="1700" priority="152" stdDev="3"/>
  </conditionalFormatting>
  <conditionalFormatting sqref="C116:X116">
    <cfRule type="aboveAverage" dxfId="1699" priority="151" stdDev="3"/>
  </conditionalFormatting>
  <conditionalFormatting sqref="C117:X117">
    <cfRule type="aboveAverage" dxfId="1698" priority="150" stdDev="3"/>
  </conditionalFormatting>
  <conditionalFormatting sqref="C118:X118">
    <cfRule type="aboveAverage" dxfId="1697" priority="149" stdDev="3"/>
  </conditionalFormatting>
  <conditionalFormatting sqref="C119:X119">
    <cfRule type="aboveAverage" dxfId="1696" priority="148" stdDev="3"/>
  </conditionalFormatting>
  <conditionalFormatting sqref="C120:X120">
    <cfRule type="aboveAverage" dxfId="1695" priority="147" stdDev="3"/>
  </conditionalFormatting>
  <conditionalFormatting sqref="C121:X121">
    <cfRule type="aboveAverage" dxfId="1694" priority="146" stdDev="3"/>
  </conditionalFormatting>
  <conditionalFormatting sqref="C122:X122">
    <cfRule type="aboveAverage" dxfId="1693" priority="145" stdDev="3"/>
  </conditionalFormatting>
  <conditionalFormatting sqref="C123:X123">
    <cfRule type="aboveAverage" dxfId="1692" priority="144" stdDev="3"/>
  </conditionalFormatting>
  <conditionalFormatting sqref="C124:X124">
    <cfRule type="aboveAverage" dxfId="1691" priority="143" stdDev="3"/>
  </conditionalFormatting>
  <conditionalFormatting sqref="C125:X125">
    <cfRule type="aboveAverage" dxfId="1690" priority="142" stdDev="3"/>
  </conditionalFormatting>
  <conditionalFormatting sqref="C126:X126">
    <cfRule type="aboveAverage" dxfId="1689" priority="141" stdDev="3"/>
  </conditionalFormatting>
  <conditionalFormatting sqref="C127:X127">
    <cfRule type="aboveAverage" dxfId="1688" priority="140" stdDev="3"/>
  </conditionalFormatting>
  <conditionalFormatting sqref="C128:X128">
    <cfRule type="aboveAverage" dxfId="1687" priority="139" stdDev="3"/>
  </conditionalFormatting>
  <conditionalFormatting sqref="C129:X129">
    <cfRule type="aboveAverage" dxfId="1686" priority="138" stdDev="3"/>
  </conditionalFormatting>
  <conditionalFormatting sqref="C130:X130">
    <cfRule type="aboveAverage" dxfId="1685" priority="137" stdDev="3"/>
  </conditionalFormatting>
  <conditionalFormatting sqref="C131:X131">
    <cfRule type="aboveAverage" dxfId="1684" priority="136" stdDev="3"/>
  </conditionalFormatting>
  <conditionalFormatting sqref="C132:X132">
    <cfRule type="aboveAverage" dxfId="1683" priority="135" stdDev="3"/>
  </conditionalFormatting>
  <conditionalFormatting sqref="C133:X133">
    <cfRule type="aboveAverage" dxfId="1682" priority="134" stdDev="3"/>
  </conditionalFormatting>
  <conditionalFormatting sqref="C134:X134">
    <cfRule type="aboveAverage" dxfId="1681" priority="133" stdDev="3"/>
  </conditionalFormatting>
  <conditionalFormatting sqref="C135:X135">
    <cfRule type="aboveAverage" dxfId="1680" priority="132" stdDev="3"/>
  </conditionalFormatting>
  <conditionalFormatting sqref="C136:X136">
    <cfRule type="aboveAverage" dxfId="1679" priority="131" stdDev="3"/>
  </conditionalFormatting>
  <conditionalFormatting sqref="C137:X137">
    <cfRule type="aboveAverage" dxfId="1678" priority="130" stdDev="3"/>
  </conditionalFormatting>
  <conditionalFormatting sqref="C138:X138">
    <cfRule type="aboveAverage" dxfId="1677" priority="129" stdDev="3"/>
  </conditionalFormatting>
  <conditionalFormatting sqref="C139:X139">
    <cfRule type="aboveAverage" dxfId="1676" priority="128" stdDev="3"/>
  </conditionalFormatting>
  <conditionalFormatting sqref="C140:X140">
    <cfRule type="aboveAverage" dxfId="1675" priority="127" stdDev="3"/>
  </conditionalFormatting>
  <conditionalFormatting sqref="C141:X141">
    <cfRule type="aboveAverage" dxfId="1674" priority="126" stdDev="3"/>
  </conditionalFormatting>
  <conditionalFormatting sqref="C142:X142">
    <cfRule type="aboveAverage" dxfId="1673" priority="125" stdDev="3"/>
  </conditionalFormatting>
  <conditionalFormatting sqref="C143:X143">
    <cfRule type="aboveAverage" dxfId="1672" priority="124" stdDev="3"/>
  </conditionalFormatting>
  <conditionalFormatting sqref="C144:X144">
    <cfRule type="aboveAverage" dxfId="1671" priority="123" stdDev="3"/>
  </conditionalFormatting>
  <conditionalFormatting sqref="C145:X145">
    <cfRule type="aboveAverage" dxfId="1670" priority="122" stdDev="3"/>
  </conditionalFormatting>
  <conditionalFormatting sqref="C146:X146">
    <cfRule type="aboveAverage" dxfId="1669" priority="121" stdDev="3"/>
  </conditionalFormatting>
  <conditionalFormatting sqref="C147:X147">
    <cfRule type="aboveAverage" dxfId="1668" priority="120" stdDev="3"/>
  </conditionalFormatting>
  <conditionalFormatting sqref="C148:X148">
    <cfRule type="aboveAverage" dxfId="1667" priority="119" stdDev="3"/>
  </conditionalFormatting>
  <conditionalFormatting sqref="C149:X149">
    <cfRule type="aboveAverage" dxfId="1666" priority="118" stdDev="3"/>
  </conditionalFormatting>
  <conditionalFormatting sqref="C150:X150">
    <cfRule type="aboveAverage" dxfId="1665" priority="117" stdDev="3"/>
  </conditionalFormatting>
  <conditionalFormatting sqref="C151:X151">
    <cfRule type="aboveAverage" dxfId="1664" priority="116" stdDev="3"/>
  </conditionalFormatting>
  <conditionalFormatting sqref="C152:X152">
    <cfRule type="aboveAverage" dxfId="1663" priority="115" stdDev="3"/>
  </conditionalFormatting>
  <conditionalFormatting sqref="C153:X153">
    <cfRule type="aboveAverage" dxfId="1662" priority="114" stdDev="3"/>
  </conditionalFormatting>
  <conditionalFormatting sqref="C154:X154">
    <cfRule type="aboveAverage" dxfId="1661" priority="113" stdDev="3"/>
  </conditionalFormatting>
  <conditionalFormatting sqref="C155:X155">
    <cfRule type="aboveAverage" dxfId="1660" priority="112" stdDev="3"/>
  </conditionalFormatting>
  <conditionalFormatting sqref="C156:X156">
    <cfRule type="aboveAverage" dxfId="1659" priority="111" stdDev="3"/>
  </conditionalFormatting>
  <conditionalFormatting sqref="C157:X157">
    <cfRule type="aboveAverage" dxfId="1658" priority="110" stdDev="3"/>
  </conditionalFormatting>
  <conditionalFormatting sqref="C158:X158">
    <cfRule type="aboveAverage" dxfId="1657" priority="109" stdDev="3"/>
  </conditionalFormatting>
  <conditionalFormatting sqref="C159:X159">
    <cfRule type="aboveAverage" dxfId="1656" priority="108" stdDev="3"/>
  </conditionalFormatting>
  <conditionalFormatting sqref="C160:X160">
    <cfRule type="aboveAverage" dxfId="1655" priority="107" stdDev="3"/>
  </conditionalFormatting>
  <conditionalFormatting sqref="C161:X161">
    <cfRule type="aboveAverage" dxfId="1654" priority="106" stdDev="3"/>
  </conditionalFormatting>
  <conditionalFormatting sqref="C162:X162">
    <cfRule type="aboveAverage" dxfId="1653" priority="105" stdDev="3"/>
  </conditionalFormatting>
  <conditionalFormatting sqref="C163:X163">
    <cfRule type="aboveAverage" dxfId="1652" priority="104" stdDev="3"/>
  </conditionalFormatting>
  <conditionalFormatting sqref="C164:X164">
    <cfRule type="aboveAverage" dxfId="1651" priority="103" stdDev="3"/>
  </conditionalFormatting>
  <conditionalFormatting sqref="C165:X165">
    <cfRule type="aboveAverage" dxfId="1650" priority="102" stdDev="3"/>
  </conditionalFormatting>
  <conditionalFormatting sqref="C166:X166">
    <cfRule type="aboveAverage" dxfId="1649" priority="101" stdDev="3"/>
  </conditionalFormatting>
  <conditionalFormatting sqref="C167:X167">
    <cfRule type="aboveAverage" dxfId="1648" priority="100" stdDev="3"/>
  </conditionalFormatting>
  <conditionalFormatting sqref="C168:X168">
    <cfRule type="aboveAverage" dxfId="1647" priority="99" stdDev="3"/>
  </conditionalFormatting>
  <conditionalFormatting sqref="C169:X169">
    <cfRule type="aboveAverage" dxfId="1646" priority="98" stdDev="3"/>
  </conditionalFormatting>
  <conditionalFormatting sqref="C170:X170">
    <cfRule type="aboveAverage" dxfId="1645" priority="97" stdDev="3"/>
  </conditionalFormatting>
  <conditionalFormatting sqref="C171:X171">
    <cfRule type="aboveAverage" dxfId="1644" priority="96" stdDev="3"/>
  </conditionalFormatting>
  <conditionalFormatting sqref="C172:X172">
    <cfRule type="aboveAverage" dxfId="1643" priority="95" stdDev="3"/>
  </conditionalFormatting>
  <conditionalFormatting sqref="C173:X173">
    <cfRule type="aboveAverage" dxfId="1642" priority="94" stdDev="3"/>
  </conditionalFormatting>
  <conditionalFormatting sqref="C174:X174">
    <cfRule type="aboveAverage" dxfId="1641" priority="93" stdDev="3"/>
  </conditionalFormatting>
  <conditionalFormatting sqref="C175:X175">
    <cfRule type="aboveAverage" dxfId="1640" priority="92" stdDev="3"/>
  </conditionalFormatting>
  <conditionalFormatting sqref="C176:X176">
    <cfRule type="aboveAverage" dxfId="1639" priority="91" stdDev="3"/>
  </conditionalFormatting>
  <conditionalFormatting sqref="C177:X177">
    <cfRule type="aboveAverage" dxfId="1638" priority="90" stdDev="3"/>
  </conditionalFormatting>
  <conditionalFormatting sqref="C178:X178">
    <cfRule type="aboveAverage" dxfId="1637" priority="89" stdDev="3"/>
  </conditionalFormatting>
  <conditionalFormatting sqref="C179:X179">
    <cfRule type="aboveAverage" dxfId="1636" priority="88" stdDev="3"/>
  </conditionalFormatting>
  <conditionalFormatting sqref="C180:X180">
    <cfRule type="aboveAverage" dxfId="1635" priority="87" stdDev="3"/>
  </conditionalFormatting>
  <conditionalFormatting sqref="C181:X181">
    <cfRule type="aboveAverage" dxfId="1634" priority="86" stdDev="3"/>
  </conditionalFormatting>
  <conditionalFormatting sqref="C182:X182">
    <cfRule type="aboveAverage" dxfId="1633" priority="85" stdDev="3"/>
  </conditionalFormatting>
  <conditionalFormatting sqref="C183:X183">
    <cfRule type="aboveAverage" dxfId="1632" priority="84" stdDev="3"/>
  </conditionalFormatting>
  <conditionalFormatting sqref="C184:X184">
    <cfRule type="aboveAverage" dxfId="1631" priority="83" stdDev="3"/>
  </conditionalFormatting>
  <conditionalFormatting sqref="C185:X185">
    <cfRule type="aboveAverage" dxfId="1630" priority="82" stdDev="3"/>
  </conditionalFormatting>
  <conditionalFormatting sqref="C186:X186">
    <cfRule type="aboveAverage" dxfId="1629" priority="81" stdDev="3"/>
  </conditionalFormatting>
  <conditionalFormatting sqref="C187:X187">
    <cfRule type="aboveAverage" dxfId="1628" priority="80" stdDev="3"/>
  </conditionalFormatting>
  <conditionalFormatting sqref="C188:X188">
    <cfRule type="aboveAverage" dxfId="1627" priority="79" stdDev="3"/>
  </conditionalFormatting>
  <conditionalFormatting sqref="C189:X189">
    <cfRule type="aboveAverage" dxfId="1626" priority="78" stdDev="3"/>
  </conditionalFormatting>
  <conditionalFormatting sqref="C190:X190">
    <cfRule type="aboveAverage" dxfId="1625" priority="77" stdDev="3"/>
  </conditionalFormatting>
  <conditionalFormatting sqref="C191:X191">
    <cfRule type="aboveAverage" dxfId="1624" priority="76" stdDev="3"/>
  </conditionalFormatting>
  <conditionalFormatting sqref="C192:X192">
    <cfRule type="aboveAverage" dxfId="1623" priority="75" stdDev="3"/>
  </conditionalFormatting>
  <conditionalFormatting sqref="C193:X193">
    <cfRule type="aboveAverage" dxfId="1622" priority="74" stdDev="3"/>
  </conditionalFormatting>
  <conditionalFormatting sqref="C194:X194">
    <cfRule type="aboveAverage" dxfId="1621" priority="73" stdDev="3"/>
  </conditionalFormatting>
  <conditionalFormatting sqref="C195:X195">
    <cfRule type="aboveAverage" dxfId="1620" priority="72" stdDev="3"/>
  </conditionalFormatting>
  <conditionalFormatting sqref="C196:X196">
    <cfRule type="aboveAverage" dxfId="1619" priority="71" stdDev="3"/>
  </conditionalFormatting>
  <conditionalFormatting sqref="C197:X197">
    <cfRule type="aboveAverage" dxfId="1618" priority="70" stdDev="3"/>
  </conditionalFormatting>
  <conditionalFormatting sqref="C198:X198">
    <cfRule type="aboveAverage" dxfId="1617" priority="69" stdDev="3"/>
  </conditionalFormatting>
  <conditionalFormatting sqref="C199:X199">
    <cfRule type="aboveAverage" dxfId="1616" priority="68" stdDev="3"/>
  </conditionalFormatting>
  <conditionalFormatting sqref="C200:X200">
    <cfRule type="aboveAverage" dxfId="1615" priority="67" stdDev="3"/>
  </conditionalFormatting>
  <conditionalFormatting sqref="C201:X201">
    <cfRule type="aboveAverage" dxfId="1614" priority="66" stdDev="3"/>
  </conditionalFormatting>
  <conditionalFormatting sqref="C202:X202">
    <cfRule type="aboveAverage" dxfId="1613" priority="65" stdDev="3"/>
  </conditionalFormatting>
  <conditionalFormatting sqref="C203:X203">
    <cfRule type="aboveAverage" dxfId="1612" priority="64" stdDev="3"/>
  </conditionalFormatting>
  <conditionalFormatting sqref="C204:X204">
    <cfRule type="aboveAverage" dxfId="1611" priority="63" stdDev="3"/>
  </conditionalFormatting>
  <conditionalFormatting sqref="C205:X205">
    <cfRule type="aboveAverage" dxfId="1610" priority="62" stdDev="3"/>
  </conditionalFormatting>
  <conditionalFormatting sqref="C206:X206">
    <cfRule type="aboveAverage" dxfId="1609" priority="61" stdDev="3"/>
  </conditionalFormatting>
  <conditionalFormatting sqref="C207:X207">
    <cfRule type="aboveAverage" dxfId="1608" priority="60" stdDev="3"/>
  </conditionalFormatting>
  <conditionalFormatting sqref="C208:X208">
    <cfRule type="aboveAverage" dxfId="1607" priority="59" stdDev="3"/>
  </conditionalFormatting>
  <conditionalFormatting sqref="C209:X209">
    <cfRule type="aboveAverage" dxfId="1606" priority="58" stdDev="3"/>
  </conditionalFormatting>
  <conditionalFormatting sqref="C210:X210">
    <cfRule type="aboveAverage" dxfId="1605" priority="57" stdDev="3"/>
  </conditionalFormatting>
  <conditionalFormatting sqref="C211:X211">
    <cfRule type="aboveAverage" dxfId="1604" priority="56" stdDev="3"/>
  </conditionalFormatting>
  <conditionalFormatting sqref="C212:X212">
    <cfRule type="aboveAverage" dxfId="1603" priority="55" stdDev="3"/>
  </conditionalFormatting>
  <conditionalFormatting sqref="C213:X213">
    <cfRule type="aboveAverage" dxfId="1602" priority="54" stdDev="3"/>
  </conditionalFormatting>
  <conditionalFormatting sqref="C214:X214">
    <cfRule type="aboveAverage" dxfId="1601" priority="53" stdDev="3"/>
  </conditionalFormatting>
  <conditionalFormatting sqref="C215:X215">
    <cfRule type="aboveAverage" dxfId="1600" priority="52" stdDev="3"/>
  </conditionalFormatting>
  <conditionalFormatting sqref="C216:X216">
    <cfRule type="aboveAverage" dxfId="1599" priority="51" stdDev="3"/>
  </conditionalFormatting>
  <conditionalFormatting sqref="C217:X217">
    <cfRule type="aboveAverage" dxfId="1598" priority="50" stdDev="3"/>
  </conditionalFormatting>
  <conditionalFormatting sqref="C218:X218">
    <cfRule type="aboveAverage" dxfId="1597" priority="49" stdDev="3"/>
  </conditionalFormatting>
  <conditionalFormatting sqref="C219:X219">
    <cfRule type="aboveAverage" dxfId="1596" priority="48" stdDev="3"/>
  </conditionalFormatting>
  <conditionalFormatting sqref="C220:X220">
    <cfRule type="aboveAverage" dxfId="1595" priority="47" stdDev="3"/>
  </conditionalFormatting>
  <conditionalFormatting sqref="C221:X221">
    <cfRule type="aboveAverage" dxfId="1594" priority="46" stdDev="3"/>
  </conditionalFormatting>
  <conditionalFormatting sqref="C222:X222">
    <cfRule type="aboveAverage" dxfId="1593" priority="45" stdDev="3"/>
  </conditionalFormatting>
  <conditionalFormatting sqref="C223:X223">
    <cfRule type="aboveAverage" dxfId="1592" priority="44" stdDev="3"/>
  </conditionalFormatting>
  <conditionalFormatting sqref="C224:X224">
    <cfRule type="aboveAverage" dxfId="1591" priority="43" stdDev="3"/>
  </conditionalFormatting>
  <conditionalFormatting sqref="C225:X225">
    <cfRule type="aboveAverage" dxfId="1590" priority="42" stdDev="3"/>
  </conditionalFormatting>
  <conditionalFormatting sqref="C226:X226">
    <cfRule type="aboveAverage" dxfId="1589" priority="41" stdDev="3"/>
  </conditionalFormatting>
  <conditionalFormatting sqref="C227:X227">
    <cfRule type="aboveAverage" dxfId="1588" priority="40" stdDev="3"/>
  </conditionalFormatting>
  <conditionalFormatting sqref="C228:X228">
    <cfRule type="aboveAverage" dxfId="1587" priority="39" stdDev="3"/>
  </conditionalFormatting>
  <conditionalFormatting sqref="C229:X229">
    <cfRule type="aboveAverage" dxfId="1586" priority="38" stdDev="3"/>
  </conditionalFormatting>
  <conditionalFormatting sqref="C230:X230">
    <cfRule type="aboveAverage" dxfId="1585" priority="37" stdDev="3"/>
  </conditionalFormatting>
  <conditionalFormatting sqref="C231:X231">
    <cfRule type="aboveAverage" dxfId="1584" priority="36" stdDev="3"/>
  </conditionalFormatting>
  <conditionalFormatting sqref="C232:X232">
    <cfRule type="aboveAverage" dxfId="1583" priority="35" stdDev="3"/>
  </conditionalFormatting>
  <conditionalFormatting sqref="C233:X233">
    <cfRule type="aboveAverage" dxfId="1582" priority="34" stdDev="3"/>
  </conditionalFormatting>
  <conditionalFormatting sqref="C234:X234">
    <cfRule type="aboveAverage" dxfId="1581" priority="33" stdDev="3"/>
  </conditionalFormatting>
  <conditionalFormatting sqref="C235:X235">
    <cfRule type="aboveAverage" dxfId="1580" priority="32" stdDev="3"/>
  </conditionalFormatting>
  <conditionalFormatting sqref="C236:X236">
    <cfRule type="aboveAverage" dxfId="1579" priority="31" stdDev="3"/>
  </conditionalFormatting>
  <conditionalFormatting sqref="C237:X237">
    <cfRule type="aboveAverage" dxfId="1578" priority="30" stdDev="3"/>
  </conditionalFormatting>
  <conditionalFormatting sqref="C238:X238">
    <cfRule type="aboveAverage" dxfId="1577" priority="29" stdDev="3"/>
  </conditionalFormatting>
  <conditionalFormatting sqref="C239:X239">
    <cfRule type="aboveAverage" dxfId="1576" priority="28" stdDev="3"/>
  </conditionalFormatting>
  <conditionalFormatting sqref="C240:X240">
    <cfRule type="aboveAverage" dxfId="1575" priority="27" stdDev="3"/>
  </conditionalFormatting>
  <conditionalFormatting sqref="C241:X241">
    <cfRule type="aboveAverage" dxfId="1574" priority="26" stdDev="3"/>
  </conditionalFormatting>
  <conditionalFormatting sqref="C242:X242">
    <cfRule type="aboveAverage" dxfId="1573" priority="25" stdDev="3"/>
  </conditionalFormatting>
  <conditionalFormatting sqref="C243:X243">
    <cfRule type="aboveAverage" dxfId="1572" priority="24" stdDev="3"/>
  </conditionalFormatting>
  <conditionalFormatting sqref="C244:X244">
    <cfRule type="aboveAverage" dxfId="1571" priority="23" stdDev="3"/>
  </conditionalFormatting>
  <conditionalFormatting sqref="C245:X245">
    <cfRule type="aboveAverage" dxfId="1570" priority="22" stdDev="3"/>
  </conditionalFormatting>
  <conditionalFormatting sqref="C246:X246">
    <cfRule type="aboveAverage" dxfId="1569" priority="21" stdDev="3"/>
  </conditionalFormatting>
  <conditionalFormatting sqref="C247:X247">
    <cfRule type="aboveAverage" dxfId="1568" priority="20" stdDev="3"/>
  </conditionalFormatting>
  <conditionalFormatting sqref="C248:X248">
    <cfRule type="aboveAverage" dxfId="1567" priority="19" stdDev="3"/>
  </conditionalFormatting>
  <conditionalFormatting sqref="C249:X249">
    <cfRule type="aboveAverage" dxfId="1566" priority="18" stdDev="3"/>
  </conditionalFormatting>
  <conditionalFormatting sqref="C250:X250">
    <cfRule type="aboveAverage" dxfId="1565" priority="17" stdDev="3"/>
  </conditionalFormatting>
  <conditionalFormatting sqref="C251:X251">
    <cfRule type="aboveAverage" dxfId="1564" priority="16" stdDev="3"/>
  </conditionalFormatting>
  <conditionalFormatting sqref="C252:X252">
    <cfRule type="aboveAverage" dxfId="1563" priority="15" stdDev="3"/>
  </conditionalFormatting>
  <conditionalFormatting sqref="C253:X253">
    <cfRule type="aboveAverage" dxfId="1562" priority="14" stdDev="3"/>
  </conditionalFormatting>
  <conditionalFormatting sqref="C254:X254">
    <cfRule type="aboveAverage" dxfId="1561" priority="13" stdDev="3"/>
  </conditionalFormatting>
  <conditionalFormatting sqref="C255:X255">
    <cfRule type="aboveAverage" dxfId="1560" priority="12" stdDev="3"/>
  </conditionalFormatting>
  <conditionalFormatting sqref="C256:X256">
    <cfRule type="aboveAverage" dxfId="1559" priority="11" stdDev="3"/>
  </conditionalFormatting>
  <conditionalFormatting sqref="C257:X257">
    <cfRule type="aboveAverage" dxfId="1558" priority="10" stdDev="3"/>
  </conditionalFormatting>
  <conditionalFormatting sqref="C258:X258">
    <cfRule type="aboveAverage" dxfId="1557" priority="9" stdDev="3"/>
  </conditionalFormatting>
  <conditionalFormatting sqref="C259:X259">
    <cfRule type="aboveAverage" dxfId="1556" priority="8" stdDev="3"/>
  </conditionalFormatting>
  <conditionalFormatting sqref="C260:X260">
    <cfRule type="aboveAverage" dxfId="1555" priority="7" stdDev="3"/>
  </conditionalFormatting>
  <conditionalFormatting sqref="C261:X261">
    <cfRule type="aboveAverage" dxfId="1554" priority="6" stdDev="3"/>
  </conditionalFormatting>
  <conditionalFormatting sqref="C262:X262">
    <cfRule type="aboveAverage" dxfId="1553" priority="5" stdDev="3"/>
  </conditionalFormatting>
  <conditionalFormatting sqref="C263:X263">
    <cfRule type="aboveAverage" dxfId="1552" priority="4" stdDev="3"/>
  </conditionalFormatting>
  <conditionalFormatting sqref="C264:X264">
    <cfRule type="aboveAverage" dxfId="1551" priority="3" stdDev="3"/>
  </conditionalFormatting>
  <conditionalFormatting sqref="C265:X265">
    <cfRule type="aboveAverage" dxfId="1550" priority="2" stdDev="3"/>
  </conditionalFormatting>
  <conditionalFormatting sqref="AW1:AW262">
    <cfRule type="cellIs" dxfId="1549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38"/>
  <sheetViews>
    <sheetView workbookViewId="0">
      <pane ySplit="4" topLeftCell="A5" activePane="bottomLeft" state="frozen"/>
      <selection activeCell="AB1" sqref="AB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627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628</v>
      </c>
      <c r="B6">
        <v>343.19299999999998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629</v>
      </c>
      <c r="B7">
        <v>301.15100000000001</v>
      </c>
      <c r="C7">
        <v>0</v>
      </c>
      <c r="D7">
        <v>6.8952648686992302E-2</v>
      </c>
      <c r="E7">
        <v>0</v>
      </c>
      <c r="F7">
        <v>0</v>
      </c>
      <c r="G7">
        <v>4.0191558942414399E-2</v>
      </c>
      <c r="H7">
        <v>0</v>
      </c>
      <c r="I7">
        <v>4.0144388843840802E-3</v>
      </c>
      <c r="J7">
        <v>0</v>
      </c>
      <c r="K7">
        <v>0</v>
      </c>
      <c r="L7">
        <v>2.42238331921335E-2</v>
      </c>
      <c r="M7">
        <v>0</v>
      </c>
      <c r="N7">
        <v>0.116039612068918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0.107279276258366</v>
      </c>
      <c r="V7">
        <v>0.149260136938897</v>
      </c>
      <c r="W7">
        <v>0</v>
      </c>
      <c r="X7">
        <v>0</v>
      </c>
      <c r="AA7" t="str">
        <f>A7</f>
        <v>MAG_14:1</v>
      </c>
      <c r="AB7">
        <f>AVERAGE(C7:D7)</f>
        <v>3.4476324343496151E-2</v>
      </c>
      <c r="AC7">
        <f>AVERAGE(E7:F7)</f>
        <v>0</v>
      </c>
      <c r="AD7">
        <f>AVERAGE(G7:H7)</f>
        <v>2.0095779471207199E-2</v>
      </c>
      <c r="AE7">
        <f>AVERAGE(I7:J7)</f>
        <v>2.0072194421920401E-3</v>
      </c>
      <c r="AF7">
        <f>AVERAGE(K7:L7)</f>
        <v>1.211191659606675E-2</v>
      </c>
      <c r="AG7">
        <f t="shared" ref="AG7:AG15" si="0">AVERAGE(M7:N7)</f>
        <v>5.8019806034458998E-2</v>
      </c>
      <c r="AH7">
        <f t="shared" ref="AH7:AH15" si="1">AVERAGE(O7:P7)</f>
        <v>0</v>
      </c>
      <c r="AI7">
        <f t="shared" ref="AI7:AI26" si="2">AVERAGE(S7:T7)</f>
        <v>0</v>
      </c>
      <c r="AJ7">
        <f t="shared" ref="AJ7:AJ26" si="3">AVERAGE(U7:V7)</f>
        <v>0.12826970659863152</v>
      </c>
      <c r="AK7">
        <f t="shared" ref="AK7:AK26" si="4">AVERAGE(W7:X7)</f>
        <v>0</v>
      </c>
      <c r="AM7" t="str">
        <f t="shared" ref="AM7:AM26" si="5">A7</f>
        <v>MAG_14:1</v>
      </c>
      <c r="AN7">
        <f t="shared" ref="AN7:AN26" si="6">AVERAGE(AB7:AF7)</f>
        <v>1.3738247970592426E-2</v>
      </c>
      <c r="AO7">
        <f t="shared" ref="AO7:AO26" si="7">AVERAGE(AG7:AK7)</f>
        <v>3.7257902526618106E-2</v>
      </c>
      <c r="AQ7">
        <f t="shared" ref="AQ7:AQ26" si="8">STDEV(AB7:AF7)</f>
        <v>1.413760463979926E-2</v>
      </c>
      <c r="AR7">
        <f t="shared" ref="AR7:AR26" si="9">STDEV(AG7:AK7)</f>
        <v>5.6742089800606528E-2</v>
      </c>
      <c r="AT7">
        <f>AQ7/SQRT(5)</f>
        <v>6.3225290027215143E-3</v>
      </c>
      <c r="AU7">
        <f>AR7/SQRT(6)</f>
        <v>2.3164861158444613E-2</v>
      </c>
      <c r="AW7">
        <f t="shared" ref="AW7:AW26" si="10">TTEST(AB7:AF7,AG7:AK7,2,3)</f>
        <v>0.41404540406774581</v>
      </c>
    </row>
    <row r="8" spans="1:49" x14ac:dyDescent="0.2">
      <c r="A8" t="s">
        <v>630</v>
      </c>
      <c r="B8">
        <v>303.15300000000002</v>
      </c>
      <c r="C8">
        <v>0</v>
      </c>
      <c r="D8">
        <v>0</v>
      </c>
      <c r="E8">
        <v>0</v>
      </c>
      <c r="F8">
        <v>1.8261473171339401E-2</v>
      </c>
      <c r="G8">
        <v>0</v>
      </c>
      <c r="H8">
        <v>0</v>
      </c>
      <c r="I8">
        <v>1.9189119797888201E-2</v>
      </c>
      <c r="J8">
        <v>0</v>
      </c>
      <c r="K8">
        <v>2.30476097225044E-2</v>
      </c>
      <c r="L8">
        <v>0</v>
      </c>
      <c r="M8">
        <v>0</v>
      </c>
      <c r="N8">
        <v>0</v>
      </c>
      <c r="O8">
        <v>0</v>
      </c>
      <c r="P8">
        <v>0</v>
      </c>
      <c r="Q8">
        <v>8.0242093796796393E-2</v>
      </c>
      <c r="R8">
        <v>8.9855707249147904E-2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AA8" t="str">
        <f t="shared" ref="AA8:AA15" si="11">A8</f>
        <v>MAG_14:0</v>
      </c>
      <c r="AB8">
        <f t="shared" ref="AB8:AB15" si="12">AVERAGE(C8:D8)</f>
        <v>0</v>
      </c>
      <c r="AC8">
        <f t="shared" ref="AC8:AC15" si="13">AVERAGE(E8:F8)</f>
        <v>9.1307365856697006E-3</v>
      </c>
      <c r="AD8">
        <f t="shared" ref="AD8:AD15" si="14">AVERAGE(G8:H8)</f>
        <v>0</v>
      </c>
      <c r="AE8">
        <f t="shared" ref="AE8:AE15" si="15">AVERAGE(I8:J8)</f>
        <v>9.5945598989441005E-3</v>
      </c>
      <c r="AF8">
        <f t="shared" ref="AF8:AF15" si="16">AVERAGE(K8:L8)</f>
        <v>1.15238048612522E-2</v>
      </c>
      <c r="AG8">
        <f t="shared" si="0"/>
        <v>0</v>
      </c>
      <c r="AH8">
        <f t="shared" si="1"/>
        <v>0</v>
      </c>
      <c r="AI8">
        <f t="shared" si="2"/>
        <v>0</v>
      </c>
      <c r="AJ8">
        <f t="shared" si="3"/>
        <v>0</v>
      </c>
      <c r="AK8">
        <f t="shared" si="4"/>
        <v>0</v>
      </c>
      <c r="AM8" t="str">
        <f t="shared" si="5"/>
        <v>MAG_14:0</v>
      </c>
      <c r="AN8">
        <f t="shared" si="6"/>
        <v>6.0498202691732002E-3</v>
      </c>
      <c r="AO8">
        <f t="shared" si="7"/>
        <v>0</v>
      </c>
      <c r="AQ8">
        <f t="shared" si="8"/>
        <v>5.5951403531332164E-3</v>
      </c>
      <c r="AR8">
        <f t="shared" si="9"/>
        <v>0</v>
      </c>
      <c r="AT8">
        <f t="shared" ref="AT8:AT15" si="17">AQ8/SQRT(5)</f>
        <v>2.5022228346516101E-3</v>
      </c>
      <c r="AU8">
        <f t="shared" ref="AU8:AU15" si="18">AR8/SQRT(6)</f>
        <v>0</v>
      </c>
      <c r="AW8">
        <f t="shared" si="10"/>
        <v>7.2938108775864097E-2</v>
      </c>
    </row>
    <row r="9" spans="1:49" x14ac:dyDescent="0.2">
      <c r="A9" t="s">
        <v>631</v>
      </c>
      <c r="B9">
        <v>329.17899999999997</v>
      </c>
      <c r="C9">
        <v>9.9727976472936603E-2</v>
      </c>
      <c r="D9">
        <v>8.7108012469978898E-3</v>
      </c>
      <c r="E9">
        <v>9.9803630636887797E-2</v>
      </c>
      <c r="F9">
        <v>8.4580166563981096E-2</v>
      </c>
      <c r="G9">
        <v>2.0095779471207199E-2</v>
      </c>
      <c r="H9">
        <v>1.7913840085604399E-2</v>
      </c>
      <c r="I9">
        <v>4.4774612861739199E-2</v>
      </c>
      <c r="J9">
        <v>9.4768135323285499E-2</v>
      </c>
      <c r="K9">
        <v>0.106382972870294</v>
      </c>
      <c r="L9">
        <v>0.160643206524169</v>
      </c>
      <c r="M9">
        <v>0</v>
      </c>
      <c r="N9">
        <v>0</v>
      </c>
      <c r="O9">
        <v>0.121915643017111</v>
      </c>
      <c r="P9">
        <v>0</v>
      </c>
      <c r="Q9">
        <v>1.0666245241955701</v>
      </c>
      <c r="R9">
        <v>0.74240394472740401</v>
      </c>
      <c r="S9">
        <v>0</v>
      </c>
      <c r="T9">
        <v>0</v>
      </c>
      <c r="U9">
        <v>0</v>
      </c>
      <c r="V9">
        <v>0</v>
      </c>
      <c r="W9">
        <v>0</v>
      </c>
      <c r="X9">
        <v>0.16100870446825799</v>
      </c>
      <c r="AA9" t="str">
        <f t="shared" si="11"/>
        <v>MAG_16:1</v>
      </c>
      <c r="AB9">
        <f t="shared" si="12"/>
        <v>5.4219388859967244E-2</v>
      </c>
      <c r="AC9">
        <f t="shared" si="13"/>
        <v>9.2191898600434447E-2</v>
      </c>
      <c r="AD9">
        <f t="shared" si="14"/>
        <v>1.9004809778405799E-2</v>
      </c>
      <c r="AE9">
        <f t="shared" si="15"/>
        <v>6.9771374092512356E-2</v>
      </c>
      <c r="AF9">
        <f t="shared" si="16"/>
        <v>0.1335130896972315</v>
      </c>
      <c r="AG9">
        <f t="shared" si="0"/>
        <v>0</v>
      </c>
      <c r="AH9">
        <f t="shared" si="1"/>
        <v>6.0957821508555499E-2</v>
      </c>
      <c r="AI9">
        <f t="shared" si="2"/>
        <v>0</v>
      </c>
      <c r="AJ9">
        <f t="shared" si="3"/>
        <v>0</v>
      </c>
      <c r="AK9">
        <f t="shared" si="4"/>
        <v>8.0504352234128995E-2</v>
      </c>
      <c r="AM9" t="str">
        <f t="shared" si="5"/>
        <v>MAG_16:1</v>
      </c>
      <c r="AN9">
        <f t="shared" si="6"/>
        <v>7.3740112205710265E-2</v>
      </c>
      <c r="AO9">
        <f t="shared" si="7"/>
        <v>2.8292434748536897E-2</v>
      </c>
      <c r="AQ9">
        <f t="shared" si="8"/>
        <v>4.273768861707164E-2</v>
      </c>
      <c r="AR9">
        <f t="shared" si="9"/>
        <v>3.9352564756647473E-2</v>
      </c>
      <c r="AT9">
        <f t="shared" si="17"/>
        <v>1.9112875389798233E-2</v>
      </c>
      <c r="AU9">
        <f t="shared" si="18"/>
        <v>1.6065617287269799E-2</v>
      </c>
      <c r="AW9">
        <f t="shared" si="10"/>
        <v>0.11862332561154897</v>
      </c>
    </row>
    <row r="10" spans="1:49" x14ac:dyDescent="0.2">
      <c r="A10" t="s">
        <v>632</v>
      </c>
      <c r="B10">
        <v>331.18099999999998</v>
      </c>
      <c r="C10">
        <v>3.9741311960837397E-2</v>
      </c>
      <c r="D10">
        <v>4.8266854080894601E-2</v>
      </c>
      <c r="E10">
        <v>4.8957113474432101E-2</v>
      </c>
      <c r="F10">
        <v>3.3704953253823798E-2</v>
      </c>
      <c r="G10">
        <v>2.8996111145724E-2</v>
      </c>
      <c r="H10">
        <v>1.8512574242799201E-2</v>
      </c>
      <c r="I10">
        <v>1.6227978247899299E-2</v>
      </c>
      <c r="J10">
        <v>4.6826973204931399E-2</v>
      </c>
      <c r="K10">
        <v>3.2557325947137901E-2</v>
      </c>
      <c r="L10">
        <v>3.4952461566418E-2</v>
      </c>
      <c r="M10">
        <v>0</v>
      </c>
      <c r="N10">
        <v>0</v>
      </c>
      <c r="O10">
        <v>0</v>
      </c>
      <c r="P10">
        <v>0.20842996119052901</v>
      </c>
      <c r="Q10">
        <v>0.33815125432866799</v>
      </c>
      <c r="R10">
        <v>0.73868912153709698</v>
      </c>
      <c r="S10">
        <v>0</v>
      </c>
      <c r="T10">
        <v>3.8163009010901999E-2</v>
      </c>
      <c r="U10">
        <v>0</v>
      </c>
      <c r="V10">
        <v>0</v>
      </c>
      <c r="W10">
        <v>0.11476166401406999</v>
      </c>
      <c r="X10">
        <v>0.16100870446825799</v>
      </c>
      <c r="AA10" t="str">
        <f t="shared" si="11"/>
        <v>MAG_16:0</v>
      </c>
      <c r="AB10">
        <f t="shared" si="12"/>
        <v>4.4004083020866003E-2</v>
      </c>
      <c r="AC10">
        <f t="shared" si="13"/>
        <v>4.1331033364127953E-2</v>
      </c>
      <c r="AD10">
        <f t="shared" si="14"/>
        <v>2.3754342694261601E-2</v>
      </c>
      <c r="AE10">
        <f t="shared" si="15"/>
        <v>3.1527475726415351E-2</v>
      </c>
      <c r="AF10">
        <f t="shared" si="16"/>
        <v>3.3754893756777954E-2</v>
      </c>
      <c r="AG10">
        <f t="shared" si="0"/>
        <v>0</v>
      </c>
      <c r="AH10">
        <f t="shared" si="1"/>
        <v>0.1042149805952645</v>
      </c>
      <c r="AI10">
        <f t="shared" si="2"/>
        <v>1.9081504505451E-2</v>
      </c>
      <c r="AJ10">
        <f t="shared" si="3"/>
        <v>0</v>
      </c>
      <c r="AK10">
        <f t="shared" si="4"/>
        <v>0.137885184241164</v>
      </c>
      <c r="AM10" t="str">
        <f t="shared" si="5"/>
        <v>MAG_16:0</v>
      </c>
      <c r="AN10">
        <f t="shared" si="6"/>
        <v>3.4874365712489773E-2</v>
      </c>
      <c r="AO10">
        <f t="shared" si="7"/>
        <v>5.2236333868375895E-2</v>
      </c>
      <c r="AQ10">
        <f t="shared" si="8"/>
        <v>8.0800695736331519E-3</v>
      </c>
      <c r="AR10">
        <f t="shared" si="9"/>
        <v>6.4408883602808373E-2</v>
      </c>
      <c r="AT10">
        <f t="shared" si="17"/>
        <v>3.6135169659142936E-3</v>
      </c>
      <c r="AU10">
        <f t="shared" si="18"/>
        <v>2.629481662153246E-2</v>
      </c>
      <c r="AW10">
        <f t="shared" si="10"/>
        <v>0.58108313361510278</v>
      </c>
    </row>
    <row r="11" spans="1:49" x14ac:dyDescent="0.2">
      <c r="A11" t="s">
        <v>633</v>
      </c>
      <c r="B11">
        <v>353.20299999999997</v>
      </c>
      <c r="C11">
        <v>0</v>
      </c>
      <c r="D11">
        <v>0</v>
      </c>
      <c r="E11">
        <v>1.7203973329723801E-2</v>
      </c>
      <c r="F11">
        <v>0</v>
      </c>
      <c r="G11">
        <v>0</v>
      </c>
      <c r="H11">
        <v>1.7913840085604399E-2</v>
      </c>
      <c r="I11">
        <v>0</v>
      </c>
      <c r="J11">
        <v>0</v>
      </c>
      <c r="K11">
        <v>0</v>
      </c>
      <c r="L11">
        <v>0</v>
      </c>
      <c r="M11">
        <v>0</v>
      </c>
      <c r="N11">
        <v>3.4595137166757897E-2</v>
      </c>
      <c r="O11">
        <v>0</v>
      </c>
      <c r="P11">
        <v>0</v>
      </c>
      <c r="Q11">
        <v>0.828862974797547</v>
      </c>
      <c r="R11">
        <v>0.196798913266371</v>
      </c>
      <c r="S11">
        <v>0</v>
      </c>
      <c r="T11">
        <v>7.5728620597173904E-2</v>
      </c>
      <c r="U11">
        <v>0</v>
      </c>
      <c r="V11">
        <v>0</v>
      </c>
      <c r="W11">
        <v>0</v>
      </c>
      <c r="X11">
        <v>0</v>
      </c>
      <c r="AA11" t="str">
        <f t="shared" si="11"/>
        <v>MAG_18:3</v>
      </c>
      <c r="AB11">
        <f t="shared" si="12"/>
        <v>0</v>
      </c>
      <c r="AC11">
        <f t="shared" si="13"/>
        <v>8.6019866648619006E-3</v>
      </c>
      <c r="AD11">
        <f t="shared" si="14"/>
        <v>8.9569200428021994E-3</v>
      </c>
      <c r="AE11">
        <f t="shared" si="15"/>
        <v>0</v>
      </c>
      <c r="AF11">
        <f t="shared" si="16"/>
        <v>0</v>
      </c>
      <c r="AG11">
        <f t="shared" si="0"/>
        <v>1.7297568583378949E-2</v>
      </c>
      <c r="AH11">
        <f t="shared" si="1"/>
        <v>0</v>
      </c>
      <c r="AI11">
        <f t="shared" si="2"/>
        <v>3.7864310298586952E-2</v>
      </c>
      <c r="AJ11">
        <f t="shared" si="3"/>
        <v>0</v>
      </c>
      <c r="AK11">
        <f t="shared" si="4"/>
        <v>0</v>
      </c>
      <c r="AM11" t="str">
        <f t="shared" si="5"/>
        <v>MAG_18:3</v>
      </c>
      <c r="AN11">
        <f t="shared" si="6"/>
        <v>3.5117813415328201E-3</v>
      </c>
      <c r="AO11">
        <f t="shared" si="7"/>
        <v>1.1032375776393179E-2</v>
      </c>
      <c r="AQ11">
        <f t="shared" si="8"/>
        <v>4.8103417311539179E-3</v>
      </c>
      <c r="AR11">
        <f t="shared" si="9"/>
        <v>1.6765629252481408E-2</v>
      </c>
      <c r="AT11">
        <f t="shared" si="17"/>
        <v>2.1512502211728356E-3</v>
      </c>
      <c r="AU11">
        <f t="shared" si="18"/>
        <v>6.844539480876469E-3</v>
      </c>
      <c r="AW11">
        <f t="shared" si="10"/>
        <v>0.38235597365888979</v>
      </c>
    </row>
    <row r="12" spans="1:49" x14ac:dyDescent="0.2">
      <c r="A12" t="s">
        <v>634</v>
      </c>
      <c r="B12">
        <v>355.20499999999998</v>
      </c>
      <c r="C12">
        <v>3.9136836107487001E-3</v>
      </c>
      <c r="D12">
        <v>5.0219619662599503E-2</v>
      </c>
      <c r="E12">
        <v>5.8849517234418801E-2</v>
      </c>
      <c r="F12">
        <v>1.72390652422443E-3</v>
      </c>
      <c r="G12">
        <v>2.0095779471207199E-2</v>
      </c>
      <c r="H12">
        <v>5.37415202568131E-2</v>
      </c>
      <c r="I12">
        <v>8.3152852457515594E-2</v>
      </c>
      <c r="J12">
        <v>6.8203765768771796E-2</v>
      </c>
      <c r="K12">
        <v>5.5124403372707E-2</v>
      </c>
      <c r="L12">
        <v>5.8809038417146402E-2</v>
      </c>
      <c r="M12">
        <v>0.32165841248562699</v>
      </c>
      <c r="N12">
        <v>0.28961558665867199</v>
      </c>
      <c r="O12">
        <v>0.35038874561031202</v>
      </c>
      <c r="P12">
        <v>1.4533871831281999</v>
      </c>
      <c r="Q12">
        <v>15.3180974437866</v>
      </c>
      <c r="R12">
        <v>14.0690845880141</v>
      </c>
      <c r="S12">
        <v>5.4302644568597902E-2</v>
      </c>
      <c r="T12">
        <v>0</v>
      </c>
      <c r="U12">
        <v>0</v>
      </c>
      <c r="V12">
        <v>0</v>
      </c>
      <c r="W12">
        <v>5.0301183955084802E-2</v>
      </c>
      <c r="X12">
        <v>0.19027415836234299</v>
      </c>
      <c r="AA12" t="str">
        <f t="shared" si="11"/>
        <v>MAG_18:2</v>
      </c>
      <c r="AB12">
        <f t="shared" si="12"/>
        <v>2.7066651636674103E-2</v>
      </c>
      <c r="AC12">
        <f t="shared" si="13"/>
        <v>3.0286711879321616E-2</v>
      </c>
      <c r="AD12">
        <f t="shared" si="14"/>
        <v>3.6918649864010153E-2</v>
      </c>
      <c r="AE12">
        <f t="shared" si="15"/>
        <v>7.5678309113143688E-2</v>
      </c>
      <c r="AF12">
        <f t="shared" si="16"/>
        <v>5.6966720894926701E-2</v>
      </c>
      <c r="AG12">
        <f t="shared" si="0"/>
        <v>0.30563699957214951</v>
      </c>
      <c r="AH12">
        <f t="shared" si="1"/>
        <v>0.901887964369256</v>
      </c>
      <c r="AI12">
        <f t="shared" si="2"/>
        <v>2.7151322284298951E-2</v>
      </c>
      <c r="AJ12">
        <f t="shared" si="3"/>
        <v>0</v>
      </c>
      <c r="AK12">
        <f t="shared" si="4"/>
        <v>0.12028767115871389</v>
      </c>
      <c r="AM12" t="str">
        <f t="shared" si="5"/>
        <v>MAG_18:2</v>
      </c>
      <c r="AN12">
        <f t="shared" si="6"/>
        <v>4.5383408677615256E-2</v>
      </c>
      <c r="AO12">
        <f t="shared" si="7"/>
        <v>0.27099279147688371</v>
      </c>
      <c r="AQ12">
        <f t="shared" si="8"/>
        <v>2.0536675113143787E-2</v>
      </c>
      <c r="AR12">
        <f t="shared" si="9"/>
        <v>0.3724368163709082</v>
      </c>
      <c r="AT12">
        <f t="shared" si="17"/>
        <v>9.1842803169635383E-3</v>
      </c>
      <c r="AU12">
        <f t="shared" si="18"/>
        <v>0.15204669358922696</v>
      </c>
      <c r="AW12">
        <f t="shared" si="10"/>
        <v>0.24722435490394132</v>
      </c>
    </row>
    <row r="13" spans="1:49" x14ac:dyDescent="0.2">
      <c r="A13" t="s">
        <v>635</v>
      </c>
      <c r="B13">
        <v>357.20699999999999</v>
      </c>
      <c r="C13">
        <v>0.113335020296113</v>
      </c>
      <c r="D13">
        <v>0.115515889338751</v>
      </c>
      <c r="E13">
        <v>5.84415629826434E-2</v>
      </c>
      <c r="F13">
        <v>2.2932992155529599E-2</v>
      </c>
      <c r="G13">
        <v>3.85365372027121E-2</v>
      </c>
      <c r="H13">
        <v>4.6381550183282598E-2</v>
      </c>
      <c r="I13">
        <v>0.14551154255801399</v>
      </c>
      <c r="J13">
        <v>0.127776763675747</v>
      </c>
      <c r="K13">
        <v>0.20670644851563599</v>
      </c>
      <c r="L13">
        <v>0.10838956760994101</v>
      </c>
      <c r="M13">
        <v>8.0932470484034305E-2</v>
      </c>
      <c r="N13">
        <v>0</v>
      </c>
      <c r="O13">
        <v>0.51713607089567204</v>
      </c>
      <c r="P13">
        <v>0.37741900290679298</v>
      </c>
      <c r="Q13">
        <v>8.9056841239758207</v>
      </c>
      <c r="R13">
        <v>7.6437675491350898</v>
      </c>
      <c r="S13">
        <v>0.17021456070435001</v>
      </c>
      <c r="T13">
        <v>7.5728620597173904E-2</v>
      </c>
      <c r="U13">
        <v>0</v>
      </c>
      <c r="V13">
        <v>0.169678284883303</v>
      </c>
      <c r="W13">
        <v>0.11476166401406999</v>
      </c>
      <c r="X13">
        <v>0.33966275036339699</v>
      </c>
      <c r="AA13" t="str">
        <f t="shared" si="11"/>
        <v>MAG_18:1</v>
      </c>
      <c r="AB13">
        <f t="shared" si="12"/>
        <v>0.11442545481743199</v>
      </c>
      <c r="AC13">
        <f t="shared" si="13"/>
        <v>4.0687277569086501E-2</v>
      </c>
      <c r="AD13">
        <f t="shared" si="14"/>
        <v>4.2459043692997349E-2</v>
      </c>
      <c r="AE13">
        <f t="shared" si="15"/>
        <v>0.1366441531168805</v>
      </c>
      <c r="AF13">
        <f t="shared" si="16"/>
        <v>0.15754800806278851</v>
      </c>
      <c r="AG13">
        <f t="shared" si="0"/>
        <v>4.0466235242017153E-2</v>
      </c>
      <c r="AH13">
        <f t="shared" si="1"/>
        <v>0.44727753690123251</v>
      </c>
      <c r="AI13">
        <f t="shared" si="2"/>
        <v>0.12297159065076196</v>
      </c>
      <c r="AJ13">
        <f t="shared" si="3"/>
        <v>8.4839142441651499E-2</v>
      </c>
      <c r="AK13">
        <f t="shared" si="4"/>
        <v>0.2272122071887335</v>
      </c>
      <c r="AM13" t="str">
        <f t="shared" si="5"/>
        <v>MAG_18:1</v>
      </c>
      <c r="AN13">
        <f t="shared" si="6"/>
        <v>9.8352787451836968E-2</v>
      </c>
      <c r="AO13">
        <f t="shared" si="7"/>
        <v>0.18455334248487931</v>
      </c>
      <c r="AQ13">
        <f t="shared" si="8"/>
        <v>5.4032525124536768E-2</v>
      </c>
      <c r="AR13">
        <f t="shared" si="9"/>
        <v>0.16228070540916076</v>
      </c>
      <c r="AT13">
        <f t="shared" si="17"/>
        <v>2.4164079834885898E-2</v>
      </c>
      <c r="AU13">
        <f t="shared" si="18"/>
        <v>6.6250820558559659E-2</v>
      </c>
      <c r="AW13">
        <f t="shared" si="10"/>
        <v>0.31215252881663841</v>
      </c>
    </row>
    <row r="14" spans="1:49" x14ac:dyDescent="0.2">
      <c r="A14" t="s">
        <v>636</v>
      </c>
      <c r="B14">
        <v>359.209</v>
      </c>
      <c r="C14">
        <v>9.9549329223907104E-3</v>
      </c>
      <c r="D14">
        <v>0</v>
      </c>
      <c r="E14">
        <v>1.7203973329723801E-2</v>
      </c>
      <c r="F14">
        <v>3.9540557908775101E-2</v>
      </c>
      <c r="G14">
        <v>0</v>
      </c>
      <c r="H14">
        <v>3.05057037247553E-2</v>
      </c>
      <c r="I14">
        <v>8.8717462498216094E-3</v>
      </c>
      <c r="J14">
        <v>0</v>
      </c>
      <c r="K14">
        <v>0</v>
      </c>
      <c r="L14">
        <v>1.11994559178408E-2</v>
      </c>
      <c r="M14">
        <v>1.9995358044774099E-2</v>
      </c>
      <c r="N14">
        <v>0</v>
      </c>
      <c r="O14">
        <v>3.0120752756051E-2</v>
      </c>
      <c r="P14">
        <v>0.16175100124576799</v>
      </c>
      <c r="Q14">
        <v>1.9824792028878001E-2</v>
      </c>
      <c r="R14">
        <v>0.13430410335666801</v>
      </c>
      <c r="S14">
        <v>1.3416133406448E-2</v>
      </c>
      <c r="T14">
        <v>6.1702663679672497E-2</v>
      </c>
      <c r="U14">
        <v>0</v>
      </c>
      <c r="V14">
        <v>0</v>
      </c>
      <c r="W14">
        <v>0.11476166401406999</v>
      </c>
      <c r="X14">
        <v>0.16100870446825799</v>
      </c>
      <c r="AA14" t="str">
        <f t="shared" si="11"/>
        <v>MAG_18:0</v>
      </c>
      <c r="AB14">
        <f t="shared" si="12"/>
        <v>4.9774664611953552E-3</v>
      </c>
      <c r="AC14">
        <f t="shared" si="13"/>
        <v>2.8372265619249451E-2</v>
      </c>
      <c r="AD14">
        <f t="shared" si="14"/>
        <v>1.525285186237765E-2</v>
      </c>
      <c r="AE14">
        <f t="shared" si="15"/>
        <v>4.4358731249108047E-3</v>
      </c>
      <c r="AF14">
        <f t="shared" si="16"/>
        <v>5.5997279589204002E-3</v>
      </c>
      <c r="AG14">
        <f t="shared" si="0"/>
        <v>9.9976790223870494E-3</v>
      </c>
      <c r="AH14">
        <f t="shared" si="1"/>
        <v>9.5935877000909497E-2</v>
      </c>
      <c r="AI14">
        <f t="shared" si="2"/>
        <v>3.755939854306025E-2</v>
      </c>
      <c r="AJ14">
        <f t="shared" si="3"/>
        <v>0</v>
      </c>
      <c r="AK14">
        <f t="shared" si="4"/>
        <v>0.137885184241164</v>
      </c>
      <c r="AM14" t="str">
        <f t="shared" si="5"/>
        <v>MAG_18:0</v>
      </c>
      <c r="AN14">
        <f t="shared" si="6"/>
        <v>1.1727637005330731E-2</v>
      </c>
      <c r="AO14">
        <f t="shared" si="7"/>
        <v>5.6275627761504167E-2</v>
      </c>
      <c r="AQ14">
        <f t="shared" si="8"/>
        <v>1.0316936241290499E-2</v>
      </c>
      <c r="AR14">
        <f t="shared" si="9"/>
        <v>5.8932052259673594E-2</v>
      </c>
      <c r="AT14">
        <f t="shared" si="17"/>
        <v>4.6138741510113454E-3</v>
      </c>
      <c r="AU14">
        <f t="shared" si="18"/>
        <v>2.4058909588538784E-2</v>
      </c>
      <c r="AW14">
        <f t="shared" si="10"/>
        <v>0.16711771277874923</v>
      </c>
    </row>
    <row r="15" spans="1:49" x14ac:dyDescent="0.2">
      <c r="A15" t="s">
        <v>637</v>
      </c>
      <c r="B15">
        <v>379.22899999999998</v>
      </c>
      <c r="C15">
        <v>2.1531995511203699E-2</v>
      </c>
      <c r="D15">
        <v>0</v>
      </c>
      <c r="E15">
        <v>0</v>
      </c>
      <c r="F15">
        <v>1.71294899671184E-3</v>
      </c>
      <c r="G15">
        <v>2.0095779471207199E-2</v>
      </c>
      <c r="H15">
        <v>0</v>
      </c>
      <c r="I15">
        <v>0</v>
      </c>
      <c r="J15">
        <v>1.91927952990582E-3</v>
      </c>
      <c r="K15">
        <v>0</v>
      </c>
      <c r="L15">
        <v>0</v>
      </c>
      <c r="M15">
        <v>8.0932470484034305E-2</v>
      </c>
      <c r="N15">
        <v>0</v>
      </c>
      <c r="O15">
        <v>0</v>
      </c>
      <c r="P15">
        <v>0</v>
      </c>
      <c r="Q15">
        <v>4.5085567341617901E-2</v>
      </c>
      <c r="R15">
        <v>8.9855707249147904E-2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AA15" t="str">
        <f t="shared" si="11"/>
        <v>MAG_20:4</v>
      </c>
      <c r="AB15">
        <f t="shared" si="12"/>
        <v>1.076599775560185E-2</v>
      </c>
      <c r="AC15">
        <f t="shared" si="13"/>
        <v>8.5647449835591998E-4</v>
      </c>
      <c r="AD15">
        <f t="shared" si="14"/>
        <v>1.00478897356036E-2</v>
      </c>
      <c r="AE15">
        <f t="shared" si="15"/>
        <v>9.5963976495291002E-4</v>
      </c>
      <c r="AF15">
        <f t="shared" si="16"/>
        <v>0</v>
      </c>
      <c r="AG15">
        <f t="shared" si="0"/>
        <v>4.0466235242017153E-2</v>
      </c>
      <c r="AH15">
        <f t="shared" si="1"/>
        <v>0</v>
      </c>
      <c r="AI15">
        <f t="shared" si="2"/>
        <v>0</v>
      </c>
      <c r="AJ15">
        <f t="shared" si="3"/>
        <v>0</v>
      </c>
      <c r="AK15">
        <f t="shared" si="4"/>
        <v>0</v>
      </c>
      <c r="AM15" t="str">
        <f t="shared" si="5"/>
        <v>MAG_20:4</v>
      </c>
      <c r="AN15">
        <f t="shared" si="6"/>
        <v>4.5260003509028559E-3</v>
      </c>
      <c r="AO15">
        <f t="shared" si="7"/>
        <v>8.0932470484034302E-3</v>
      </c>
      <c r="AQ15">
        <f t="shared" si="8"/>
        <v>5.3874357763091067E-3</v>
      </c>
      <c r="AR15">
        <f t="shared" si="9"/>
        <v>1.80970505589296E-2</v>
      </c>
      <c r="AT15">
        <f t="shared" si="17"/>
        <v>2.4093345240483025E-3</v>
      </c>
      <c r="AU15">
        <f t="shared" si="18"/>
        <v>7.3880899531211068E-3</v>
      </c>
      <c r="AW15">
        <f t="shared" si="10"/>
        <v>0.6913103581510619</v>
      </c>
    </row>
    <row r="16" spans="1:49" x14ac:dyDescent="0.2">
      <c r="A16" t="s">
        <v>638</v>
      </c>
      <c r="B16">
        <v>381.23099999999999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2.0461129730631501E-2</v>
      </c>
      <c r="K16">
        <v>0</v>
      </c>
      <c r="L16">
        <v>2.42238331921335E-2</v>
      </c>
      <c r="M16">
        <v>0</v>
      </c>
      <c r="N16">
        <v>0</v>
      </c>
      <c r="O16">
        <v>0</v>
      </c>
      <c r="P16">
        <v>0</v>
      </c>
      <c r="Q16">
        <v>2.1778040306463901E-3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AA16" t="str">
        <f t="shared" ref="AA16:AA38" si="19">A16</f>
        <v>MAG_20:3</v>
      </c>
      <c r="AB16">
        <f t="shared" ref="AB16:AB37" si="20">AVERAGE(C16:D16)</f>
        <v>0</v>
      </c>
      <c r="AC16">
        <f t="shared" ref="AC16:AC37" si="21">AVERAGE(E16:F16)</f>
        <v>0</v>
      </c>
      <c r="AD16">
        <f t="shared" ref="AD16:AD37" si="22">AVERAGE(G16:H16)</f>
        <v>0</v>
      </c>
      <c r="AE16">
        <f t="shared" ref="AE16:AE37" si="23">AVERAGE(I16:J16)</f>
        <v>1.0230564865315751E-2</v>
      </c>
      <c r="AF16">
        <f t="shared" ref="AF16:AF37" si="24">AVERAGE(K16:L16)</f>
        <v>1.211191659606675E-2</v>
      </c>
      <c r="AG16">
        <f t="shared" ref="AG16:AG37" si="25">AVERAGE(M16:N16)</f>
        <v>0</v>
      </c>
      <c r="AH16">
        <f t="shared" ref="AH16:AH37" si="26">AVERAGE(O16:P16)</f>
        <v>0</v>
      </c>
      <c r="AI16">
        <f t="shared" si="2"/>
        <v>0</v>
      </c>
      <c r="AJ16">
        <f t="shared" si="3"/>
        <v>0</v>
      </c>
      <c r="AK16">
        <f t="shared" si="4"/>
        <v>0</v>
      </c>
      <c r="AM16" t="str">
        <f t="shared" si="5"/>
        <v>MAG_20:3</v>
      </c>
      <c r="AN16">
        <f t="shared" si="6"/>
        <v>4.4684962922764996E-3</v>
      </c>
      <c r="AO16">
        <f t="shared" si="7"/>
        <v>0</v>
      </c>
      <c r="AQ16">
        <f t="shared" si="8"/>
        <v>6.1547884919602664E-3</v>
      </c>
      <c r="AR16">
        <f t="shared" si="9"/>
        <v>0</v>
      </c>
      <c r="AT16">
        <f t="shared" ref="AT16:AT38" si="27">AQ16/SQRT(5)</f>
        <v>2.7525050910313146E-3</v>
      </c>
      <c r="AU16">
        <f t="shared" ref="AU16:AU38" si="28">AR16/SQRT(6)</f>
        <v>0</v>
      </c>
      <c r="AW16">
        <f t="shared" si="10"/>
        <v>0.1798198467855058</v>
      </c>
    </row>
    <row r="17" spans="1:49" x14ac:dyDescent="0.2">
      <c r="A17" t="s">
        <v>639</v>
      </c>
      <c r="B17">
        <v>383.233</v>
      </c>
      <c r="C17">
        <v>0</v>
      </c>
      <c r="D17">
        <v>0</v>
      </c>
      <c r="E17">
        <v>0</v>
      </c>
      <c r="F17">
        <v>1.6068258416993199E-2</v>
      </c>
      <c r="G17">
        <v>0</v>
      </c>
      <c r="H17">
        <v>0</v>
      </c>
      <c r="I17">
        <v>0</v>
      </c>
      <c r="J17">
        <v>2.0461129730631501E-2</v>
      </c>
      <c r="K17">
        <v>0</v>
      </c>
      <c r="L17">
        <v>2.42238331921335E-2</v>
      </c>
      <c r="M17">
        <v>0</v>
      </c>
      <c r="N17">
        <v>0</v>
      </c>
      <c r="O17">
        <v>0</v>
      </c>
      <c r="P17">
        <v>0</v>
      </c>
      <c r="Q17">
        <v>5.3337219614817001E-2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AA17" t="str">
        <f t="shared" si="19"/>
        <v>MAG_20:2</v>
      </c>
      <c r="AB17">
        <f t="shared" si="20"/>
        <v>0</v>
      </c>
      <c r="AC17">
        <f t="shared" si="21"/>
        <v>8.0341292084965994E-3</v>
      </c>
      <c r="AD17">
        <f t="shared" si="22"/>
        <v>0</v>
      </c>
      <c r="AE17">
        <f t="shared" si="23"/>
        <v>1.0230564865315751E-2</v>
      </c>
      <c r="AF17">
        <f t="shared" si="24"/>
        <v>1.211191659606675E-2</v>
      </c>
      <c r="AG17">
        <f t="shared" si="25"/>
        <v>0</v>
      </c>
      <c r="AH17">
        <f t="shared" si="26"/>
        <v>0</v>
      </c>
      <c r="AI17">
        <f t="shared" si="2"/>
        <v>0</v>
      </c>
      <c r="AJ17">
        <f t="shared" si="3"/>
        <v>0</v>
      </c>
      <c r="AK17">
        <f t="shared" si="4"/>
        <v>0</v>
      </c>
      <c r="AM17" t="str">
        <f t="shared" si="5"/>
        <v>MAG_20:2</v>
      </c>
      <c r="AN17">
        <f t="shared" si="6"/>
        <v>6.0753221339758202E-3</v>
      </c>
      <c r="AO17">
        <f t="shared" si="7"/>
        <v>0</v>
      </c>
      <c r="AQ17">
        <f t="shared" si="8"/>
        <v>5.7306744383721084E-3</v>
      </c>
      <c r="AR17">
        <f t="shared" si="9"/>
        <v>0</v>
      </c>
      <c r="AT17">
        <f t="shared" si="27"/>
        <v>2.5628355202240928E-3</v>
      </c>
      <c r="AU17">
        <f t="shared" si="28"/>
        <v>0</v>
      </c>
      <c r="AW17">
        <f t="shared" si="10"/>
        <v>7.6775176065254011E-2</v>
      </c>
    </row>
    <row r="18" spans="1:49" x14ac:dyDescent="0.2">
      <c r="A18" t="s">
        <v>640</v>
      </c>
      <c r="B18">
        <v>385.23500000000001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0.16175100124576799</v>
      </c>
      <c r="Q18">
        <v>8.0242093796796393E-2</v>
      </c>
      <c r="R18">
        <v>3.0602211402078399E-2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AA18" t="str">
        <f t="shared" si="19"/>
        <v>MAG_20:1</v>
      </c>
      <c r="AB18">
        <f t="shared" si="20"/>
        <v>0</v>
      </c>
      <c r="AC18">
        <f t="shared" si="21"/>
        <v>0</v>
      </c>
      <c r="AD18">
        <f t="shared" si="22"/>
        <v>0</v>
      </c>
      <c r="AE18">
        <f t="shared" si="23"/>
        <v>0</v>
      </c>
      <c r="AF18">
        <f t="shared" si="24"/>
        <v>0</v>
      </c>
      <c r="AG18">
        <f t="shared" si="25"/>
        <v>0</v>
      </c>
      <c r="AH18">
        <f t="shared" si="26"/>
        <v>8.0875500622883997E-2</v>
      </c>
      <c r="AI18">
        <f t="shared" si="2"/>
        <v>0</v>
      </c>
      <c r="AJ18">
        <f t="shared" si="3"/>
        <v>0</v>
      </c>
      <c r="AK18">
        <f t="shared" si="4"/>
        <v>0</v>
      </c>
      <c r="AM18" t="str">
        <f t="shared" si="5"/>
        <v>MAG_20:1</v>
      </c>
      <c r="AN18">
        <f t="shared" si="6"/>
        <v>0</v>
      </c>
      <c r="AO18">
        <f t="shared" si="7"/>
        <v>1.6175100124576798E-2</v>
      </c>
      <c r="AQ18">
        <f t="shared" si="8"/>
        <v>0</v>
      </c>
      <c r="AR18">
        <f t="shared" si="9"/>
        <v>3.6168623421419036E-2</v>
      </c>
      <c r="AT18">
        <f t="shared" si="27"/>
        <v>0</v>
      </c>
      <c r="AU18">
        <f t="shared" si="28"/>
        <v>1.4765778680225558E-2</v>
      </c>
      <c r="AW18">
        <f t="shared" si="10"/>
        <v>0.37390096630005903</v>
      </c>
    </row>
    <row r="19" spans="1:49" x14ac:dyDescent="0.2">
      <c r="A19" t="s">
        <v>641</v>
      </c>
      <c r="B19">
        <v>387.23700000000002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AA19" t="str">
        <f t="shared" si="19"/>
        <v>MAG_20:0</v>
      </c>
      <c r="AB19">
        <f t="shared" si="20"/>
        <v>0</v>
      </c>
      <c r="AC19">
        <f t="shared" si="21"/>
        <v>0</v>
      </c>
      <c r="AD19">
        <f t="shared" si="22"/>
        <v>0</v>
      </c>
      <c r="AE19">
        <f t="shared" si="23"/>
        <v>0</v>
      </c>
      <c r="AF19">
        <f t="shared" si="24"/>
        <v>0</v>
      </c>
      <c r="AG19">
        <f t="shared" si="25"/>
        <v>0</v>
      </c>
      <c r="AH19">
        <f t="shared" si="26"/>
        <v>0</v>
      </c>
      <c r="AI19">
        <f t="shared" si="2"/>
        <v>0</v>
      </c>
      <c r="AJ19">
        <f t="shared" si="3"/>
        <v>0</v>
      </c>
      <c r="AK19">
        <f t="shared" si="4"/>
        <v>0</v>
      </c>
      <c r="AM19" t="str">
        <f t="shared" si="5"/>
        <v>MAG_20:0</v>
      </c>
      <c r="AN19">
        <f t="shared" si="6"/>
        <v>0</v>
      </c>
      <c r="AO19">
        <f t="shared" si="7"/>
        <v>0</v>
      </c>
      <c r="AQ19">
        <f t="shared" si="8"/>
        <v>0</v>
      </c>
      <c r="AR19">
        <f t="shared" si="9"/>
        <v>0</v>
      </c>
      <c r="AT19">
        <f t="shared" si="27"/>
        <v>0</v>
      </c>
      <c r="AU19">
        <f t="shared" si="28"/>
        <v>0</v>
      </c>
      <c r="AW19" t="e">
        <f t="shared" si="10"/>
        <v>#DIV/0!</v>
      </c>
    </row>
    <row r="20" spans="1:49" x14ac:dyDescent="0.2">
      <c r="A20" t="s">
        <v>642</v>
      </c>
      <c r="B20">
        <v>403.25299999999999</v>
      </c>
      <c r="C20">
        <v>0</v>
      </c>
      <c r="D20">
        <v>0</v>
      </c>
      <c r="E20">
        <v>0</v>
      </c>
      <c r="F20">
        <v>4.2610104066458598E-2</v>
      </c>
      <c r="G20">
        <v>0</v>
      </c>
      <c r="H20">
        <v>0</v>
      </c>
      <c r="I20">
        <v>6.8081560327788899E-3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8.0242093796796393E-2</v>
      </c>
      <c r="R20">
        <v>1.52298607505934E-2</v>
      </c>
      <c r="S20">
        <v>0</v>
      </c>
      <c r="T20">
        <v>0</v>
      </c>
      <c r="U20">
        <v>0</v>
      </c>
      <c r="V20">
        <v>0</v>
      </c>
      <c r="W20">
        <v>0</v>
      </c>
      <c r="X20">
        <v>0.116404793669697</v>
      </c>
      <c r="AA20" t="str">
        <f t="shared" si="19"/>
        <v>MAG_22:6</v>
      </c>
      <c r="AB20">
        <f t="shared" si="20"/>
        <v>0</v>
      </c>
      <c r="AC20">
        <f t="shared" si="21"/>
        <v>2.1305052033229299E-2</v>
      </c>
      <c r="AD20">
        <f t="shared" si="22"/>
        <v>0</v>
      </c>
      <c r="AE20">
        <f t="shared" si="23"/>
        <v>3.404078016389445E-3</v>
      </c>
      <c r="AF20">
        <f t="shared" si="24"/>
        <v>0</v>
      </c>
      <c r="AG20">
        <f t="shared" si="25"/>
        <v>0</v>
      </c>
      <c r="AH20">
        <f t="shared" si="26"/>
        <v>0</v>
      </c>
      <c r="AI20">
        <f t="shared" si="2"/>
        <v>0</v>
      </c>
      <c r="AJ20">
        <f t="shared" si="3"/>
        <v>0</v>
      </c>
      <c r="AK20">
        <f t="shared" si="4"/>
        <v>5.8202396834848499E-2</v>
      </c>
      <c r="AM20" t="str">
        <f t="shared" si="5"/>
        <v>MAG_22:6</v>
      </c>
      <c r="AN20">
        <f t="shared" si="6"/>
        <v>4.9418260099237483E-3</v>
      </c>
      <c r="AO20">
        <f t="shared" si="7"/>
        <v>1.16404793669697E-2</v>
      </c>
      <c r="AQ20">
        <f t="shared" si="8"/>
        <v>9.2653220089546715E-3</v>
      </c>
      <c r="AR20">
        <f t="shared" si="9"/>
        <v>2.6028903155227968E-2</v>
      </c>
      <c r="AT20">
        <f t="shared" si="27"/>
        <v>4.1435779690895116E-3</v>
      </c>
      <c r="AU20">
        <f t="shared" si="28"/>
        <v>1.0626255215771268E-2</v>
      </c>
      <c r="AW20">
        <f t="shared" si="10"/>
        <v>0.61101133199228186</v>
      </c>
    </row>
    <row r="21" spans="1:49" x14ac:dyDescent="0.2">
      <c r="A21" t="s">
        <v>643</v>
      </c>
      <c r="B21">
        <v>405.255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AA21" t="str">
        <f t="shared" si="19"/>
        <v>MAG_22:5</v>
      </c>
      <c r="AB21">
        <f t="shared" si="20"/>
        <v>0</v>
      </c>
      <c r="AC21">
        <f t="shared" si="21"/>
        <v>0</v>
      </c>
      <c r="AD21">
        <f t="shared" si="22"/>
        <v>0</v>
      </c>
      <c r="AE21">
        <f t="shared" si="23"/>
        <v>0</v>
      </c>
      <c r="AF21">
        <f t="shared" si="24"/>
        <v>0</v>
      </c>
      <c r="AG21">
        <f t="shared" si="25"/>
        <v>0</v>
      </c>
      <c r="AH21">
        <f t="shared" si="26"/>
        <v>0</v>
      </c>
      <c r="AI21">
        <f t="shared" si="2"/>
        <v>0</v>
      </c>
      <c r="AJ21">
        <f t="shared" si="3"/>
        <v>0</v>
      </c>
      <c r="AK21">
        <f t="shared" si="4"/>
        <v>0</v>
      </c>
      <c r="AM21" t="str">
        <f t="shared" si="5"/>
        <v>MAG_22:5</v>
      </c>
      <c r="AN21">
        <f t="shared" si="6"/>
        <v>0</v>
      </c>
      <c r="AO21">
        <f t="shared" si="7"/>
        <v>0</v>
      </c>
      <c r="AQ21">
        <f t="shared" si="8"/>
        <v>0</v>
      </c>
      <c r="AR21">
        <f t="shared" si="9"/>
        <v>0</v>
      </c>
      <c r="AT21">
        <f t="shared" si="27"/>
        <v>0</v>
      </c>
      <c r="AU21">
        <f t="shared" si="28"/>
        <v>0</v>
      </c>
      <c r="AW21" t="e">
        <f t="shared" si="10"/>
        <v>#DIV/0!</v>
      </c>
    </row>
    <row r="22" spans="1:49" x14ac:dyDescent="0.2">
      <c r="A22" t="s">
        <v>644</v>
      </c>
      <c r="B22">
        <v>407.25700000000001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0.116039612068918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AA22" t="str">
        <f t="shared" si="19"/>
        <v>MAG_22:4</v>
      </c>
      <c r="AB22">
        <f t="shared" si="20"/>
        <v>0</v>
      </c>
      <c r="AC22">
        <f t="shared" si="21"/>
        <v>0</v>
      </c>
      <c r="AD22">
        <f t="shared" si="22"/>
        <v>0</v>
      </c>
      <c r="AE22">
        <f t="shared" si="23"/>
        <v>0</v>
      </c>
      <c r="AF22">
        <f t="shared" si="24"/>
        <v>0</v>
      </c>
      <c r="AG22">
        <f t="shared" si="25"/>
        <v>5.8019806034458998E-2</v>
      </c>
      <c r="AH22">
        <f t="shared" si="26"/>
        <v>0</v>
      </c>
      <c r="AI22">
        <f t="shared" si="2"/>
        <v>0</v>
      </c>
      <c r="AJ22">
        <f t="shared" si="3"/>
        <v>0</v>
      </c>
      <c r="AK22">
        <f t="shared" si="4"/>
        <v>0</v>
      </c>
      <c r="AM22" t="str">
        <f t="shared" si="5"/>
        <v>MAG_22:4</v>
      </c>
      <c r="AN22">
        <f t="shared" si="6"/>
        <v>0</v>
      </c>
      <c r="AO22">
        <f t="shared" si="7"/>
        <v>1.16039612068918E-2</v>
      </c>
      <c r="AQ22">
        <f t="shared" si="8"/>
        <v>0</v>
      </c>
      <c r="AR22">
        <f t="shared" si="9"/>
        <v>2.5947246066880567E-2</v>
      </c>
      <c r="AT22">
        <f t="shared" si="27"/>
        <v>0</v>
      </c>
      <c r="AU22">
        <f t="shared" si="28"/>
        <v>1.0592918849049187E-2</v>
      </c>
      <c r="AW22">
        <f t="shared" si="10"/>
        <v>0.37390096630005903</v>
      </c>
    </row>
    <row r="23" spans="1:49" x14ac:dyDescent="0.2">
      <c r="A23" t="s">
        <v>645</v>
      </c>
      <c r="B23">
        <v>409.25900000000001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AA23" t="str">
        <f t="shared" si="19"/>
        <v>MAG_22:3</v>
      </c>
      <c r="AB23">
        <f t="shared" si="20"/>
        <v>0</v>
      </c>
      <c r="AC23">
        <f t="shared" si="21"/>
        <v>0</v>
      </c>
      <c r="AD23">
        <f t="shared" si="22"/>
        <v>0</v>
      </c>
      <c r="AE23">
        <f t="shared" si="23"/>
        <v>0</v>
      </c>
      <c r="AF23">
        <f t="shared" si="24"/>
        <v>0</v>
      </c>
      <c r="AG23">
        <f t="shared" si="25"/>
        <v>0</v>
      </c>
      <c r="AH23">
        <f t="shared" si="26"/>
        <v>0</v>
      </c>
      <c r="AI23">
        <f t="shared" si="2"/>
        <v>0</v>
      </c>
      <c r="AJ23">
        <f t="shared" si="3"/>
        <v>0</v>
      </c>
      <c r="AK23">
        <f t="shared" si="4"/>
        <v>0</v>
      </c>
      <c r="AM23" t="str">
        <f t="shared" si="5"/>
        <v>MAG_22:3</v>
      </c>
      <c r="AN23">
        <f t="shared" si="6"/>
        <v>0</v>
      </c>
      <c r="AO23">
        <f t="shared" si="7"/>
        <v>0</v>
      </c>
      <c r="AQ23">
        <f t="shared" si="8"/>
        <v>0</v>
      </c>
      <c r="AR23">
        <f t="shared" si="9"/>
        <v>0</v>
      </c>
      <c r="AT23">
        <f t="shared" si="27"/>
        <v>0</v>
      </c>
      <c r="AU23">
        <f t="shared" si="28"/>
        <v>0</v>
      </c>
      <c r="AW23" t="e">
        <f t="shared" si="10"/>
        <v>#DIV/0!</v>
      </c>
    </row>
    <row r="24" spans="1:49" x14ac:dyDescent="0.2">
      <c r="A24" t="s">
        <v>646</v>
      </c>
      <c r="B24">
        <v>411.26100000000002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AA24" t="str">
        <f t="shared" si="19"/>
        <v>MAG_22:2</v>
      </c>
      <c r="AB24">
        <f t="shared" si="20"/>
        <v>0</v>
      </c>
      <c r="AC24">
        <f t="shared" si="21"/>
        <v>0</v>
      </c>
      <c r="AD24">
        <f t="shared" si="22"/>
        <v>0</v>
      </c>
      <c r="AE24">
        <f t="shared" si="23"/>
        <v>0</v>
      </c>
      <c r="AF24">
        <f t="shared" si="24"/>
        <v>0</v>
      </c>
      <c r="AG24">
        <f t="shared" si="25"/>
        <v>0</v>
      </c>
      <c r="AH24">
        <f t="shared" si="26"/>
        <v>0</v>
      </c>
      <c r="AI24">
        <f t="shared" si="2"/>
        <v>0</v>
      </c>
      <c r="AJ24">
        <f t="shared" si="3"/>
        <v>0</v>
      </c>
      <c r="AK24">
        <f t="shared" si="4"/>
        <v>0</v>
      </c>
      <c r="AM24" t="str">
        <f t="shared" si="5"/>
        <v>MAG_22:2</v>
      </c>
      <c r="AN24">
        <f t="shared" si="6"/>
        <v>0</v>
      </c>
      <c r="AO24">
        <f t="shared" si="7"/>
        <v>0</v>
      </c>
      <c r="AQ24">
        <f t="shared" si="8"/>
        <v>0</v>
      </c>
      <c r="AR24">
        <f t="shared" si="9"/>
        <v>0</v>
      </c>
      <c r="AT24">
        <f t="shared" si="27"/>
        <v>0</v>
      </c>
      <c r="AU24">
        <f t="shared" si="28"/>
        <v>0</v>
      </c>
      <c r="AW24" t="e">
        <f t="shared" si="10"/>
        <v>#DIV/0!</v>
      </c>
    </row>
    <row r="25" spans="1:49" x14ac:dyDescent="0.2">
      <c r="A25" t="s">
        <v>647</v>
      </c>
      <c r="B25">
        <v>413.26299999999998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AA25" t="str">
        <f t="shared" si="19"/>
        <v>MAG_22:1</v>
      </c>
      <c r="AB25">
        <f t="shared" si="20"/>
        <v>0</v>
      </c>
      <c r="AC25">
        <f t="shared" si="21"/>
        <v>0</v>
      </c>
      <c r="AD25">
        <f t="shared" si="22"/>
        <v>0</v>
      </c>
      <c r="AE25">
        <f t="shared" si="23"/>
        <v>0</v>
      </c>
      <c r="AF25">
        <f t="shared" si="24"/>
        <v>0</v>
      </c>
      <c r="AG25">
        <f t="shared" si="25"/>
        <v>0</v>
      </c>
      <c r="AH25">
        <f t="shared" si="26"/>
        <v>0</v>
      </c>
      <c r="AI25">
        <f t="shared" si="2"/>
        <v>0</v>
      </c>
      <c r="AJ25">
        <f t="shared" si="3"/>
        <v>0</v>
      </c>
      <c r="AK25">
        <f t="shared" si="4"/>
        <v>0</v>
      </c>
      <c r="AM25" t="str">
        <f t="shared" si="5"/>
        <v>MAG_22:1</v>
      </c>
      <c r="AN25">
        <f t="shared" si="6"/>
        <v>0</v>
      </c>
      <c r="AO25">
        <f t="shared" si="7"/>
        <v>0</v>
      </c>
      <c r="AQ25">
        <f t="shared" si="8"/>
        <v>0</v>
      </c>
      <c r="AR25">
        <f t="shared" si="9"/>
        <v>0</v>
      </c>
      <c r="AT25">
        <f t="shared" si="27"/>
        <v>0</v>
      </c>
      <c r="AU25">
        <f t="shared" si="28"/>
        <v>0</v>
      </c>
      <c r="AW25" t="e">
        <f t="shared" si="10"/>
        <v>#DIV/0!</v>
      </c>
    </row>
    <row r="26" spans="1:49" x14ac:dyDescent="0.2">
      <c r="A26" t="s">
        <v>648</v>
      </c>
      <c r="B26">
        <v>415.26499999999999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2.42238331921335E-2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AA26" t="str">
        <f t="shared" si="19"/>
        <v>MAG_22:0</v>
      </c>
      <c r="AB26">
        <f t="shared" si="20"/>
        <v>0</v>
      </c>
      <c r="AC26">
        <f t="shared" si="21"/>
        <v>0</v>
      </c>
      <c r="AD26">
        <f t="shared" si="22"/>
        <v>0</v>
      </c>
      <c r="AE26">
        <f t="shared" si="23"/>
        <v>0</v>
      </c>
      <c r="AF26">
        <f t="shared" si="24"/>
        <v>1.211191659606675E-2</v>
      </c>
      <c r="AG26">
        <f t="shared" si="25"/>
        <v>0</v>
      </c>
      <c r="AH26">
        <f t="shared" si="26"/>
        <v>0</v>
      </c>
      <c r="AI26">
        <f t="shared" si="2"/>
        <v>0</v>
      </c>
      <c r="AJ26">
        <f t="shared" si="3"/>
        <v>0</v>
      </c>
      <c r="AK26">
        <f t="shared" si="4"/>
        <v>0</v>
      </c>
      <c r="AM26" t="str">
        <f t="shared" si="5"/>
        <v>MAG_22:0</v>
      </c>
      <c r="AN26">
        <f t="shared" si="6"/>
        <v>2.4223833192133499E-3</v>
      </c>
      <c r="AO26">
        <f t="shared" si="7"/>
        <v>0</v>
      </c>
      <c r="AQ26">
        <f t="shared" si="8"/>
        <v>5.4166137693226228E-3</v>
      </c>
      <c r="AR26">
        <f t="shared" si="9"/>
        <v>0</v>
      </c>
      <c r="AT26">
        <f t="shared" si="27"/>
        <v>2.4223833192133499E-3</v>
      </c>
      <c r="AU26">
        <f t="shared" si="28"/>
        <v>0</v>
      </c>
      <c r="AW26">
        <f t="shared" si="10"/>
        <v>0.37390096630005903</v>
      </c>
    </row>
    <row r="27" spans="1:49" x14ac:dyDescent="0.2">
      <c r="A27" t="s">
        <v>115</v>
      </c>
      <c r="B27" t="s">
        <v>115</v>
      </c>
      <c r="C27" t="s">
        <v>115</v>
      </c>
      <c r="D27" t="s">
        <v>115</v>
      </c>
      <c r="E27" t="s">
        <v>115</v>
      </c>
      <c r="F27" t="s">
        <v>115</v>
      </c>
      <c r="G27" t="s">
        <v>115</v>
      </c>
      <c r="H27" t="s">
        <v>115</v>
      </c>
      <c r="I27" t="s">
        <v>115</v>
      </c>
      <c r="J27" t="s">
        <v>115</v>
      </c>
      <c r="K27" t="s">
        <v>115</v>
      </c>
      <c r="L27" t="s">
        <v>115</v>
      </c>
      <c r="M27" t="s">
        <v>115</v>
      </c>
      <c r="N27" t="s">
        <v>115</v>
      </c>
      <c r="O27" t="s">
        <v>115</v>
      </c>
      <c r="P27" t="s">
        <v>115</v>
      </c>
      <c r="Q27" t="s">
        <v>115</v>
      </c>
      <c r="R27" t="s">
        <v>115</v>
      </c>
      <c r="S27" t="s">
        <v>115</v>
      </c>
      <c r="T27" t="s">
        <v>115</v>
      </c>
      <c r="U27" t="s">
        <v>115</v>
      </c>
      <c r="V27" t="s">
        <v>115</v>
      </c>
      <c r="W27" t="s">
        <v>115</v>
      </c>
      <c r="X27" t="s">
        <v>115</v>
      </c>
    </row>
    <row r="28" spans="1:49" x14ac:dyDescent="0.2">
      <c r="A28" t="s">
        <v>116</v>
      </c>
      <c r="B28">
        <v>7813.6589999999997</v>
      </c>
      <c r="C28">
        <v>0.28820492077422999</v>
      </c>
      <c r="D28">
        <v>0.29166581301623501</v>
      </c>
      <c r="E28">
        <v>0.30045977098783</v>
      </c>
      <c r="F28">
        <v>0.26113536105783702</v>
      </c>
      <c r="G28">
        <v>0.16801154570447199</v>
      </c>
      <c r="H28">
        <v>0.184969028578859</v>
      </c>
      <c r="I28">
        <v>0.328550447090041</v>
      </c>
      <c r="J28">
        <v>0.38041717696390498</v>
      </c>
      <c r="K28">
        <v>0.42381876042827898</v>
      </c>
      <c r="L28">
        <v>0.47088906280404902</v>
      </c>
      <c r="M28">
        <v>0.50351871149847005</v>
      </c>
      <c r="N28">
        <v>0.55628994796326603</v>
      </c>
      <c r="O28">
        <v>1.01956121227915</v>
      </c>
      <c r="P28">
        <v>2.3627381497170599</v>
      </c>
      <c r="Q28">
        <v>26.8185719854906</v>
      </c>
      <c r="R28">
        <v>23.7505917066877</v>
      </c>
      <c r="S28">
        <v>0.23793333867939601</v>
      </c>
      <c r="T28">
        <v>0.25132291388492201</v>
      </c>
      <c r="U28">
        <v>0.107279276258366</v>
      </c>
      <c r="V28">
        <v>0.3189384218222</v>
      </c>
      <c r="W28">
        <v>0.39458617599729501</v>
      </c>
      <c r="X28">
        <v>1.1293678158002101</v>
      </c>
      <c r="AA28" t="str">
        <f t="shared" si="19"/>
        <v>TOTAL</v>
      </c>
      <c r="AB28">
        <f t="shared" si="20"/>
        <v>0.28993536689523247</v>
      </c>
      <c r="AC28">
        <f t="shared" si="21"/>
        <v>0.28079756602283351</v>
      </c>
      <c r="AD28">
        <f t="shared" si="22"/>
        <v>0.17649028714166548</v>
      </c>
      <c r="AE28">
        <f t="shared" si="23"/>
        <v>0.35448381202697299</v>
      </c>
      <c r="AF28">
        <f t="shared" si="24"/>
        <v>0.447353911616164</v>
      </c>
      <c r="AG28">
        <f t="shared" si="25"/>
        <v>0.5299043297308681</v>
      </c>
      <c r="AH28">
        <f t="shared" si="26"/>
        <v>1.6911496809981048</v>
      </c>
      <c r="AI28">
        <f>AVERAGE(S28:T28)</f>
        <v>0.24462812628215902</v>
      </c>
      <c r="AJ28">
        <f>AVERAGE(U28:V28)</f>
        <v>0.21310884904028299</v>
      </c>
      <c r="AK28">
        <f>AVERAGE(W28:X28)</f>
        <v>0.76197699589875256</v>
      </c>
      <c r="AM28" t="str">
        <f>A28</f>
        <v>TOTAL</v>
      </c>
      <c r="AN28">
        <f>AVERAGE(AB28:AF28)</f>
        <v>0.3098121887405737</v>
      </c>
      <c r="AO28">
        <f>AVERAGE(AG28:AK28)</f>
        <v>0.68815359639003348</v>
      </c>
      <c r="AQ28">
        <f>STDEV(AB28:AF28)</f>
        <v>9.990613755258082E-2</v>
      </c>
      <c r="AR28">
        <f>STDEV(AG28:AK28)</f>
        <v>0.60391974323400544</v>
      </c>
      <c r="AT28">
        <f t="shared" si="27"/>
        <v>4.4679382987403038E-2</v>
      </c>
      <c r="AU28">
        <f t="shared" si="28"/>
        <v>0.24654920275265785</v>
      </c>
      <c r="AW28">
        <f>TTEST(AB28:AF28,AG28:AK28,2,3)</f>
        <v>0.23562945886783229</v>
      </c>
    </row>
    <row r="31" spans="1:49" x14ac:dyDescent="0.2">
      <c r="A31" s="24" t="s">
        <v>2177</v>
      </c>
      <c r="B31" s="25"/>
      <c r="C31">
        <f t="shared" ref="C31:F31" si="29">SUM(C8,C10,C14,C19,C26)</f>
        <v>4.9696244883228109E-2</v>
      </c>
      <c r="D31">
        <f t="shared" si="29"/>
        <v>4.8266854080894601E-2</v>
      </c>
      <c r="E31">
        <f t="shared" si="29"/>
        <v>6.6161086804155902E-2</v>
      </c>
      <c r="F31">
        <f t="shared" si="29"/>
        <v>9.1506984333938307E-2</v>
      </c>
      <c r="G31">
        <f t="shared" ref="G31:X31" si="30">SUM(G8,G10,G14,G19,G26)</f>
        <v>2.8996111145724E-2</v>
      </c>
      <c r="H31">
        <f t="shared" si="30"/>
        <v>4.9018277967554501E-2</v>
      </c>
      <c r="I31">
        <f t="shared" si="30"/>
        <v>4.4288844295609107E-2</v>
      </c>
      <c r="J31">
        <f t="shared" si="30"/>
        <v>4.6826973204931399E-2</v>
      </c>
      <c r="K31">
        <f t="shared" si="30"/>
        <v>5.5604935669642301E-2</v>
      </c>
      <c r="L31">
        <f t="shared" si="30"/>
        <v>7.0375750676392304E-2</v>
      </c>
      <c r="M31">
        <f t="shared" si="30"/>
        <v>1.9995358044774099E-2</v>
      </c>
      <c r="N31">
        <f t="shared" si="30"/>
        <v>0</v>
      </c>
      <c r="O31">
        <f t="shared" si="30"/>
        <v>3.0120752756051E-2</v>
      </c>
      <c r="P31">
        <f t="shared" si="30"/>
        <v>0.370180962436297</v>
      </c>
      <c r="Q31">
        <f t="shared" si="30"/>
        <v>0.43821814015434235</v>
      </c>
      <c r="R31">
        <f t="shared" si="30"/>
        <v>0.96284893214291289</v>
      </c>
      <c r="S31">
        <f t="shared" si="30"/>
        <v>1.3416133406448E-2</v>
      </c>
      <c r="T31">
        <f t="shared" si="30"/>
        <v>9.9865672690574503E-2</v>
      </c>
      <c r="U31">
        <f t="shared" si="30"/>
        <v>0</v>
      </c>
      <c r="V31">
        <f t="shared" si="30"/>
        <v>0</v>
      </c>
      <c r="W31">
        <f t="shared" si="30"/>
        <v>0.22952332802813999</v>
      </c>
      <c r="X31">
        <f t="shared" si="30"/>
        <v>0.32201740893651598</v>
      </c>
      <c r="AA31" t="str">
        <f t="shared" si="19"/>
        <v>Saturated Lipids</v>
      </c>
      <c r="AB31">
        <f t="shared" si="20"/>
        <v>4.8981549482061355E-2</v>
      </c>
      <c r="AC31">
        <f t="shared" si="21"/>
        <v>7.8834035569047112E-2</v>
      </c>
      <c r="AD31">
        <f t="shared" si="22"/>
        <v>3.9007194556639251E-2</v>
      </c>
      <c r="AE31">
        <f t="shared" si="23"/>
        <v>4.5557908750270257E-2</v>
      </c>
      <c r="AF31">
        <f t="shared" si="24"/>
        <v>6.2990343173017299E-2</v>
      </c>
      <c r="AG31">
        <f t="shared" si="25"/>
        <v>9.9976790223870494E-3</v>
      </c>
      <c r="AH31">
        <f t="shared" si="26"/>
        <v>0.20015085759617401</v>
      </c>
      <c r="AI31">
        <f>AVERAGE(S31:T31)</f>
        <v>5.664090304851125E-2</v>
      </c>
      <c r="AJ31">
        <f>AVERAGE(U31:V31)</f>
        <v>0</v>
      </c>
      <c r="AK31">
        <f>AVERAGE(W31:X31)</f>
        <v>0.275770368482328</v>
      </c>
      <c r="AM31" t="str">
        <f>A31</f>
        <v>Saturated Lipids</v>
      </c>
      <c r="AN31">
        <f>AVERAGE(AB31:AF31)</f>
        <v>5.5074206306207053E-2</v>
      </c>
      <c r="AO31">
        <f>AVERAGE(AG31:AK31)</f>
        <v>0.10851196162988005</v>
      </c>
      <c r="AQ31">
        <f>STDEV(AB31:AF31)</f>
        <v>1.5914018681684957E-2</v>
      </c>
      <c r="AR31">
        <f>STDEV(AG31:AK31)</f>
        <v>0.1230280235652894</v>
      </c>
      <c r="AT31">
        <f t="shared" si="27"/>
        <v>7.1169655134898299E-3</v>
      </c>
      <c r="AU31">
        <f t="shared" si="28"/>
        <v>5.0225980299677252E-2</v>
      </c>
      <c r="AW31">
        <f>TTEST(AB31:AF31,AG31:AK31,2,3)</f>
        <v>0.3883350611232293</v>
      </c>
    </row>
    <row r="32" spans="1:49" x14ac:dyDescent="0.2">
      <c r="A32" s="24" t="s">
        <v>2178</v>
      </c>
      <c r="B32" s="25"/>
      <c r="C32">
        <f t="shared" ref="C32:F32" si="31">SUM(C7,C9,C13,C18,C25)</f>
        <v>0.21306299676904961</v>
      </c>
      <c r="D32">
        <f t="shared" si="31"/>
        <v>0.19317933927274117</v>
      </c>
      <c r="E32">
        <f t="shared" si="31"/>
        <v>0.15824519361953121</v>
      </c>
      <c r="F32">
        <f t="shared" si="31"/>
        <v>0.1075131587195107</v>
      </c>
      <c r="G32">
        <f t="shared" ref="G32:X32" si="32">SUM(G7,G9,G13,G18,G25)</f>
        <v>9.8823875616333698E-2</v>
      </c>
      <c r="H32">
        <f t="shared" si="32"/>
        <v>6.4295390268887004E-2</v>
      </c>
      <c r="I32">
        <f t="shared" si="32"/>
        <v>0.19430059430413726</v>
      </c>
      <c r="J32">
        <f t="shared" si="32"/>
        <v>0.22254489899903251</v>
      </c>
      <c r="K32">
        <f t="shared" si="32"/>
        <v>0.31308942138592999</v>
      </c>
      <c r="L32">
        <f t="shared" si="32"/>
        <v>0.29325660732624348</v>
      </c>
      <c r="M32">
        <f t="shared" si="32"/>
        <v>8.0932470484034305E-2</v>
      </c>
      <c r="N32">
        <f t="shared" si="32"/>
        <v>0.116039612068918</v>
      </c>
      <c r="O32">
        <f t="shared" si="32"/>
        <v>0.63905171391278304</v>
      </c>
      <c r="P32">
        <f t="shared" si="32"/>
        <v>0.539170004152561</v>
      </c>
      <c r="Q32">
        <f t="shared" si="32"/>
        <v>10.052550741968187</v>
      </c>
      <c r="R32">
        <f t="shared" si="32"/>
        <v>8.4167737052645712</v>
      </c>
      <c r="S32">
        <f t="shared" si="32"/>
        <v>0.17021456070435001</v>
      </c>
      <c r="T32">
        <f t="shared" si="32"/>
        <v>7.5728620597173904E-2</v>
      </c>
      <c r="U32">
        <f t="shared" si="32"/>
        <v>0.107279276258366</v>
      </c>
      <c r="V32">
        <f t="shared" si="32"/>
        <v>0.3189384218222</v>
      </c>
      <c r="W32">
        <f t="shared" si="32"/>
        <v>0.11476166401406999</v>
      </c>
      <c r="X32">
        <f t="shared" si="32"/>
        <v>0.50067145483165498</v>
      </c>
      <c r="AA32" t="str">
        <f t="shared" si="19"/>
        <v>Monounsaturated Lipids</v>
      </c>
      <c r="AB32">
        <f t="shared" si="20"/>
        <v>0.20312116802089539</v>
      </c>
      <c r="AC32">
        <f t="shared" si="21"/>
        <v>0.13287917616952094</v>
      </c>
      <c r="AD32">
        <f t="shared" si="22"/>
        <v>8.1559632942610344E-2</v>
      </c>
      <c r="AE32">
        <f t="shared" si="23"/>
        <v>0.20842274665158489</v>
      </c>
      <c r="AF32">
        <f t="shared" si="24"/>
        <v>0.30317301435608673</v>
      </c>
      <c r="AG32">
        <f t="shared" si="25"/>
        <v>9.8486041276476144E-2</v>
      </c>
      <c r="AH32">
        <f t="shared" si="26"/>
        <v>0.58911085903267202</v>
      </c>
      <c r="AI32">
        <f>AVERAGE(S32:T32)</f>
        <v>0.12297159065076196</v>
      </c>
      <c r="AJ32">
        <f>AVERAGE(U32:V32)</f>
        <v>0.21310884904028299</v>
      </c>
      <c r="AK32">
        <f>AVERAGE(W32:X32)</f>
        <v>0.30771655942286247</v>
      </c>
      <c r="AM32" t="str">
        <f>A32</f>
        <v>Monounsaturated Lipids</v>
      </c>
      <c r="AN32">
        <f>AVERAGE(AB32:AF32)</f>
        <v>0.18583114762813965</v>
      </c>
      <c r="AO32">
        <f>AVERAGE(AG32:AK32)</f>
        <v>0.26627877988461118</v>
      </c>
      <c r="AQ32">
        <f>STDEV(AB32:AF32)</f>
        <v>8.4045967920814396E-2</v>
      </c>
      <c r="AR32">
        <f>STDEV(AG32:AK32)</f>
        <v>0.19840365171906188</v>
      </c>
      <c r="AT32">
        <f t="shared" si="27"/>
        <v>3.7586499501141526E-2</v>
      </c>
      <c r="AU32">
        <f t="shared" si="28"/>
        <v>8.0997951636094703E-2</v>
      </c>
      <c r="AW32">
        <f>TTEST(AB32:AF32,AG32:AK32,2,3)</f>
        <v>0.43922207953137776</v>
      </c>
    </row>
    <row r="33" spans="1:49" x14ac:dyDescent="0.2">
      <c r="A33" s="24" t="s">
        <v>2179</v>
      </c>
      <c r="B33" s="25"/>
      <c r="C33">
        <f t="shared" ref="C33:F33" si="33">SUM(C11:C12,C15:C17,C20:C24)</f>
        <v>2.5445679121952398E-2</v>
      </c>
      <c r="D33">
        <f t="shared" si="33"/>
        <v>5.0219619662599503E-2</v>
      </c>
      <c r="E33">
        <f t="shared" si="33"/>
        <v>7.6053490564142595E-2</v>
      </c>
      <c r="F33">
        <f t="shared" si="33"/>
        <v>6.2115218004388066E-2</v>
      </c>
      <c r="G33">
        <f t="shared" ref="G33:X33" si="34">SUM(G11:G12,G15:G17,G20:G24)</f>
        <v>4.0191558942414399E-2</v>
      </c>
      <c r="H33">
        <f t="shared" si="34"/>
        <v>7.1655360342417498E-2</v>
      </c>
      <c r="I33">
        <f t="shared" si="34"/>
        <v>8.9961008490294481E-2</v>
      </c>
      <c r="J33">
        <f t="shared" si="34"/>
        <v>0.11104530475994062</v>
      </c>
      <c r="K33">
        <f t="shared" si="34"/>
        <v>5.5124403372707E-2</v>
      </c>
      <c r="L33">
        <f t="shared" si="34"/>
        <v>0.1072567048014134</v>
      </c>
      <c r="M33">
        <f t="shared" si="34"/>
        <v>0.40259088296966128</v>
      </c>
      <c r="N33">
        <f t="shared" si="34"/>
        <v>0.44025033589434787</v>
      </c>
      <c r="O33">
        <f t="shared" si="34"/>
        <v>0.35038874561031202</v>
      </c>
      <c r="P33">
        <f t="shared" si="34"/>
        <v>1.4533871831281999</v>
      </c>
      <c r="Q33">
        <f t="shared" si="34"/>
        <v>16.32780310336803</v>
      </c>
      <c r="R33">
        <f t="shared" si="34"/>
        <v>14.370969069280212</v>
      </c>
      <c r="S33">
        <f t="shared" si="34"/>
        <v>5.4302644568597902E-2</v>
      </c>
      <c r="T33">
        <f t="shared" si="34"/>
        <v>7.5728620597173904E-2</v>
      </c>
      <c r="U33">
        <f t="shared" si="34"/>
        <v>0</v>
      </c>
      <c r="V33">
        <f t="shared" si="34"/>
        <v>0</v>
      </c>
      <c r="W33">
        <f t="shared" si="34"/>
        <v>5.0301183955084802E-2</v>
      </c>
      <c r="X33">
        <f t="shared" si="34"/>
        <v>0.30667895203203999</v>
      </c>
      <c r="AA33" t="str">
        <f t="shared" si="19"/>
        <v>Polyunsaturated Lipids</v>
      </c>
      <c r="AB33">
        <f t="shared" si="20"/>
        <v>3.7832649392275951E-2</v>
      </c>
      <c r="AC33">
        <f t="shared" si="21"/>
        <v>6.9084354284265334E-2</v>
      </c>
      <c r="AD33">
        <f t="shared" si="22"/>
        <v>5.5923459642415949E-2</v>
      </c>
      <c r="AE33">
        <f t="shared" si="23"/>
        <v>0.10050315662511755</v>
      </c>
      <c r="AF33">
        <f t="shared" si="24"/>
        <v>8.1190554087060204E-2</v>
      </c>
      <c r="AG33">
        <f t="shared" si="25"/>
        <v>0.42142060943200454</v>
      </c>
      <c r="AH33">
        <f t="shared" si="26"/>
        <v>0.901887964369256</v>
      </c>
      <c r="AI33">
        <f>AVERAGE(S33:T33)</f>
        <v>6.5015632582885896E-2</v>
      </c>
      <c r="AJ33">
        <f>AVERAGE(U33:V33)</f>
        <v>0</v>
      </c>
      <c r="AK33">
        <f>AVERAGE(W33:X33)</f>
        <v>0.1784900679935624</v>
      </c>
      <c r="AM33" t="str">
        <f>A33</f>
        <v>Polyunsaturated Lipids</v>
      </c>
      <c r="AN33">
        <f>AVERAGE(AB33:AF33)</f>
        <v>6.8906834806227002E-2</v>
      </c>
      <c r="AO33">
        <f>AVERAGE(AG33:AK33)</f>
        <v>0.31336285487554177</v>
      </c>
      <c r="AQ33">
        <f>STDEV(AB33:AF33)</f>
        <v>2.3892581771353061E-2</v>
      </c>
      <c r="AR33">
        <f>STDEV(AG33:AK33)</f>
        <v>0.36609478728258088</v>
      </c>
      <c r="AT33">
        <f t="shared" si="27"/>
        <v>1.0685087399743555E-2</v>
      </c>
      <c r="AU33">
        <f t="shared" si="28"/>
        <v>0.14945757105584523</v>
      </c>
      <c r="AW33">
        <f>TTEST(AB33:AF33,AG33:AK33,2,3)</f>
        <v>0.20990130230966855</v>
      </c>
    </row>
    <row r="34" spans="1:49" x14ac:dyDescent="0.2">
      <c r="A34" s="24" t="s">
        <v>2180</v>
      </c>
      <c r="B34" s="25"/>
      <c r="C34">
        <f t="shared" ref="C34:F34" si="35">SUM(C7:C8)</f>
        <v>0</v>
      </c>
      <c r="D34">
        <f t="shared" si="35"/>
        <v>6.8952648686992302E-2</v>
      </c>
      <c r="E34">
        <f t="shared" si="35"/>
        <v>0</v>
      </c>
      <c r="F34">
        <f t="shared" si="35"/>
        <v>1.8261473171339401E-2</v>
      </c>
      <c r="G34">
        <f t="shared" ref="G34:X34" si="36">SUM(G7:G8)</f>
        <v>4.0191558942414399E-2</v>
      </c>
      <c r="H34">
        <f t="shared" si="36"/>
        <v>0</v>
      </c>
      <c r="I34">
        <f t="shared" si="36"/>
        <v>2.3203558682272279E-2</v>
      </c>
      <c r="J34">
        <f t="shared" si="36"/>
        <v>0</v>
      </c>
      <c r="K34">
        <f t="shared" si="36"/>
        <v>2.30476097225044E-2</v>
      </c>
      <c r="L34">
        <f t="shared" si="36"/>
        <v>2.42238331921335E-2</v>
      </c>
      <c r="M34">
        <f t="shared" si="36"/>
        <v>0</v>
      </c>
      <c r="N34">
        <f t="shared" si="36"/>
        <v>0.116039612068918</v>
      </c>
      <c r="O34">
        <f t="shared" si="36"/>
        <v>0</v>
      </c>
      <c r="P34">
        <f t="shared" si="36"/>
        <v>0</v>
      </c>
      <c r="Q34">
        <f t="shared" si="36"/>
        <v>8.0242093796796393E-2</v>
      </c>
      <c r="R34">
        <f t="shared" si="36"/>
        <v>8.9855707249147904E-2</v>
      </c>
      <c r="S34">
        <f t="shared" si="36"/>
        <v>0</v>
      </c>
      <c r="T34">
        <f t="shared" si="36"/>
        <v>0</v>
      </c>
      <c r="U34">
        <f t="shared" si="36"/>
        <v>0.107279276258366</v>
      </c>
      <c r="V34">
        <f t="shared" si="36"/>
        <v>0.149260136938897</v>
      </c>
      <c r="W34">
        <f t="shared" si="36"/>
        <v>0</v>
      </c>
      <c r="X34">
        <f t="shared" si="36"/>
        <v>0</v>
      </c>
      <c r="AA34" t="str">
        <f t="shared" si="19"/>
        <v>Short Chain Lipids</v>
      </c>
      <c r="AB34">
        <f t="shared" si="20"/>
        <v>3.4476324343496151E-2</v>
      </c>
      <c r="AC34">
        <f t="shared" si="21"/>
        <v>9.1307365856697006E-3</v>
      </c>
      <c r="AD34">
        <f t="shared" si="22"/>
        <v>2.0095779471207199E-2</v>
      </c>
      <c r="AE34">
        <f t="shared" si="23"/>
        <v>1.160177934113614E-2</v>
      </c>
      <c r="AF34">
        <f t="shared" si="24"/>
        <v>2.3635721457318952E-2</v>
      </c>
      <c r="AG34">
        <f t="shared" si="25"/>
        <v>5.8019806034458998E-2</v>
      </c>
      <c r="AH34">
        <f t="shared" si="26"/>
        <v>0</v>
      </c>
      <c r="AI34">
        <f>AVERAGE(S34:T34)</f>
        <v>0</v>
      </c>
      <c r="AJ34">
        <f>AVERAGE(U34:V34)</f>
        <v>0.12826970659863152</v>
      </c>
      <c r="AK34">
        <f>AVERAGE(W34:X34)</f>
        <v>0</v>
      </c>
      <c r="AM34" t="str">
        <f>A34</f>
        <v>Short Chain Lipids</v>
      </c>
      <c r="AN34">
        <f>AVERAGE(AB34:AF34)</f>
        <v>1.9788068239765626E-2</v>
      </c>
      <c r="AO34">
        <f>AVERAGE(AG34:AK34)</f>
        <v>3.7257902526618106E-2</v>
      </c>
      <c r="AQ34">
        <f>STDEV(AB34:AF34)</f>
        <v>1.0139502364151072E-2</v>
      </c>
      <c r="AR34">
        <f>STDEV(AG34:AK34)</f>
        <v>5.6742089800606528E-2</v>
      </c>
      <c r="AT34">
        <f t="shared" si="27"/>
        <v>4.5345233088523243E-3</v>
      </c>
      <c r="AU34">
        <f t="shared" si="28"/>
        <v>2.3164861158444613E-2</v>
      </c>
      <c r="AW34">
        <f>TTEST(AB34:AF34,AG34:AK34,2,3)</f>
        <v>0.53302543129185564</v>
      </c>
    </row>
    <row r="35" spans="1:49" x14ac:dyDescent="0.2">
      <c r="A35" s="24" t="s">
        <v>2181</v>
      </c>
      <c r="B35" s="25"/>
      <c r="C35">
        <f t="shared" ref="C35:F35" si="37">SUM(C9:C19,C20:C26)</f>
        <v>0.2882049207742301</v>
      </c>
      <c r="D35">
        <f t="shared" si="37"/>
        <v>0.22271316432924299</v>
      </c>
      <c r="E35">
        <f t="shared" si="37"/>
        <v>0.30045977098782967</v>
      </c>
      <c r="F35">
        <f t="shared" si="37"/>
        <v>0.24287388788649766</v>
      </c>
      <c r="G35">
        <f t="shared" ref="G35:X35" si="38">SUM(G9:G19,G20:G26)</f>
        <v>0.12781998676205769</v>
      </c>
      <c r="H35">
        <f t="shared" si="38"/>
        <v>0.184969028578859</v>
      </c>
      <c r="I35">
        <f t="shared" si="38"/>
        <v>0.30534688840776858</v>
      </c>
      <c r="J35">
        <f t="shared" si="38"/>
        <v>0.38041717696390459</v>
      </c>
      <c r="K35">
        <f t="shared" si="38"/>
        <v>0.40077115070577485</v>
      </c>
      <c r="L35">
        <f t="shared" si="38"/>
        <v>0.44666522961191568</v>
      </c>
      <c r="M35">
        <f t="shared" si="38"/>
        <v>0.50351871149846972</v>
      </c>
      <c r="N35">
        <f t="shared" si="38"/>
        <v>0.44025033589434787</v>
      </c>
      <c r="O35">
        <f t="shared" si="38"/>
        <v>1.019561212279146</v>
      </c>
      <c r="P35">
        <f t="shared" si="38"/>
        <v>2.3627381497170581</v>
      </c>
      <c r="Q35">
        <f t="shared" si="38"/>
        <v>26.738329891693766</v>
      </c>
      <c r="R35">
        <f t="shared" si="38"/>
        <v>23.66073599943855</v>
      </c>
      <c r="S35">
        <f t="shared" si="38"/>
        <v>0.23793333867939592</v>
      </c>
      <c r="T35">
        <f t="shared" si="38"/>
        <v>0.25132291388492228</v>
      </c>
      <c r="U35">
        <f t="shared" si="38"/>
        <v>0</v>
      </c>
      <c r="V35">
        <f t="shared" si="38"/>
        <v>0.169678284883303</v>
      </c>
      <c r="W35">
        <f t="shared" si="38"/>
        <v>0.39458617599729479</v>
      </c>
      <c r="X35">
        <f t="shared" si="38"/>
        <v>1.129367815800211</v>
      </c>
      <c r="AA35" t="str">
        <f t="shared" si="19"/>
        <v>Medium Chain Lipids</v>
      </c>
      <c r="AB35">
        <f t="shared" si="20"/>
        <v>0.25545904255173657</v>
      </c>
      <c r="AC35">
        <f t="shared" si="21"/>
        <v>0.27166682943716369</v>
      </c>
      <c r="AD35">
        <f t="shared" si="22"/>
        <v>0.15639450767045834</v>
      </c>
      <c r="AE35">
        <f t="shared" si="23"/>
        <v>0.34288203268583661</v>
      </c>
      <c r="AF35">
        <f t="shared" si="24"/>
        <v>0.42371819015884526</v>
      </c>
      <c r="AG35">
        <f t="shared" si="25"/>
        <v>0.47188452369640876</v>
      </c>
      <c r="AH35">
        <f t="shared" si="26"/>
        <v>1.6911496809981021</v>
      </c>
      <c r="AI35">
        <f>AVERAGE(S35:T35)</f>
        <v>0.2446281262821591</v>
      </c>
      <c r="AJ35">
        <f>AVERAGE(U35:V35)</f>
        <v>8.4839142441651499E-2</v>
      </c>
      <c r="AK35">
        <f>AVERAGE(W35:X35)</f>
        <v>0.7619769958987529</v>
      </c>
      <c r="AM35" t="str">
        <f>A35</f>
        <v>Medium Chain Lipids</v>
      </c>
      <c r="AN35">
        <f>AVERAGE(AB35:AF35)</f>
        <v>0.29002412050080811</v>
      </c>
      <c r="AO35">
        <f>AVERAGE(AG35:AK35)</f>
        <v>0.65089569386341484</v>
      </c>
      <c r="AQ35">
        <f>STDEV(AB35:AF35)</f>
        <v>0.10007081407220864</v>
      </c>
      <c r="AR35">
        <f>STDEV(AG35:AK35)</f>
        <v>0.63482000762655766</v>
      </c>
      <c r="AT35">
        <f t="shared" si="27"/>
        <v>4.4753028565840208E-2</v>
      </c>
      <c r="AU35">
        <f t="shared" si="28"/>
        <v>0.25916418286579868</v>
      </c>
      <c r="AW35">
        <f>TTEST(AB35:AF35,AG35:AK35,2,3)</f>
        <v>0.27459154165513666</v>
      </c>
    </row>
    <row r="36" spans="1:49" x14ac:dyDescent="0.2">
      <c r="A36" s="19"/>
    </row>
    <row r="37" spans="1:49" x14ac:dyDescent="0.2">
      <c r="A37" s="26" t="s">
        <v>116</v>
      </c>
      <c r="C37">
        <f>SUM(C7:C26)</f>
        <v>0.2882049207742301</v>
      </c>
      <c r="D37">
        <f t="shared" ref="D37:X37" si="39">SUM(D7:D26)</f>
        <v>0.29166581301623529</v>
      </c>
      <c r="E37">
        <f t="shared" si="39"/>
        <v>0.30045977098782967</v>
      </c>
      <c r="F37">
        <f t="shared" si="39"/>
        <v>0.26113536105783708</v>
      </c>
      <c r="G37">
        <f t="shared" si="39"/>
        <v>0.1680115457044721</v>
      </c>
      <c r="H37">
        <f t="shared" si="39"/>
        <v>0.184969028578859</v>
      </c>
      <c r="I37">
        <f t="shared" si="39"/>
        <v>0.32855044709004089</v>
      </c>
      <c r="J37">
        <f t="shared" si="39"/>
        <v>0.38041717696390459</v>
      </c>
      <c r="K37">
        <f t="shared" si="39"/>
        <v>0.42381876042827926</v>
      </c>
      <c r="L37">
        <f t="shared" si="39"/>
        <v>0.47088906280404919</v>
      </c>
      <c r="M37">
        <f t="shared" si="39"/>
        <v>0.50351871149846972</v>
      </c>
      <c r="N37">
        <f t="shared" si="39"/>
        <v>0.55628994796326592</v>
      </c>
      <c r="O37">
        <f t="shared" si="39"/>
        <v>1.019561212279146</v>
      </c>
      <c r="P37">
        <f t="shared" si="39"/>
        <v>2.3627381497170581</v>
      </c>
      <c r="Q37">
        <f t="shared" si="39"/>
        <v>26.818571985490561</v>
      </c>
      <c r="R37">
        <f t="shared" si="39"/>
        <v>23.7505917066877</v>
      </c>
      <c r="S37">
        <f t="shared" si="39"/>
        <v>0.23793333867939592</v>
      </c>
      <c r="T37">
        <f t="shared" si="39"/>
        <v>0.25132291388492228</v>
      </c>
      <c r="U37">
        <f t="shared" si="39"/>
        <v>0.107279276258366</v>
      </c>
      <c r="V37">
        <f t="shared" si="39"/>
        <v>0.3189384218222</v>
      </c>
      <c r="W37">
        <f t="shared" si="39"/>
        <v>0.39458617599729479</v>
      </c>
      <c r="X37">
        <f t="shared" si="39"/>
        <v>1.129367815800211</v>
      </c>
      <c r="AA37" t="str">
        <f t="shared" si="19"/>
        <v>TOTAL</v>
      </c>
      <c r="AB37">
        <f t="shared" si="20"/>
        <v>0.28993536689523269</v>
      </c>
      <c r="AC37">
        <f t="shared" si="21"/>
        <v>0.28079756602283334</v>
      </c>
      <c r="AD37">
        <f t="shared" si="22"/>
        <v>0.17649028714166554</v>
      </c>
      <c r="AE37">
        <f t="shared" si="23"/>
        <v>0.35448381202697277</v>
      </c>
      <c r="AF37">
        <f t="shared" si="24"/>
        <v>0.44735391161616422</v>
      </c>
      <c r="AG37">
        <f t="shared" si="25"/>
        <v>0.52990432973086787</v>
      </c>
      <c r="AH37">
        <f t="shared" si="26"/>
        <v>1.6911496809981021</v>
      </c>
      <c r="AI37">
        <f>AVERAGE(S37:T37)</f>
        <v>0.2446281262821591</v>
      </c>
      <c r="AJ37">
        <f>AVERAGE(U37:V37)</f>
        <v>0.21310884904028299</v>
      </c>
      <c r="AK37">
        <f>AVERAGE(W37:X37)</f>
        <v>0.7619769958987529</v>
      </c>
      <c r="AM37" t="str">
        <f>A37</f>
        <v>TOTAL</v>
      </c>
      <c r="AN37">
        <f>AVERAGE(AB37:AF37)</f>
        <v>0.3098121887405737</v>
      </c>
      <c r="AO37">
        <f>AVERAGE(AG37:AK37)</f>
        <v>0.68815359639003304</v>
      </c>
      <c r="AQ37">
        <f>STDEV(AB37:AF37)</f>
        <v>9.9906137552580959E-2</v>
      </c>
      <c r="AR37">
        <f>STDEV(AG37:AK37)</f>
        <v>0.60391974323400421</v>
      </c>
      <c r="AT37">
        <f t="shared" si="27"/>
        <v>4.4679382987403093E-2</v>
      </c>
      <c r="AU37">
        <f t="shared" si="28"/>
        <v>0.24654920275265735</v>
      </c>
      <c r="AW37">
        <f>TTEST(AB37:AF37,AG37:AK37,2,3)</f>
        <v>0.23562945886783193</v>
      </c>
    </row>
    <row r="38" spans="1:49" x14ac:dyDescent="0.2">
      <c r="A38" s="19" t="s">
        <v>2127</v>
      </c>
      <c r="C38">
        <f t="shared" ref="C38:F38" si="40">COUNTIF(C6:C26,"&gt;0")</f>
        <v>6</v>
      </c>
      <c r="D38">
        <f t="shared" si="40"/>
        <v>5</v>
      </c>
      <c r="E38">
        <f t="shared" si="40"/>
        <v>6</v>
      </c>
      <c r="F38">
        <f t="shared" si="40"/>
        <v>9</v>
      </c>
      <c r="G38">
        <f t="shared" ref="G38:X38" si="41">COUNTIF(G6:G26,"&gt;0")</f>
        <v>6</v>
      </c>
      <c r="H38">
        <f t="shared" si="41"/>
        <v>6</v>
      </c>
      <c r="I38">
        <f t="shared" si="41"/>
        <v>8</v>
      </c>
      <c r="J38">
        <f t="shared" si="41"/>
        <v>7</v>
      </c>
      <c r="K38">
        <f t="shared" si="41"/>
        <v>5</v>
      </c>
      <c r="L38">
        <f t="shared" si="41"/>
        <v>9</v>
      </c>
      <c r="M38">
        <f t="shared" si="41"/>
        <v>4</v>
      </c>
      <c r="N38">
        <f t="shared" si="41"/>
        <v>4</v>
      </c>
      <c r="O38">
        <f t="shared" si="41"/>
        <v>4</v>
      </c>
      <c r="P38">
        <f t="shared" si="41"/>
        <v>5</v>
      </c>
      <c r="Q38">
        <f t="shared" si="41"/>
        <v>12</v>
      </c>
      <c r="R38">
        <f t="shared" si="41"/>
        <v>10</v>
      </c>
      <c r="S38">
        <f t="shared" si="41"/>
        <v>3</v>
      </c>
      <c r="T38">
        <f t="shared" si="41"/>
        <v>4</v>
      </c>
      <c r="U38">
        <f t="shared" si="41"/>
        <v>1</v>
      </c>
      <c r="V38">
        <f t="shared" si="41"/>
        <v>2</v>
      </c>
      <c r="W38">
        <f t="shared" si="41"/>
        <v>4</v>
      </c>
      <c r="X38">
        <f t="shared" si="41"/>
        <v>6</v>
      </c>
      <c r="AA38" t="str">
        <f t="shared" si="19"/>
        <v>Number of Species</v>
      </c>
      <c r="AB38">
        <v>5.5</v>
      </c>
      <c r="AC38">
        <v>7.5</v>
      </c>
      <c r="AD38">
        <v>6</v>
      </c>
      <c r="AE38">
        <v>7.5</v>
      </c>
      <c r="AF38">
        <v>7</v>
      </c>
      <c r="AG38">
        <v>4</v>
      </c>
      <c r="AH38">
        <v>4.5</v>
      </c>
      <c r="AI38">
        <v>3.5</v>
      </c>
      <c r="AJ38">
        <v>1.5</v>
      </c>
      <c r="AK38">
        <v>5</v>
      </c>
      <c r="AM38" t="str">
        <f>A38</f>
        <v>Number of Species</v>
      </c>
      <c r="AN38">
        <f>AVERAGE(AB38:AF38)</f>
        <v>6.7</v>
      </c>
      <c r="AO38">
        <f>AVERAGE(AG38:AK38)</f>
        <v>3.7</v>
      </c>
      <c r="AQ38">
        <f>STDEV(AB38:AF38)</f>
        <v>0.90829510622924903</v>
      </c>
      <c r="AR38">
        <f>STDEV(AG38:AK38)</f>
        <v>1.3509256086106294</v>
      </c>
      <c r="AT38">
        <f t="shared" si="27"/>
        <v>0.40620192023179869</v>
      </c>
      <c r="AU38">
        <f t="shared" si="28"/>
        <v>0.5515130702591432</v>
      </c>
      <c r="AW38">
        <f>TTEST(AB38:AF38,AG38:AK38,2,3)</f>
        <v>4.451146222652253E-3</v>
      </c>
    </row>
  </sheetData>
  <mergeCells count="3">
    <mergeCell ref="AN3:AO3"/>
    <mergeCell ref="AQ3:AR3"/>
    <mergeCell ref="AT3:AU3"/>
  </mergeCells>
  <conditionalFormatting sqref="C7:X7">
    <cfRule type="aboveAverage" dxfId="1548" priority="39" stdDev="3"/>
  </conditionalFormatting>
  <conditionalFormatting sqref="C8:X8">
    <cfRule type="aboveAverage" dxfId="1547" priority="38" stdDev="3"/>
  </conditionalFormatting>
  <conditionalFormatting sqref="C9:X9">
    <cfRule type="aboveAverage" dxfId="1546" priority="37" stdDev="3"/>
  </conditionalFormatting>
  <conditionalFormatting sqref="C10:X10">
    <cfRule type="aboveAverage" dxfId="1545" priority="36" stdDev="3"/>
  </conditionalFormatting>
  <conditionalFormatting sqref="C11:X11">
    <cfRule type="aboveAverage" dxfId="1544" priority="35" stdDev="3"/>
  </conditionalFormatting>
  <conditionalFormatting sqref="C12:X12">
    <cfRule type="aboveAverage" dxfId="1543" priority="34" stdDev="3"/>
  </conditionalFormatting>
  <conditionalFormatting sqref="C13:X13">
    <cfRule type="aboveAverage" dxfId="1542" priority="33" stdDev="3"/>
  </conditionalFormatting>
  <conditionalFormatting sqref="C14:X14">
    <cfRule type="aboveAverage" dxfId="1541" priority="32" stdDev="3"/>
  </conditionalFormatting>
  <conditionalFormatting sqref="C15:X15">
    <cfRule type="aboveAverage" dxfId="1540" priority="31" stdDev="3"/>
  </conditionalFormatting>
  <conditionalFormatting sqref="C16:X16">
    <cfRule type="aboveAverage" dxfId="1539" priority="30" stdDev="3"/>
  </conditionalFormatting>
  <conditionalFormatting sqref="C17:X17">
    <cfRule type="aboveAverage" dxfId="1538" priority="29" stdDev="3"/>
  </conditionalFormatting>
  <conditionalFormatting sqref="C18:X18">
    <cfRule type="aboveAverage" dxfId="1537" priority="28" stdDev="3"/>
  </conditionalFormatting>
  <conditionalFormatting sqref="C19:X19">
    <cfRule type="aboveAverage" dxfId="1536" priority="27" stdDev="3"/>
  </conditionalFormatting>
  <conditionalFormatting sqref="C20:X20">
    <cfRule type="aboveAverage" dxfId="1535" priority="26" stdDev="3"/>
  </conditionalFormatting>
  <conditionalFormatting sqref="C21:X21">
    <cfRule type="aboveAverage" dxfId="1534" priority="25" stdDev="3"/>
  </conditionalFormatting>
  <conditionalFormatting sqref="C22:X22">
    <cfRule type="aboveAverage" dxfId="1533" priority="24" stdDev="3"/>
  </conditionalFormatting>
  <conditionalFormatting sqref="C23:X23">
    <cfRule type="aboveAverage" dxfId="1532" priority="23" stdDev="3"/>
  </conditionalFormatting>
  <conditionalFormatting sqref="C24:X24">
    <cfRule type="aboveAverage" dxfId="1531" priority="22" stdDev="3"/>
  </conditionalFormatting>
  <conditionalFormatting sqref="C25:X25">
    <cfRule type="aboveAverage" dxfId="1530" priority="21" stdDev="3"/>
  </conditionalFormatting>
  <conditionalFormatting sqref="C26:X26">
    <cfRule type="aboveAverage" dxfId="1529" priority="20" stdDev="3"/>
  </conditionalFormatting>
  <conditionalFormatting sqref="C27:X27">
    <cfRule type="aboveAverage" dxfId="1528" priority="19" stdDev="3"/>
  </conditionalFormatting>
  <conditionalFormatting sqref="C28:X28">
    <cfRule type="aboveAverage" dxfId="1527" priority="18" stdDev="3"/>
  </conditionalFormatting>
  <conditionalFormatting sqref="C29:X29">
    <cfRule type="aboveAverage" dxfId="1526" priority="17" stdDev="3"/>
  </conditionalFormatting>
  <conditionalFormatting sqref="C30:X30">
    <cfRule type="aboveAverage" dxfId="1525" priority="16" stdDev="3"/>
  </conditionalFormatting>
  <conditionalFormatting sqref="C31:X31">
    <cfRule type="aboveAverage" dxfId="1524" priority="15" stdDev="3"/>
  </conditionalFormatting>
  <conditionalFormatting sqref="C32:X32">
    <cfRule type="aboveAverage" dxfId="1523" priority="14" stdDev="3"/>
  </conditionalFormatting>
  <conditionalFormatting sqref="C33:X33">
    <cfRule type="aboveAverage" dxfId="1522" priority="13" stdDev="3"/>
  </conditionalFormatting>
  <conditionalFormatting sqref="C34:X34">
    <cfRule type="aboveAverage" dxfId="1521" priority="12" stdDev="3"/>
  </conditionalFormatting>
  <conditionalFormatting sqref="C35:X35">
    <cfRule type="aboveAverage" dxfId="1520" priority="11" stdDev="3"/>
  </conditionalFormatting>
  <conditionalFormatting sqref="C36:X36">
    <cfRule type="aboveAverage" dxfId="1519" priority="10" stdDev="3"/>
  </conditionalFormatting>
  <conditionalFormatting sqref="C37:X37">
    <cfRule type="aboveAverage" dxfId="1518" priority="9" stdDev="3"/>
  </conditionalFormatting>
  <conditionalFormatting sqref="C38:X38">
    <cfRule type="aboveAverage" dxfId="1517" priority="8" stdDev="3"/>
  </conditionalFormatting>
  <conditionalFormatting sqref="C39:X39">
    <cfRule type="aboveAverage" dxfId="1516" priority="7" stdDev="3"/>
  </conditionalFormatting>
  <conditionalFormatting sqref="C40:X40">
    <cfRule type="aboveAverage" dxfId="1515" priority="6" stdDev="3"/>
  </conditionalFormatting>
  <conditionalFormatting sqref="C41:X41">
    <cfRule type="aboveAverage" dxfId="1514" priority="5" stdDev="3"/>
  </conditionalFormatting>
  <conditionalFormatting sqref="C42:X42">
    <cfRule type="aboveAverage" dxfId="1513" priority="4" stdDev="3"/>
  </conditionalFormatting>
  <conditionalFormatting sqref="C43:X43">
    <cfRule type="aboveAverage" dxfId="1512" priority="3" stdDev="3"/>
  </conditionalFormatting>
  <conditionalFormatting sqref="C44:X44">
    <cfRule type="aboveAverage" dxfId="1511" priority="2" stdDev="3"/>
  </conditionalFormatting>
  <conditionalFormatting sqref="AW1:AW38">
    <cfRule type="cellIs" dxfId="1510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W149"/>
  <sheetViews>
    <sheetView workbookViewId="0">
      <pane ySplit="4" topLeftCell="A5" activePane="bottomLeft" state="frozen"/>
      <selection activeCell="AA1" sqref="AA1"/>
      <selection pane="bottomLeft"/>
    </sheetView>
  </sheetViews>
  <sheetFormatPr baseColWidth="10" defaultColWidth="8.83203125" defaultRowHeight="15" x14ac:dyDescent="0.2"/>
  <cols>
    <col min="27" max="27" width="29.6640625" customWidth="1"/>
    <col min="39" max="39" width="26.5" customWidth="1"/>
  </cols>
  <sheetData>
    <row r="1" spans="1:49" x14ac:dyDescent="0.2">
      <c r="A1" t="s">
        <v>649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650</v>
      </c>
      <c r="B6">
        <v>535.38499999999999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651</v>
      </c>
      <c r="B7">
        <v>325.17500000000001</v>
      </c>
      <c r="C7">
        <v>0.15941739022280499</v>
      </c>
      <c r="D7">
        <v>0.15273760169396799</v>
      </c>
      <c r="E7">
        <v>4.2486043047180497E-2</v>
      </c>
      <c r="F7">
        <v>7.9060497758957404E-2</v>
      </c>
      <c r="G7">
        <v>7.2259115403782506E-2</v>
      </c>
      <c r="H7">
        <v>2.6514485107012199E-2</v>
      </c>
      <c r="I7">
        <v>2.5508562146009401E-2</v>
      </c>
      <c r="J7">
        <v>7.4446368457405002E-2</v>
      </c>
      <c r="K7">
        <v>2.49759663297499E-2</v>
      </c>
      <c r="L7">
        <v>4.5992971839206399E-2</v>
      </c>
      <c r="M7">
        <v>0.123322819280935</v>
      </c>
      <c r="N7">
        <v>2.0472038391742001E-2</v>
      </c>
      <c r="O7">
        <v>2.5138028719033E-2</v>
      </c>
      <c r="P7">
        <v>0</v>
      </c>
      <c r="Q7">
        <v>4.03139948092009E-2</v>
      </c>
      <c r="R7">
        <v>7.4004826688290601E-2</v>
      </c>
      <c r="S7">
        <v>2.6121213157792401E-2</v>
      </c>
      <c r="T7">
        <v>7.2126830379722895E-2</v>
      </c>
      <c r="U7">
        <v>8.1691898979122907E-2</v>
      </c>
      <c r="V7">
        <v>3.3063269983244901E-2</v>
      </c>
      <c r="W7">
        <v>7.6431740449255298E-2</v>
      </c>
      <c r="X7">
        <v>6.0083543795095798E-2</v>
      </c>
      <c r="AA7" t="str">
        <f>A7</f>
        <v>LPA_10:0_</v>
      </c>
      <c r="AB7">
        <f>AVERAGE(C7:D7)</f>
        <v>0.15607749595838649</v>
      </c>
      <c r="AC7">
        <f>AVERAGE(E7:F7)</f>
        <v>6.0773270403068951E-2</v>
      </c>
      <c r="AD7">
        <f>AVERAGE(G7:H7)</f>
        <v>4.9386800255397351E-2</v>
      </c>
      <c r="AE7">
        <f>AVERAGE(I7:J7)</f>
        <v>4.99774653017072E-2</v>
      </c>
      <c r="AF7">
        <f>AVERAGE(K7:L7)</f>
        <v>3.5484469084478151E-2</v>
      </c>
      <c r="AG7">
        <f t="shared" ref="AG7:AG15" si="0">AVERAGE(M7:N7)</f>
        <v>7.1897428836338498E-2</v>
      </c>
      <c r="AH7">
        <f t="shared" ref="AH7:AH15" si="1">AVERAGE(O7:P7)</f>
        <v>1.25690143595165E-2</v>
      </c>
      <c r="AI7">
        <f t="shared" ref="AI7:AI38" si="2">AVERAGE(S7:T7)</f>
        <v>4.9124021768757645E-2</v>
      </c>
      <c r="AJ7">
        <f t="shared" ref="AJ7:AJ38" si="3">AVERAGE(U7:V7)</f>
        <v>5.7377584481183908E-2</v>
      </c>
      <c r="AK7">
        <f t="shared" ref="AK7:AK38" si="4">AVERAGE(W7:X7)</f>
        <v>6.8257642122175555E-2</v>
      </c>
      <c r="AM7" t="str">
        <f t="shared" ref="AM7:AM38" si="5">A7</f>
        <v>LPA_10:0_</v>
      </c>
      <c r="AN7">
        <f t="shared" ref="AN7:AN38" si="6">AVERAGE(AB7:AF7)</f>
        <v>7.0339900200607638E-2</v>
      </c>
      <c r="AO7">
        <f t="shared" ref="AO7:AO38" si="7">AVERAGE(AG7:AK7)</f>
        <v>5.184513831359442E-2</v>
      </c>
      <c r="AQ7">
        <f t="shared" ref="AQ7:AQ38" si="8">STDEV(AB7:AF7)</f>
        <v>4.8762224012612002E-2</v>
      </c>
      <c r="AR7">
        <f t="shared" ref="AR7:AR38" si="9">STDEV(AG7:AK7)</f>
        <v>2.3728100351583025E-2</v>
      </c>
      <c r="AT7">
        <f>AQ7/SQRT(5)</f>
        <v>2.1807129525254598E-2</v>
      </c>
      <c r="AU7">
        <f>AR7/SQRT(6)</f>
        <v>9.6869564044887585E-3</v>
      </c>
      <c r="AW7">
        <f t="shared" ref="AW7:AW38" si="10">TTEST(AB7:AF7,AG7:AK7,2,3)</f>
        <v>0.47558663428098769</v>
      </c>
    </row>
    <row r="8" spans="1:49" x14ac:dyDescent="0.2">
      <c r="A8" t="s">
        <v>652</v>
      </c>
      <c r="B8">
        <v>353.20299999999997</v>
      </c>
      <c r="C8">
        <v>0.18261721294123201</v>
      </c>
      <c r="D8">
        <v>4.6650694934778102E-2</v>
      </c>
      <c r="E8">
        <v>5.2917881748585097E-2</v>
      </c>
      <c r="F8">
        <v>7.7766748816130105E-2</v>
      </c>
      <c r="G8">
        <v>9.3628707459998198E-2</v>
      </c>
      <c r="H8">
        <v>9.0890913392332004E-2</v>
      </c>
      <c r="I8">
        <v>8.5240274509415501E-2</v>
      </c>
      <c r="J8">
        <v>9.2621920871051699E-2</v>
      </c>
      <c r="K8">
        <v>8.2073558403469304E-2</v>
      </c>
      <c r="L8">
        <v>0.144678006822936</v>
      </c>
      <c r="M8">
        <v>6.6773802359865006E-2</v>
      </c>
      <c r="N8">
        <v>2.5501384921245599E-2</v>
      </c>
      <c r="O8">
        <v>4.1624927516274501E-2</v>
      </c>
      <c r="P8">
        <v>5.4753675003976397E-2</v>
      </c>
      <c r="Q8">
        <v>0</v>
      </c>
      <c r="R8">
        <v>0</v>
      </c>
      <c r="S8">
        <v>9.6574639737524795E-2</v>
      </c>
      <c r="T8">
        <v>6.2284698707234597E-2</v>
      </c>
      <c r="U8">
        <v>0.12172934758377101</v>
      </c>
      <c r="V8">
        <v>2.69369161279241E-2</v>
      </c>
      <c r="W8">
        <v>5.3943869247150902E-2</v>
      </c>
      <c r="X8">
        <v>0</v>
      </c>
      <c r="AA8" t="str">
        <f t="shared" ref="AA8:AA15" si="11">A8</f>
        <v>LPA_12:0_</v>
      </c>
      <c r="AB8">
        <f t="shared" ref="AB8:AB15" si="12">AVERAGE(C8:D8)</f>
        <v>0.11463395393800506</v>
      </c>
      <c r="AC8">
        <f t="shared" ref="AC8:AC15" si="13">AVERAGE(E8:F8)</f>
        <v>6.5342315282357594E-2</v>
      </c>
      <c r="AD8">
        <f t="shared" ref="AD8:AD15" si="14">AVERAGE(G8:H8)</f>
        <v>9.2259810426165101E-2</v>
      </c>
      <c r="AE8">
        <f t="shared" ref="AE8:AE15" si="15">AVERAGE(I8:J8)</f>
        <v>8.8931097690233607E-2</v>
      </c>
      <c r="AF8">
        <f t="shared" ref="AF8:AF15" si="16">AVERAGE(K8:L8)</f>
        <v>0.11337578261320265</v>
      </c>
      <c r="AG8">
        <f t="shared" si="0"/>
        <v>4.6137593640555301E-2</v>
      </c>
      <c r="AH8">
        <f t="shared" si="1"/>
        <v>4.8189301260125453E-2</v>
      </c>
      <c r="AI8">
        <f t="shared" si="2"/>
        <v>7.9429669222379692E-2</v>
      </c>
      <c r="AJ8">
        <f t="shared" si="3"/>
        <v>7.4333131855847556E-2</v>
      </c>
      <c r="AK8">
        <f t="shared" si="4"/>
        <v>2.6971934623575451E-2</v>
      </c>
      <c r="AM8" t="str">
        <f t="shared" si="5"/>
        <v>LPA_12:0_</v>
      </c>
      <c r="AN8">
        <f t="shared" si="6"/>
        <v>9.4908591989992797E-2</v>
      </c>
      <c r="AO8">
        <f t="shared" si="7"/>
        <v>5.5012326120496689E-2</v>
      </c>
      <c r="AQ8">
        <f t="shared" si="8"/>
        <v>2.0291859412847339E-2</v>
      </c>
      <c r="AR8">
        <f t="shared" si="9"/>
        <v>2.1685699657577464E-2</v>
      </c>
      <c r="AT8">
        <f t="shared" ref="AT8:AT15" si="17">AQ8/SQRT(5)</f>
        <v>9.0747954073991232E-3</v>
      </c>
      <c r="AU8">
        <f t="shared" ref="AU8:AU15" si="18">AR8/SQRT(6)</f>
        <v>8.8531498127187806E-3</v>
      </c>
      <c r="AW8">
        <f t="shared" si="10"/>
        <v>1.7057940725444642E-2</v>
      </c>
    </row>
    <row r="9" spans="1:49" x14ac:dyDescent="0.2">
      <c r="A9" t="s">
        <v>653</v>
      </c>
      <c r="B9">
        <v>381.23099999999999</v>
      </c>
      <c r="C9">
        <v>0.90031863573766402</v>
      </c>
      <c r="D9">
        <v>0.50402835133340296</v>
      </c>
      <c r="E9">
        <v>0.45334954057828702</v>
      </c>
      <c r="F9">
        <v>0.237035043400533</v>
      </c>
      <c r="G9">
        <v>0.36577617978230298</v>
      </c>
      <c r="H9">
        <v>0.336491272271148</v>
      </c>
      <c r="I9">
        <v>0.47408351894244399</v>
      </c>
      <c r="J9">
        <v>0.37053475599265401</v>
      </c>
      <c r="K9">
        <v>0.38017837094731599</v>
      </c>
      <c r="L9">
        <v>0.41550903077465601</v>
      </c>
      <c r="M9">
        <v>5.1728963842564202E-2</v>
      </c>
      <c r="N9">
        <v>3.8287609667681903E-2</v>
      </c>
      <c r="O9">
        <v>8.8953269730824805E-2</v>
      </c>
      <c r="P9">
        <v>8.8871878197705201E-2</v>
      </c>
      <c r="Q9">
        <v>0.392330109670328</v>
      </c>
      <c r="R9">
        <v>0.41886090176319801</v>
      </c>
      <c r="S9">
        <v>0.112284747018798</v>
      </c>
      <c r="T9">
        <v>0.13566909711205399</v>
      </c>
      <c r="U9">
        <v>0.21075490060954299</v>
      </c>
      <c r="V9">
        <v>0.14480906446057301</v>
      </c>
      <c r="W9">
        <v>6.0643960138516598E-2</v>
      </c>
      <c r="X9">
        <v>0.13225736922664</v>
      </c>
      <c r="AA9" t="str">
        <f t="shared" si="11"/>
        <v>LPA_14:0_</v>
      </c>
      <c r="AB9">
        <f t="shared" si="12"/>
        <v>0.70217349353553349</v>
      </c>
      <c r="AC9">
        <f t="shared" si="13"/>
        <v>0.34519229198941004</v>
      </c>
      <c r="AD9">
        <f t="shared" si="14"/>
        <v>0.35113372602672549</v>
      </c>
      <c r="AE9">
        <f t="shared" si="15"/>
        <v>0.422309137467549</v>
      </c>
      <c r="AF9">
        <f t="shared" si="16"/>
        <v>0.39784370086098597</v>
      </c>
      <c r="AG9">
        <f t="shared" si="0"/>
        <v>4.5008286755123056E-2</v>
      </c>
      <c r="AH9">
        <f t="shared" si="1"/>
        <v>8.8912573964264996E-2</v>
      </c>
      <c r="AI9">
        <f t="shared" si="2"/>
        <v>0.12397692206542599</v>
      </c>
      <c r="AJ9">
        <f t="shared" si="3"/>
        <v>0.177781982535058</v>
      </c>
      <c r="AK9">
        <f t="shared" si="4"/>
        <v>9.6450664682578291E-2</v>
      </c>
      <c r="AM9" t="str">
        <f t="shared" si="5"/>
        <v>LPA_14:0_</v>
      </c>
      <c r="AN9">
        <f t="shared" si="6"/>
        <v>0.44373046997604082</v>
      </c>
      <c r="AO9">
        <f t="shared" si="7"/>
        <v>0.10642608600049006</v>
      </c>
      <c r="AQ9">
        <f t="shared" si="8"/>
        <v>0.14802127803441825</v>
      </c>
      <c r="AR9">
        <f t="shared" si="9"/>
        <v>4.8933817588880386E-2</v>
      </c>
      <c r="AT9">
        <f t="shared" si="17"/>
        <v>6.6197127960271135E-2</v>
      </c>
      <c r="AU9">
        <f t="shared" si="18"/>
        <v>1.9977147376530932E-2</v>
      </c>
      <c r="AW9">
        <f t="shared" si="10"/>
        <v>5.0810132865172618E-3</v>
      </c>
    </row>
    <row r="10" spans="1:49" x14ac:dyDescent="0.2">
      <c r="A10" t="s">
        <v>654</v>
      </c>
      <c r="B10">
        <v>409.25900000000001</v>
      </c>
      <c r="C10">
        <v>8.7986210204995601</v>
      </c>
      <c r="D10">
        <v>4.8570500176985298</v>
      </c>
      <c r="E10">
        <v>4.1215776035667604</v>
      </c>
      <c r="F10">
        <v>4.0390174192788901</v>
      </c>
      <c r="G10">
        <v>3.4939448298519999</v>
      </c>
      <c r="H10">
        <v>4.2599422875108699</v>
      </c>
      <c r="I10">
        <v>4.4938751649708699</v>
      </c>
      <c r="J10">
        <v>3.84480309600908</v>
      </c>
      <c r="K10">
        <v>5.2180357370948398</v>
      </c>
      <c r="L10">
        <v>4.8056941138800999</v>
      </c>
      <c r="M10">
        <v>1.18555405620253</v>
      </c>
      <c r="N10">
        <v>0.75916092689479597</v>
      </c>
      <c r="O10">
        <v>1.2771168124577099</v>
      </c>
      <c r="P10">
        <v>1.3173087467503299</v>
      </c>
      <c r="Q10">
        <v>5.7219155432579001</v>
      </c>
      <c r="R10">
        <v>6.0915666712748697</v>
      </c>
      <c r="S10">
        <v>2.2069314816209298</v>
      </c>
      <c r="T10">
        <v>3.33787973872316</v>
      </c>
      <c r="U10">
        <v>3.4642781101017301</v>
      </c>
      <c r="V10">
        <v>2.6684966128170098</v>
      </c>
      <c r="W10">
        <v>1.45821131969688</v>
      </c>
      <c r="X10">
        <v>1.23716589309417</v>
      </c>
      <c r="AA10" t="str">
        <f t="shared" si="11"/>
        <v>LPA_16:0_</v>
      </c>
      <c r="AB10">
        <f t="shared" si="12"/>
        <v>6.827835519099045</v>
      </c>
      <c r="AC10">
        <f t="shared" si="13"/>
        <v>4.0802975114228257</v>
      </c>
      <c r="AD10">
        <f t="shared" si="14"/>
        <v>3.8769435586814351</v>
      </c>
      <c r="AE10">
        <f t="shared" si="15"/>
        <v>4.1693391304899752</v>
      </c>
      <c r="AF10">
        <f t="shared" si="16"/>
        <v>5.0118649254874699</v>
      </c>
      <c r="AG10">
        <f t="shared" si="0"/>
        <v>0.97235749154866302</v>
      </c>
      <c r="AH10">
        <f t="shared" si="1"/>
        <v>1.29721277960402</v>
      </c>
      <c r="AI10">
        <f t="shared" si="2"/>
        <v>2.7724056101720449</v>
      </c>
      <c r="AJ10">
        <f t="shared" si="3"/>
        <v>3.0663873614593697</v>
      </c>
      <c r="AK10">
        <f t="shared" si="4"/>
        <v>1.3476886063955251</v>
      </c>
      <c r="AM10" t="str">
        <f t="shared" si="5"/>
        <v>LPA_16:0_</v>
      </c>
      <c r="AN10">
        <f t="shared" si="6"/>
        <v>4.7932561290361502</v>
      </c>
      <c r="AO10">
        <f t="shared" si="7"/>
        <v>1.8912103698359246</v>
      </c>
      <c r="AQ10">
        <f t="shared" si="8"/>
        <v>1.217016252813478</v>
      </c>
      <c r="AR10">
        <f t="shared" si="9"/>
        <v>0.95525986905443927</v>
      </c>
      <c r="AT10">
        <f t="shared" si="17"/>
        <v>0.54426621420260124</v>
      </c>
      <c r="AU10">
        <f t="shared" si="18"/>
        <v>0.38998320849020851</v>
      </c>
      <c r="AW10">
        <f t="shared" si="10"/>
        <v>3.4119747796055289E-3</v>
      </c>
    </row>
    <row r="11" spans="1:49" x14ac:dyDescent="0.2">
      <c r="A11" t="s">
        <v>655</v>
      </c>
      <c r="B11">
        <v>407.25700000000001</v>
      </c>
      <c r="C11">
        <v>1.4520334617014901</v>
      </c>
      <c r="D11">
        <v>0.89236168132632498</v>
      </c>
      <c r="E11">
        <v>0.59283190962943</v>
      </c>
      <c r="F11">
        <v>0.63542693314090504</v>
      </c>
      <c r="G11">
        <v>0.464612252999759</v>
      </c>
      <c r="H11">
        <v>0.38990707180481898</v>
      </c>
      <c r="I11">
        <v>0.68689590610705498</v>
      </c>
      <c r="J11">
        <v>0.47137134367862699</v>
      </c>
      <c r="K11">
        <v>0.72367480972246001</v>
      </c>
      <c r="L11">
        <v>0.689783967166538</v>
      </c>
      <c r="M11">
        <v>0.17995132698262201</v>
      </c>
      <c r="N11">
        <v>0.26403915268452699</v>
      </c>
      <c r="O11">
        <v>0.56647391848883399</v>
      </c>
      <c r="P11">
        <v>0.44879727733589703</v>
      </c>
      <c r="Q11">
        <v>2.5228736071704301</v>
      </c>
      <c r="R11">
        <v>2.73388552515393</v>
      </c>
      <c r="S11">
        <v>0.257166123043226</v>
      </c>
      <c r="T11">
        <v>0.305740082121644</v>
      </c>
      <c r="U11">
        <v>0.54356744759220099</v>
      </c>
      <c r="V11">
        <v>0.19864027017178901</v>
      </c>
      <c r="W11">
        <v>0.21974560808864599</v>
      </c>
      <c r="X11">
        <v>0.35579049286251202</v>
      </c>
      <c r="AA11" t="str">
        <f t="shared" si="11"/>
        <v>LPA_16:1_</v>
      </c>
      <c r="AB11">
        <f t="shared" si="12"/>
        <v>1.1721975715139075</v>
      </c>
      <c r="AC11">
        <f t="shared" si="13"/>
        <v>0.61412942138516757</v>
      </c>
      <c r="AD11">
        <f t="shared" si="14"/>
        <v>0.42725966240228896</v>
      </c>
      <c r="AE11">
        <f t="shared" si="15"/>
        <v>0.57913362489284093</v>
      </c>
      <c r="AF11">
        <f t="shared" si="16"/>
        <v>0.70672938844449895</v>
      </c>
      <c r="AG11">
        <f t="shared" si="0"/>
        <v>0.2219952398335745</v>
      </c>
      <c r="AH11">
        <f t="shared" si="1"/>
        <v>0.50763559791236545</v>
      </c>
      <c r="AI11">
        <f t="shared" si="2"/>
        <v>0.281453102582435</v>
      </c>
      <c r="AJ11">
        <f t="shared" si="3"/>
        <v>0.37110385888199499</v>
      </c>
      <c r="AK11">
        <f t="shared" si="4"/>
        <v>0.28776805047557902</v>
      </c>
      <c r="AM11" t="str">
        <f t="shared" si="5"/>
        <v>LPA_16:1_</v>
      </c>
      <c r="AN11">
        <f t="shared" si="6"/>
        <v>0.69988993372774078</v>
      </c>
      <c r="AO11">
        <f t="shared" si="7"/>
        <v>0.3339911699371898</v>
      </c>
      <c r="AQ11">
        <f t="shared" si="8"/>
        <v>0.28257100846320538</v>
      </c>
      <c r="AR11">
        <f t="shared" si="9"/>
        <v>0.11064543901744077</v>
      </c>
      <c r="AT11">
        <f t="shared" si="17"/>
        <v>0.12636959667887912</v>
      </c>
      <c r="AU11">
        <f t="shared" si="18"/>
        <v>4.5170811326493802E-2</v>
      </c>
      <c r="AW11">
        <f t="shared" si="10"/>
        <v>4.1300859015652655E-2</v>
      </c>
    </row>
    <row r="12" spans="1:49" x14ac:dyDescent="0.2">
      <c r="A12" t="s">
        <v>656</v>
      </c>
      <c r="B12">
        <v>437.28699999999998</v>
      </c>
      <c r="C12">
        <v>6.8425265749158299</v>
      </c>
      <c r="D12">
        <v>5.11525049684544</v>
      </c>
      <c r="E12">
        <v>3.6870876314316101</v>
      </c>
      <c r="F12">
        <v>3.8281587628888198</v>
      </c>
      <c r="G12">
        <v>3.2057774991753698</v>
      </c>
      <c r="H12">
        <v>3.7814700500991898</v>
      </c>
      <c r="I12">
        <v>3.2740425724649702</v>
      </c>
      <c r="J12">
        <v>2.6886591723854401</v>
      </c>
      <c r="K12">
        <v>5.3305256883338901</v>
      </c>
      <c r="L12">
        <v>4.2573542663081998</v>
      </c>
      <c r="M12">
        <v>0.60338330645990901</v>
      </c>
      <c r="N12">
        <v>0.49867627904794098</v>
      </c>
      <c r="O12">
        <v>0.52524100690112996</v>
      </c>
      <c r="P12">
        <v>0.57104118498012502</v>
      </c>
      <c r="Q12">
        <v>1.54562664944463</v>
      </c>
      <c r="R12">
        <v>1.54324680156029</v>
      </c>
      <c r="S12">
        <v>1.51513916909394</v>
      </c>
      <c r="T12">
        <v>1.6231362331992101</v>
      </c>
      <c r="U12">
        <v>3.04861855540008</v>
      </c>
      <c r="V12">
        <v>1.95548181328979</v>
      </c>
      <c r="W12">
        <v>1.1481646991916501</v>
      </c>
      <c r="X12">
        <v>0.93418856949071105</v>
      </c>
      <c r="AA12" t="str">
        <f t="shared" si="11"/>
        <v>LPA_18:0_</v>
      </c>
      <c r="AB12">
        <f t="shared" si="12"/>
        <v>5.9788885358806354</v>
      </c>
      <c r="AC12">
        <f t="shared" si="13"/>
        <v>3.757623197160215</v>
      </c>
      <c r="AD12">
        <f t="shared" si="14"/>
        <v>3.49362377463728</v>
      </c>
      <c r="AE12">
        <f t="shared" si="15"/>
        <v>2.9813508724252049</v>
      </c>
      <c r="AF12">
        <f t="shared" si="16"/>
        <v>4.7939399773210454</v>
      </c>
      <c r="AG12">
        <f t="shared" si="0"/>
        <v>0.55102979275392494</v>
      </c>
      <c r="AH12">
        <f t="shared" si="1"/>
        <v>0.54814109594062743</v>
      </c>
      <c r="AI12">
        <f t="shared" si="2"/>
        <v>1.569137701146575</v>
      </c>
      <c r="AJ12">
        <f t="shared" si="3"/>
        <v>2.502050184344935</v>
      </c>
      <c r="AK12">
        <f t="shared" si="4"/>
        <v>1.0411766343411806</v>
      </c>
      <c r="AM12" t="str">
        <f t="shared" si="5"/>
        <v>LPA_18:0_</v>
      </c>
      <c r="AN12">
        <f t="shared" si="6"/>
        <v>4.2010852714848763</v>
      </c>
      <c r="AO12">
        <f t="shared" si="7"/>
        <v>1.2423070817054487</v>
      </c>
      <c r="AQ12">
        <f t="shared" si="8"/>
        <v>1.1934166848029177</v>
      </c>
      <c r="AR12">
        <f t="shared" si="9"/>
        <v>0.8206636188661578</v>
      </c>
      <c r="AT12">
        <f t="shared" si="17"/>
        <v>0.53371216654035281</v>
      </c>
      <c r="AU12">
        <f t="shared" si="18"/>
        <v>0.33503451944799617</v>
      </c>
      <c r="AW12">
        <f t="shared" si="10"/>
        <v>2.4957957545256558E-3</v>
      </c>
    </row>
    <row r="13" spans="1:49" x14ac:dyDescent="0.2">
      <c r="A13" t="s">
        <v>657</v>
      </c>
      <c r="B13">
        <v>435.28500000000003</v>
      </c>
      <c r="C13">
        <v>2.6739373688383901</v>
      </c>
      <c r="D13">
        <v>1.9827449535805699</v>
      </c>
      <c r="E13">
        <v>1.2895820812588199</v>
      </c>
      <c r="F13">
        <v>1.44167391107237</v>
      </c>
      <c r="G13">
        <v>1.02111469425867</v>
      </c>
      <c r="H13">
        <v>0.922545025223513</v>
      </c>
      <c r="I13">
        <v>1.0440117555356401</v>
      </c>
      <c r="J13">
        <v>1.01154395473831</v>
      </c>
      <c r="K13">
        <v>1.4274131451293901</v>
      </c>
      <c r="L13">
        <v>1.1378876852404101</v>
      </c>
      <c r="M13">
        <v>0.95720565541940095</v>
      </c>
      <c r="N13">
        <v>0.93717005132827103</v>
      </c>
      <c r="O13">
        <v>1.87486719664178</v>
      </c>
      <c r="P13">
        <v>1.7967240610559001</v>
      </c>
      <c r="Q13">
        <v>10.4782804174082</v>
      </c>
      <c r="R13">
        <v>11.0608643629187</v>
      </c>
      <c r="S13">
        <v>1.5633858665572899</v>
      </c>
      <c r="T13">
        <v>2.5615421780155798</v>
      </c>
      <c r="U13">
        <v>1.99387120528402</v>
      </c>
      <c r="V13">
        <v>1.3539517082012</v>
      </c>
      <c r="W13">
        <v>0.98931478038338705</v>
      </c>
      <c r="X13">
        <v>1.07298823628596</v>
      </c>
      <c r="AA13" t="str">
        <f t="shared" si="11"/>
        <v>LPA_18:1_</v>
      </c>
      <c r="AB13">
        <f t="shared" si="12"/>
        <v>2.32834116120948</v>
      </c>
      <c r="AC13">
        <f t="shared" si="13"/>
        <v>1.3656279961655948</v>
      </c>
      <c r="AD13">
        <f t="shared" si="14"/>
        <v>0.97182985974109148</v>
      </c>
      <c r="AE13">
        <f t="shared" si="15"/>
        <v>1.0277778551369749</v>
      </c>
      <c r="AF13">
        <f t="shared" si="16"/>
        <v>1.2826504151849001</v>
      </c>
      <c r="AG13">
        <f t="shared" si="0"/>
        <v>0.94718785337383604</v>
      </c>
      <c r="AH13">
        <f t="shared" si="1"/>
        <v>1.8357956288488402</v>
      </c>
      <c r="AI13">
        <f t="shared" si="2"/>
        <v>2.0624640222864348</v>
      </c>
      <c r="AJ13">
        <f t="shared" si="3"/>
        <v>1.6739114567426099</v>
      </c>
      <c r="AK13">
        <f t="shared" si="4"/>
        <v>1.0311515083346734</v>
      </c>
      <c r="AM13" t="str">
        <f t="shared" si="5"/>
        <v>LPA_18:1_</v>
      </c>
      <c r="AN13">
        <f t="shared" si="6"/>
        <v>1.3952454574876083</v>
      </c>
      <c r="AO13">
        <f t="shared" si="7"/>
        <v>1.5101020939172787</v>
      </c>
      <c r="AQ13">
        <f t="shared" si="8"/>
        <v>0.54738826189983458</v>
      </c>
      <c r="AR13">
        <f t="shared" si="9"/>
        <v>0.49605432958338158</v>
      </c>
      <c r="AT13">
        <f t="shared" si="17"/>
        <v>0.24479947273869765</v>
      </c>
      <c r="AU13">
        <f t="shared" si="18"/>
        <v>0.20251333202961322</v>
      </c>
      <c r="AW13">
        <f t="shared" si="10"/>
        <v>0.73714550451988248</v>
      </c>
    </row>
    <row r="14" spans="1:49" x14ac:dyDescent="0.2">
      <c r="A14" t="s">
        <v>658</v>
      </c>
      <c r="B14">
        <v>433.28300000000002</v>
      </c>
      <c r="C14">
        <v>0.754381304017128</v>
      </c>
      <c r="D14">
        <v>0.53753494915117905</v>
      </c>
      <c r="E14">
        <v>0.23516236177747901</v>
      </c>
      <c r="F14">
        <v>0.37826239901400799</v>
      </c>
      <c r="G14">
        <v>0.16079134008808599</v>
      </c>
      <c r="H14">
        <v>0.26699720327627802</v>
      </c>
      <c r="I14">
        <v>0.364309523536336</v>
      </c>
      <c r="J14">
        <v>0.24281944213325801</v>
      </c>
      <c r="K14">
        <v>0.226783550470819</v>
      </c>
      <c r="L14">
        <v>0.29137727981679001</v>
      </c>
      <c r="M14">
        <v>1.2953887155180801</v>
      </c>
      <c r="N14">
        <v>1.02502997883679</v>
      </c>
      <c r="O14">
        <v>1.3653388662671699</v>
      </c>
      <c r="P14">
        <v>1.6885279862061999</v>
      </c>
      <c r="Q14">
        <v>9.0539878043671091</v>
      </c>
      <c r="R14">
        <v>8.7126342230780303</v>
      </c>
      <c r="S14">
        <v>0.99566660121633099</v>
      </c>
      <c r="T14">
        <v>1.1605533223575899</v>
      </c>
      <c r="U14">
        <v>1.2776427114514499</v>
      </c>
      <c r="V14">
        <v>0.64772286453997696</v>
      </c>
      <c r="W14">
        <v>0.84663894767132397</v>
      </c>
      <c r="X14">
        <v>1.16505890597318</v>
      </c>
      <c r="AA14" t="str">
        <f t="shared" si="11"/>
        <v>LPA_18:2_</v>
      </c>
      <c r="AB14">
        <f t="shared" si="12"/>
        <v>0.64595812658415352</v>
      </c>
      <c r="AC14">
        <f t="shared" si="13"/>
        <v>0.3067123803957435</v>
      </c>
      <c r="AD14">
        <f t="shared" si="14"/>
        <v>0.213894271682182</v>
      </c>
      <c r="AE14">
        <f t="shared" si="15"/>
        <v>0.30356448283479698</v>
      </c>
      <c r="AF14">
        <f t="shared" si="16"/>
        <v>0.25908041514380453</v>
      </c>
      <c r="AG14">
        <f t="shared" si="0"/>
        <v>1.1602093471774351</v>
      </c>
      <c r="AH14">
        <f t="shared" si="1"/>
        <v>1.5269334262366849</v>
      </c>
      <c r="AI14">
        <f t="shared" si="2"/>
        <v>1.0781099617869605</v>
      </c>
      <c r="AJ14">
        <f t="shared" si="3"/>
        <v>0.96268278799571338</v>
      </c>
      <c r="AK14">
        <f t="shared" si="4"/>
        <v>1.0058489268222519</v>
      </c>
      <c r="AM14" t="str">
        <f t="shared" si="5"/>
        <v>LPA_18:2_</v>
      </c>
      <c r="AN14">
        <f t="shared" si="6"/>
        <v>0.34584193532813606</v>
      </c>
      <c r="AO14">
        <f t="shared" si="7"/>
        <v>1.1467568900038092</v>
      </c>
      <c r="AQ14">
        <f t="shared" si="8"/>
        <v>0.17199271833341828</v>
      </c>
      <c r="AR14">
        <f t="shared" si="9"/>
        <v>0.22536963924723014</v>
      </c>
      <c r="AT14">
        <f t="shared" si="17"/>
        <v>7.6917481965699516E-2</v>
      </c>
      <c r="AU14">
        <f t="shared" si="18"/>
        <v>9.2006769945139233E-2</v>
      </c>
      <c r="AW14">
        <f t="shared" si="10"/>
        <v>3.0285415428397261E-4</v>
      </c>
    </row>
    <row r="15" spans="1:49" x14ac:dyDescent="0.2">
      <c r="A15" t="s">
        <v>659</v>
      </c>
      <c r="B15">
        <v>431.28100000000001</v>
      </c>
      <c r="C15">
        <v>4.0612827156706697E-3</v>
      </c>
      <c r="D15">
        <v>0</v>
      </c>
      <c r="E15">
        <v>2.5276325430983199E-2</v>
      </c>
      <c r="F15">
        <v>0</v>
      </c>
      <c r="G15">
        <v>0</v>
      </c>
      <c r="H15">
        <v>2.7945718802035901E-2</v>
      </c>
      <c r="I15">
        <v>2.7586399110111699E-2</v>
      </c>
      <c r="J15">
        <v>0</v>
      </c>
      <c r="K15">
        <v>8.9886336150509005E-2</v>
      </c>
      <c r="L15">
        <v>0</v>
      </c>
      <c r="M15">
        <v>0.14497616512109199</v>
      </c>
      <c r="N15">
        <v>3.0637821240750301E-2</v>
      </c>
      <c r="O15">
        <v>0.10997564930461599</v>
      </c>
      <c r="P15">
        <v>0.118429832042278</v>
      </c>
      <c r="Q15">
        <v>0.59724843207353895</v>
      </c>
      <c r="R15">
        <v>0.56057867353023905</v>
      </c>
      <c r="S15">
        <v>6.3190350120168604E-2</v>
      </c>
      <c r="T15">
        <v>3.51371912343229E-2</v>
      </c>
      <c r="U15">
        <v>0</v>
      </c>
      <c r="V15">
        <v>5.9908352784312301E-2</v>
      </c>
      <c r="W15">
        <v>5.3861305420310299E-2</v>
      </c>
      <c r="X15">
        <v>7.4366876293825296E-2</v>
      </c>
      <c r="AA15" t="str">
        <f t="shared" si="11"/>
        <v>LPA_18:3_</v>
      </c>
      <c r="AB15">
        <f t="shared" si="12"/>
        <v>2.0306413578353348E-3</v>
      </c>
      <c r="AC15">
        <f t="shared" si="13"/>
        <v>1.26381627154916E-2</v>
      </c>
      <c r="AD15">
        <f t="shared" si="14"/>
        <v>1.397285940101795E-2</v>
      </c>
      <c r="AE15">
        <f t="shared" si="15"/>
        <v>1.3793199555055849E-2</v>
      </c>
      <c r="AF15">
        <f t="shared" si="16"/>
        <v>4.4943168075254503E-2</v>
      </c>
      <c r="AG15">
        <f t="shared" si="0"/>
        <v>8.7806993180921139E-2</v>
      </c>
      <c r="AH15">
        <f t="shared" si="1"/>
        <v>0.11420274067344699</v>
      </c>
      <c r="AI15">
        <f t="shared" si="2"/>
        <v>4.9163770677245755E-2</v>
      </c>
      <c r="AJ15">
        <f t="shared" si="3"/>
        <v>2.995417639215615E-2</v>
      </c>
      <c r="AK15">
        <f t="shared" si="4"/>
        <v>6.411409085706779E-2</v>
      </c>
      <c r="AM15" t="str">
        <f t="shared" si="5"/>
        <v>LPA_18:3_</v>
      </c>
      <c r="AN15">
        <f t="shared" si="6"/>
        <v>1.7475606220931049E-2</v>
      </c>
      <c r="AO15">
        <f t="shared" si="7"/>
        <v>6.904835435616756E-2</v>
      </c>
      <c r="AQ15">
        <f t="shared" si="8"/>
        <v>1.6141902828112908E-2</v>
      </c>
      <c r="AR15">
        <f t="shared" si="9"/>
        <v>3.293517689831061E-2</v>
      </c>
      <c r="AT15">
        <f t="shared" si="17"/>
        <v>7.2188784019713128E-3</v>
      </c>
      <c r="AU15">
        <f t="shared" si="18"/>
        <v>1.3445729664860222E-2</v>
      </c>
      <c r="AW15">
        <f t="shared" si="10"/>
        <v>2.0810629415321202E-2</v>
      </c>
    </row>
    <row r="16" spans="1:49" x14ac:dyDescent="0.2">
      <c r="A16" t="s">
        <v>660</v>
      </c>
      <c r="B16">
        <v>465.315</v>
      </c>
      <c r="C16">
        <v>0.17167273368875099</v>
      </c>
      <c r="D16">
        <v>9.1006571706736802E-2</v>
      </c>
      <c r="E16">
        <v>5.2344287833138103E-2</v>
      </c>
      <c r="F16">
        <v>8.8618077044981994E-2</v>
      </c>
      <c r="G16">
        <v>5.4219053774072802E-2</v>
      </c>
      <c r="H16">
        <v>0.115657902426097</v>
      </c>
      <c r="I16">
        <v>5.5593309368941801E-2</v>
      </c>
      <c r="J16">
        <v>0.14689213206948001</v>
      </c>
      <c r="K16">
        <v>0.110883470229045</v>
      </c>
      <c r="L16">
        <v>7.9775177200646002E-2</v>
      </c>
      <c r="M16">
        <v>0</v>
      </c>
      <c r="N16">
        <v>2.1168493794153701E-2</v>
      </c>
      <c r="O16">
        <v>5.4147594576452896E-3</v>
      </c>
      <c r="P16">
        <v>0</v>
      </c>
      <c r="Q16">
        <v>0.1076254097479</v>
      </c>
      <c r="R16">
        <v>5.6792620663438001E-2</v>
      </c>
      <c r="S16">
        <v>6.5174778216606194E-2</v>
      </c>
      <c r="T16">
        <v>0</v>
      </c>
      <c r="U16">
        <v>4.2893048854484202E-2</v>
      </c>
      <c r="V16">
        <v>8.8268267556546501E-2</v>
      </c>
      <c r="W16">
        <v>2.8776891475082601E-2</v>
      </c>
      <c r="X16">
        <v>3.4899191778101801E-2</v>
      </c>
      <c r="AA16" t="str">
        <f t="shared" ref="AA16:AA79" si="19">A16</f>
        <v>LPA_20:0_</v>
      </c>
      <c r="AB16">
        <f t="shared" ref="AB16:AB79" si="20">AVERAGE(C16:D16)</f>
        <v>0.13133965269774389</v>
      </c>
      <c r="AC16">
        <f t="shared" ref="AC16:AC79" si="21">AVERAGE(E16:F16)</f>
        <v>7.0481182439060042E-2</v>
      </c>
      <c r="AD16">
        <f t="shared" ref="AD16:AD79" si="22">AVERAGE(G16:H16)</f>
        <v>8.4938478100084897E-2</v>
      </c>
      <c r="AE16">
        <f t="shared" ref="AE16:AE79" si="23">AVERAGE(I16:J16)</f>
        <v>0.10124272071921091</v>
      </c>
      <c r="AF16">
        <f t="shared" ref="AF16:AF79" si="24">AVERAGE(K16:L16)</f>
        <v>9.532932371484551E-2</v>
      </c>
      <c r="AG16">
        <f t="shared" ref="AG16:AG79" si="25">AVERAGE(M16:N16)</f>
        <v>1.0584246897076851E-2</v>
      </c>
      <c r="AH16">
        <f t="shared" ref="AH16:AH79" si="26">AVERAGE(O16:P16)</f>
        <v>2.7073797288226448E-3</v>
      </c>
      <c r="AI16">
        <f t="shared" si="2"/>
        <v>3.2587389108303097E-2</v>
      </c>
      <c r="AJ16">
        <f t="shared" si="3"/>
        <v>6.5580658205515355E-2</v>
      </c>
      <c r="AK16">
        <f t="shared" si="4"/>
        <v>3.1838041626592199E-2</v>
      </c>
      <c r="AM16" t="str">
        <f t="shared" si="5"/>
        <v>LPA_20:0_</v>
      </c>
      <c r="AN16">
        <f t="shared" si="6"/>
        <v>9.6666271534189052E-2</v>
      </c>
      <c r="AO16">
        <f t="shared" si="7"/>
        <v>2.8659543113262031E-2</v>
      </c>
      <c r="AQ16">
        <f t="shared" si="8"/>
        <v>2.2628382110088798E-2</v>
      </c>
      <c r="AR16">
        <f t="shared" si="9"/>
        <v>2.4438344278259173E-2</v>
      </c>
      <c r="AT16">
        <f t="shared" ref="AT16:AT79" si="27">AQ16/SQRT(5)</f>
        <v>1.0119720123799737E-2</v>
      </c>
      <c r="AU16">
        <f t="shared" ref="AU16:AU79" si="28">AR16/SQRT(6)</f>
        <v>9.9769122733666359E-3</v>
      </c>
      <c r="AW16">
        <f t="shared" si="10"/>
        <v>1.8638948857103801E-3</v>
      </c>
    </row>
    <row r="17" spans="1:49" x14ac:dyDescent="0.2">
      <c r="A17" t="s">
        <v>661</v>
      </c>
      <c r="B17">
        <v>463.31299999999999</v>
      </c>
      <c r="C17">
        <v>1.84173122310985E-2</v>
      </c>
      <c r="D17">
        <v>0.101567486009271</v>
      </c>
      <c r="E17">
        <v>2.6189636008878699E-2</v>
      </c>
      <c r="F17">
        <v>2.6794072786260701E-2</v>
      </c>
      <c r="G17">
        <v>3.8430998153083498E-2</v>
      </c>
      <c r="H17">
        <v>1.14812084427589E-2</v>
      </c>
      <c r="I17">
        <v>2.7759798233709301E-2</v>
      </c>
      <c r="J17">
        <v>9.8721923614518599E-3</v>
      </c>
      <c r="K17">
        <v>5.0196883479809301E-2</v>
      </c>
      <c r="L17">
        <v>6.3958199448457098E-2</v>
      </c>
      <c r="M17">
        <v>2.8536712784479501E-2</v>
      </c>
      <c r="N17">
        <v>6.0460820679819699E-2</v>
      </c>
      <c r="O17">
        <v>7.7945878848722103E-2</v>
      </c>
      <c r="P17">
        <v>0</v>
      </c>
      <c r="Q17">
        <v>0.39382577237261501</v>
      </c>
      <c r="R17">
        <v>0.50894545830931903</v>
      </c>
      <c r="S17">
        <v>7.7144735392333394E-2</v>
      </c>
      <c r="T17">
        <v>4.15475724839224E-2</v>
      </c>
      <c r="U17">
        <v>0</v>
      </c>
      <c r="V17">
        <v>5.5105449972074803E-2</v>
      </c>
      <c r="W17">
        <v>7.7290274016906302E-2</v>
      </c>
      <c r="X17">
        <v>3.7716207115473598E-2</v>
      </c>
      <c r="AA17" t="str">
        <f t="shared" si="19"/>
        <v>LPA_20:1_</v>
      </c>
      <c r="AB17">
        <f t="shared" si="20"/>
        <v>5.9992399120184753E-2</v>
      </c>
      <c r="AC17">
        <f t="shared" si="21"/>
        <v>2.6491854397569702E-2</v>
      </c>
      <c r="AD17">
        <f t="shared" si="22"/>
        <v>2.4956103297921198E-2</v>
      </c>
      <c r="AE17">
        <f t="shared" si="23"/>
        <v>1.881599529758058E-2</v>
      </c>
      <c r="AF17">
        <f t="shared" si="24"/>
        <v>5.70775414641332E-2</v>
      </c>
      <c r="AG17">
        <f t="shared" si="25"/>
        <v>4.44987667321496E-2</v>
      </c>
      <c r="AH17">
        <f t="shared" si="26"/>
        <v>3.8972939424361051E-2</v>
      </c>
      <c r="AI17">
        <f t="shared" si="2"/>
        <v>5.9346153938127894E-2</v>
      </c>
      <c r="AJ17">
        <f t="shared" si="3"/>
        <v>2.7552724986037402E-2</v>
      </c>
      <c r="AK17">
        <f t="shared" si="4"/>
        <v>5.7503240566189953E-2</v>
      </c>
      <c r="AM17" t="str">
        <f t="shared" si="5"/>
        <v>LPA_20:1_</v>
      </c>
      <c r="AN17">
        <f t="shared" si="6"/>
        <v>3.7466778715477891E-2</v>
      </c>
      <c r="AO17">
        <f t="shared" si="7"/>
        <v>4.5574765129373175E-2</v>
      </c>
      <c r="AQ17">
        <f t="shared" si="8"/>
        <v>1.9473079337187373E-2</v>
      </c>
      <c r="AR17">
        <f t="shared" si="9"/>
        <v>1.3242691211445961E-2</v>
      </c>
      <c r="AT17">
        <f t="shared" si="27"/>
        <v>8.708625825839502E-3</v>
      </c>
      <c r="AU17">
        <f t="shared" si="28"/>
        <v>5.4063060482136367E-3</v>
      </c>
      <c r="AW17">
        <f t="shared" si="10"/>
        <v>0.46638989781164719</v>
      </c>
    </row>
    <row r="18" spans="1:49" x14ac:dyDescent="0.2">
      <c r="A18" t="s">
        <v>662</v>
      </c>
      <c r="B18">
        <v>461.31099999999998</v>
      </c>
      <c r="C18">
        <v>2.9849671345614898E-3</v>
      </c>
      <c r="D18">
        <v>2.9319455690996601E-2</v>
      </c>
      <c r="E18">
        <v>4.0834503534667402E-2</v>
      </c>
      <c r="F18">
        <v>4.1923143075529301E-2</v>
      </c>
      <c r="G18">
        <v>4.65389876040921E-2</v>
      </c>
      <c r="H18">
        <v>3.0189525076270401E-2</v>
      </c>
      <c r="I18">
        <v>0</v>
      </c>
      <c r="J18">
        <v>6.3711897192147399E-2</v>
      </c>
      <c r="K18">
        <v>1.62080575891637E-3</v>
      </c>
      <c r="L18">
        <v>2.2574639427176E-2</v>
      </c>
      <c r="M18">
        <v>4.0141362154523297E-2</v>
      </c>
      <c r="N18">
        <v>0</v>
      </c>
      <c r="O18">
        <v>4.9168043737541503E-3</v>
      </c>
      <c r="P18">
        <v>3.5528949612683297E-2</v>
      </c>
      <c r="Q18">
        <v>0.10750398615786901</v>
      </c>
      <c r="R18">
        <v>0.134377247553083</v>
      </c>
      <c r="S18">
        <v>2.7740680116872699E-2</v>
      </c>
      <c r="T18">
        <v>5.60031671916741E-2</v>
      </c>
      <c r="U18">
        <v>0</v>
      </c>
      <c r="V18">
        <v>8.86960306747092E-2</v>
      </c>
      <c r="W18">
        <v>0</v>
      </c>
      <c r="X18">
        <v>4.6652108943511697E-2</v>
      </c>
      <c r="AA18" t="str">
        <f t="shared" si="19"/>
        <v>LPA_20:2_</v>
      </c>
      <c r="AB18">
        <f t="shared" si="20"/>
        <v>1.6152211412779047E-2</v>
      </c>
      <c r="AC18">
        <f t="shared" si="21"/>
        <v>4.1378823305098351E-2</v>
      </c>
      <c r="AD18">
        <f t="shared" si="22"/>
        <v>3.8364256340181251E-2</v>
      </c>
      <c r="AE18">
        <f t="shared" si="23"/>
        <v>3.1855948596073699E-2</v>
      </c>
      <c r="AF18">
        <f t="shared" si="24"/>
        <v>1.2097722593046185E-2</v>
      </c>
      <c r="AG18">
        <f t="shared" si="25"/>
        <v>2.0070681077261648E-2</v>
      </c>
      <c r="AH18">
        <f t="shared" si="26"/>
        <v>2.0222876993218723E-2</v>
      </c>
      <c r="AI18">
        <f t="shared" si="2"/>
        <v>4.1871923654273398E-2</v>
      </c>
      <c r="AJ18">
        <f t="shared" si="3"/>
        <v>4.43480153373546E-2</v>
      </c>
      <c r="AK18">
        <f t="shared" si="4"/>
        <v>2.3326054471755849E-2</v>
      </c>
      <c r="AM18" t="str">
        <f t="shared" si="5"/>
        <v>LPA_20:2_</v>
      </c>
      <c r="AN18">
        <f t="shared" si="6"/>
        <v>2.7969792449435704E-2</v>
      </c>
      <c r="AO18">
        <f t="shared" si="7"/>
        <v>2.9967910306772844E-2</v>
      </c>
      <c r="AQ18">
        <f t="shared" si="8"/>
        <v>1.3176940281645753E-2</v>
      </c>
      <c r="AR18">
        <f t="shared" si="9"/>
        <v>1.2098843168924811E-2</v>
      </c>
      <c r="AT18">
        <f t="shared" si="27"/>
        <v>5.8929068410430259E-3</v>
      </c>
      <c r="AU18">
        <f t="shared" si="28"/>
        <v>4.9393320403039419E-3</v>
      </c>
      <c r="AW18">
        <f t="shared" si="10"/>
        <v>0.80911182460623976</v>
      </c>
    </row>
    <row r="19" spans="1:49" x14ac:dyDescent="0.2">
      <c r="A19" t="s">
        <v>663</v>
      </c>
      <c r="B19">
        <v>459.30900000000003</v>
      </c>
      <c r="C19">
        <v>0.18759556865202501</v>
      </c>
      <c r="D19">
        <v>4.9514158426433398E-2</v>
      </c>
      <c r="E19">
        <v>6.7311612664345002E-2</v>
      </c>
      <c r="F19">
        <v>7.1348265223719898E-2</v>
      </c>
      <c r="G19">
        <v>2.39313591422276E-2</v>
      </c>
      <c r="H19">
        <v>1.9816080546632801E-2</v>
      </c>
      <c r="I19">
        <v>0.112508855692962</v>
      </c>
      <c r="J19">
        <v>4.9629776145088303E-2</v>
      </c>
      <c r="K19">
        <v>2.49759663297499E-2</v>
      </c>
      <c r="L19">
        <v>8.7481943239474794E-2</v>
      </c>
      <c r="M19">
        <v>0</v>
      </c>
      <c r="N19">
        <v>5.2693856038143498E-3</v>
      </c>
      <c r="O19">
        <v>8.3906987625950599E-2</v>
      </c>
      <c r="P19">
        <v>2.8645804935971499E-2</v>
      </c>
      <c r="Q19">
        <v>0.140007813152008</v>
      </c>
      <c r="R19">
        <v>7.4147893406530399E-2</v>
      </c>
      <c r="S19">
        <v>8.2986195322296299E-2</v>
      </c>
      <c r="T19">
        <v>8.7110319689314E-2</v>
      </c>
      <c r="U19">
        <v>8.6339280831013901E-2</v>
      </c>
      <c r="V19">
        <v>0.14244156548575601</v>
      </c>
      <c r="W19">
        <v>2.8028021617253599E-2</v>
      </c>
      <c r="X19">
        <v>7.2565183864354399E-2</v>
      </c>
      <c r="AA19" t="str">
        <f t="shared" si="19"/>
        <v>LPA_20:3_</v>
      </c>
      <c r="AB19">
        <f t="shared" si="20"/>
        <v>0.1185548635392292</v>
      </c>
      <c r="AC19">
        <f t="shared" si="21"/>
        <v>6.9329938944032443E-2</v>
      </c>
      <c r="AD19">
        <f t="shared" si="22"/>
        <v>2.1873719844430199E-2</v>
      </c>
      <c r="AE19">
        <f t="shared" si="23"/>
        <v>8.1069315919025151E-2</v>
      </c>
      <c r="AF19">
        <f t="shared" si="24"/>
        <v>5.6228954784612345E-2</v>
      </c>
      <c r="AG19">
        <f t="shared" si="25"/>
        <v>2.6346928019071749E-3</v>
      </c>
      <c r="AH19">
        <f t="shared" si="26"/>
        <v>5.6276396280961052E-2</v>
      </c>
      <c r="AI19">
        <f t="shared" si="2"/>
        <v>8.504825750580515E-2</v>
      </c>
      <c r="AJ19">
        <f t="shared" si="3"/>
        <v>0.11439042315838496</v>
      </c>
      <c r="AK19">
        <f t="shared" si="4"/>
        <v>5.0296602740803997E-2</v>
      </c>
      <c r="AM19" t="str">
        <f t="shared" si="5"/>
        <v>LPA_20:3_</v>
      </c>
      <c r="AN19">
        <f t="shared" si="6"/>
        <v>6.9411358606265863E-2</v>
      </c>
      <c r="AO19">
        <f t="shared" si="7"/>
        <v>6.172927449757247E-2</v>
      </c>
      <c r="AQ19">
        <f t="shared" si="8"/>
        <v>3.5300855317299457E-2</v>
      </c>
      <c r="AR19">
        <f t="shared" si="9"/>
        <v>4.1742008207989054E-2</v>
      </c>
      <c r="AT19">
        <f t="shared" si="27"/>
        <v>1.5787022430673297E-2</v>
      </c>
      <c r="AU19">
        <f t="shared" si="28"/>
        <v>1.7041103491440071E-2</v>
      </c>
      <c r="AW19">
        <f t="shared" si="10"/>
        <v>0.76160845295814261</v>
      </c>
    </row>
    <row r="20" spans="1:49" x14ac:dyDescent="0.2">
      <c r="A20" t="s">
        <v>664</v>
      </c>
      <c r="B20">
        <v>457.30700000000002</v>
      </c>
      <c r="C20">
        <v>2.4124274272365702</v>
      </c>
      <c r="D20">
        <v>2.1696209665524502</v>
      </c>
      <c r="E20">
        <v>1.8989201738843899</v>
      </c>
      <c r="F20">
        <v>1.68216686914111</v>
      </c>
      <c r="G20">
        <v>1.43246430563132</v>
      </c>
      <c r="H20">
        <v>1.24178679169255</v>
      </c>
      <c r="I20">
        <v>1.55024896775135</v>
      </c>
      <c r="J20">
        <v>1.05347169464136</v>
      </c>
      <c r="K20">
        <v>1.9798487547488699</v>
      </c>
      <c r="L20">
        <v>1.8764433478861</v>
      </c>
      <c r="M20">
        <v>0.25992704435647201</v>
      </c>
      <c r="N20">
        <v>0.30290972238555303</v>
      </c>
      <c r="O20">
        <v>0.274396302983756</v>
      </c>
      <c r="P20">
        <v>0.35362328522276398</v>
      </c>
      <c r="Q20">
        <v>0.59771441105876399</v>
      </c>
      <c r="R20">
        <v>0.476995715141668</v>
      </c>
      <c r="S20">
        <v>0.55687175674202605</v>
      </c>
      <c r="T20">
        <v>1.0762592093513901</v>
      </c>
      <c r="U20">
        <v>1.57689161678638</v>
      </c>
      <c r="V20">
        <v>1.0798934515823899</v>
      </c>
      <c r="W20">
        <v>0.59576482557542998</v>
      </c>
      <c r="X20">
        <v>0.40090072545625899</v>
      </c>
      <c r="AA20" t="str">
        <f t="shared" si="19"/>
        <v>LPA_20:4_</v>
      </c>
      <c r="AB20">
        <f t="shared" si="20"/>
        <v>2.2910241968945102</v>
      </c>
      <c r="AC20">
        <f t="shared" si="21"/>
        <v>1.7905435215127499</v>
      </c>
      <c r="AD20">
        <f t="shared" si="22"/>
        <v>1.3371255486619349</v>
      </c>
      <c r="AE20">
        <f t="shared" si="23"/>
        <v>1.301860331196355</v>
      </c>
      <c r="AF20">
        <f t="shared" si="24"/>
        <v>1.9281460513174848</v>
      </c>
      <c r="AG20">
        <f t="shared" si="25"/>
        <v>0.28141838337101255</v>
      </c>
      <c r="AH20">
        <f t="shared" si="26"/>
        <v>0.31400979410326002</v>
      </c>
      <c r="AI20">
        <f t="shared" si="2"/>
        <v>0.81656548304670806</v>
      </c>
      <c r="AJ20">
        <f t="shared" si="3"/>
        <v>1.328392534184385</v>
      </c>
      <c r="AK20">
        <f t="shared" si="4"/>
        <v>0.49833277551584448</v>
      </c>
      <c r="AM20" t="str">
        <f t="shared" si="5"/>
        <v>LPA_20:4_</v>
      </c>
      <c r="AN20">
        <f t="shared" si="6"/>
        <v>1.729739929916607</v>
      </c>
      <c r="AO20">
        <f t="shared" si="7"/>
        <v>0.64774379404424198</v>
      </c>
      <c r="AQ20">
        <f t="shared" si="8"/>
        <v>0.41693197811101101</v>
      </c>
      <c r="AR20">
        <f t="shared" si="9"/>
        <v>0.43579806442067287</v>
      </c>
      <c r="AT20">
        <f t="shared" si="27"/>
        <v>0.186457649009935</v>
      </c>
      <c r="AU20">
        <f t="shared" si="28"/>
        <v>0.17791381478720017</v>
      </c>
      <c r="AW20">
        <f t="shared" si="10"/>
        <v>3.9024603214406319E-3</v>
      </c>
    </row>
    <row r="21" spans="1:49" x14ac:dyDescent="0.2">
      <c r="A21" t="s">
        <v>665</v>
      </c>
      <c r="B21">
        <v>455.30500000000001</v>
      </c>
      <c r="C21">
        <v>1.86292868181104</v>
      </c>
      <c r="D21">
        <v>0.73583134588760302</v>
      </c>
      <c r="E21">
        <v>1.0355520348499401</v>
      </c>
      <c r="F21">
        <v>0.89762000428726396</v>
      </c>
      <c r="G21">
        <v>0.58047051116875403</v>
      </c>
      <c r="H21">
        <v>0.70182189365953795</v>
      </c>
      <c r="I21">
        <v>0.580022645715217</v>
      </c>
      <c r="J21">
        <v>0.843537101605354</v>
      </c>
      <c r="K21">
        <v>1.00630315680444</v>
      </c>
      <c r="L21">
        <v>0.90194815696679598</v>
      </c>
      <c r="M21">
        <v>0.22933198051870299</v>
      </c>
      <c r="N21">
        <v>3.32798686039361E-2</v>
      </c>
      <c r="O21">
        <v>0.159095974812513</v>
      </c>
      <c r="P21">
        <v>3.6227214242005298E-2</v>
      </c>
      <c r="Q21">
        <v>0.42282216662088001</v>
      </c>
      <c r="R21">
        <v>0.35040843852565001</v>
      </c>
      <c r="S21">
        <v>0.39763213824652299</v>
      </c>
      <c r="T21">
        <v>0.60112467693886296</v>
      </c>
      <c r="U21">
        <v>0.46551974815434</v>
      </c>
      <c r="V21">
        <v>0.40757895849203302</v>
      </c>
      <c r="W21">
        <v>0.25068216545618399</v>
      </c>
      <c r="X21">
        <v>0.33040991296207001</v>
      </c>
      <c r="AA21" t="str">
        <f t="shared" si="19"/>
        <v>LPA_20:5_</v>
      </c>
      <c r="AB21">
        <f t="shared" si="20"/>
        <v>1.2993800138493214</v>
      </c>
      <c r="AC21">
        <f t="shared" si="21"/>
        <v>0.96658601956860202</v>
      </c>
      <c r="AD21">
        <f t="shared" si="22"/>
        <v>0.64114620241414599</v>
      </c>
      <c r="AE21">
        <f t="shared" si="23"/>
        <v>0.7117798736602855</v>
      </c>
      <c r="AF21">
        <f t="shared" si="24"/>
        <v>0.95412565688561801</v>
      </c>
      <c r="AG21">
        <f t="shared" si="25"/>
        <v>0.13130592456131954</v>
      </c>
      <c r="AH21">
        <f t="shared" si="26"/>
        <v>9.7661594527259143E-2</v>
      </c>
      <c r="AI21">
        <f t="shared" si="2"/>
        <v>0.49937840759269297</v>
      </c>
      <c r="AJ21">
        <f t="shared" si="3"/>
        <v>0.43654935332318651</v>
      </c>
      <c r="AK21">
        <f t="shared" si="4"/>
        <v>0.29054603920912703</v>
      </c>
      <c r="AM21" t="str">
        <f t="shared" si="5"/>
        <v>LPA_20:5_</v>
      </c>
      <c r="AN21">
        <f t="shared" si="6"/>
        <v>0.91460355327559451</v>
      </c>
      <c r="AO21">
        <f t="shared" si="7"/>
        <v>0.29108826384271702</v>
      </c>
      <c r="AQ21">
        <f t="shared" si="8"/>
        <v>0.25895630222113053</v>
      </c>
      <c r="AR21">
        <f t="shared" si="9"/>
        <v>0.17852750410825446</v>
      </c>
      <c r="AT21">
        <f t="shared" si="27"/>
        <v>0.11580877899368552</v>
      </c>
      <c r="AU21">
        <f t="shared" si="28"/>
        <v>7.2883548352975169E-2</v>
      </c>
      <c r="AW21">
        <f t="shared" si="10"/>
        <v>2.9295061585583779E-3</v>
      </c>
    </row>
    <row r="22" spans="1:49" x14ac:dyDescent="0.2">
      <c r="A22" t="s">
        <v>666</v>
      </c>
      <c r="B22">
        <v>493.34300000000002</v>
      </c>
      <c r="C22">
        <v>9.44764970624139E-2</v>
      </c>
      <c r="D22">
        <v>0.120593116263744</v>
      </c>
      <c r="E22">
        <v>0.118862379365217</v>
      </c>
      <c r="F22">
        <v>8.7011663547336304E-2</v>
      </c>
      <c r="G22">
        <v>0.166736833671599</v>
      </c>
      <c r="H22">
        <v>0.161880429255714</v>
      </c>
      <c r="I22">
        <v>6.1795453532865197E-2</v>
      </c>
      <c r="J22">
        <v>6.4133742735998797E-2</v>
      </c>
      <c r="K22">
        <v>9.5409857019537303E-2</v>
      </c>
      <c r="L22">
        <v>0.13361981223522301</v>
      </c>
      <c r="M22">
        <v>3.8438094367085403E-2</v>
      </c>
      <c r="N22">
        <v>2.1746734845018701E-2</v>
      </c>
      <c r="O22">
        <v>3.1313664729349697E-2</v>
      </c>
      <c r="P22">
        <v>3.5528949612683297E-2</v>
      </c>
      <c r="Q22">
        <v>0.104862773786304</v>
      </c>
      <c r="R22">
        <v>0.113897927823135</v>
      </c>
      <c r="S22">
        <v>9.0490011923620606E-2</v>
      </c>
      <c r="T22">
        <v>4.1708188670155598E-2</v>
      </c>
      <c r="U22">
        <v>0.85383115851032099</v>
      </c>
      <c r="V22">
        <v>0.56843520946381798</v>
      </c>
      <c r="W22">
        <v>0.12578775993663199</v>
      </c>
      <c r="X22">
        <v>0.115813388137919</v>
      </c>
      <c r="AA22" t="str">
        <f t="shared" si="19"/>
        <v>LPA_22:0_</v>
      </c>
      <c r="AB22">
        <f t="shared" si="20"/>
        <v>0.10753480666307895</v>
      </c>
      <c r="AC22">
        <f t="shared" si="21"/>
        <v>0.10293702145627665</v>
      </c>
      <c r="AD22">
        <f t="shared" si="22"/>
        <v>0.16430863146365648</v>
      </c>
      <c r="AE22">
        <f t="shared" si="23"/>
        <v>6.2964598134432004E-2</v>
      </c>
      <c r="AF22">
        <f t="shared" si="24"/>
        <v>0.11451483462738016</v>
      </c>
      <c r="AG22">
        <f t="shared" si="25"/>
        <v>3.0092414606052054E-2</v>
      </c>
      <c r="AH22">
        <f t="shared" si="26"/>
        <v>3.3421307171016497E-2</v>
      </c>
      <c r="AI22">
        <f t="shared" si="2"/>
        <v>6.6099100296888105E-2</v>
      </c>
      <c r="AJ22">
        <f t="shared" si="3"/>
        <v>0.71113318398706948</v>
      </c>
      <c r="AK22">
        <f t="shared" si="4"/>
        <v>0.1208005740372755</v>
      </c>
      <c r="AM22" t="str">
        <f t="shared" si="5"/>
        <v>LPA_22:0_</v>
      </c>
      <c r="AN22">
        <f t="shared" si="6"/>
        <v>0.11045197846896486</v>
      </c>
      <c r="AO22">
        <f t="shared" si="7"/>
        <v>0.19230931601966034</v>
      </c>
      <c r="AQ22">
        <f t="shared" si="8"/>
        <v>3.6183841812467775E-2</v>
      </c>
      <c r="AR22">
        <f t="shared" si="9"/>
        <v>0.2923099584197717</v>
      </c>
      <c r="AT22">
        <f t="shared" si="27"/>
        <v>1.6181905995955429E-2</v>
      </c>
      <c r="AU22">
        <f t="shared" si="28"/>
        <v>0.11933504081043468</v>
      </c>
      <c r="AW22">
        <f t="shared" si="10"/>
        <v>0.56703000993822217</v>
      </c>
    </row>
    <row r="23" spans="1:49" x14ac:dyDescent="0.2">
      <c r="A23" t="s">
        <v>667</v>
      </c>
      <c r="B23">
        <v>491.34100000000001</v>
      </c>
      <c r="C23">
        <v>0</v>
      </c>
      <c r="D23">
        <v>0</v>
      </c>
      <c r="E23">
        <v>2.59352767884817E-2</v>
      </c>
      <c r="F23">
        <v>2.3710525827264399E-2</v>
      </c>
      <c r="G23">
        <v>0</v>
      </c>
      <c r="H23">
        <v>0</v>
      </c>
      <c r="I23">
        <v>1.18422664883627E-2</v>
      </c>
      <c r="J23">
        <v>3.7829010436085497E-2</v>
      </c>
      <c r="K23">
        <v>1.07216620734258E-2</v>
      </c>
      <c r="L23">
        <v>2.38964385207119E-2</v>
      </c>
      <c r="M23">
        <v>8.9867876944503197E-3</v>
      </c>
      <c r="N23">
        <v>0</v>
      </c>
      <c r="O23">
        <v>0</v>
      </c>
      <c r="P23">
        <v>5.9214916021138798E-2</v>
      </c>
      <c r="Q23">
        <v>5.0756585884354201E-2</v>
      </c>
      <c r="R23">
        <v>0</v>
      </c>
      <c r="S23">
        <v>0</v>
      </c>
      <c r="T23">
        <v>0</v>
      </c>
      <c r="U23">
        <v>7.6434517398019805E-2</v>
      </c>
      <c r="V23">
        <v>3.3063269983244901E-2</v>
      </c>
      <c r="W23">
        <v>0</v>
      </c>
      <c r="X23">
        <v>4.1570284587577697E-3</v>
      </c>
      <c r="AA23" t="str">
        <f t="shared" si="19"/>
        <v>LPA_22:1_</v>
      </c>
      <c r="AB23">
        <f t="shared" si="20"/>
        <v>0</v>
      </c>
      <c r="AC23">
        <f t="shared" si="21"/>
        <v>2.4822901307873048E-2</v>
      </c>
      <c r="AD23">
        <f t="shared" si="22"/>
        <v>0</v>
      </c>
      <c r="AE23">
        <f t="shared" si="23"/>
        <v>2.4835638462224099E-2</v>
      </c>
      <c r="AF23">
        <f t="shared" si="24"/>
        <v>1.7309050297068848E-2</v>
      </c>
      <c r="AG23">
        <f t="shared" si="25"/>
        <v>4.4933938472251599E-3</v>
      </c>
      <c r="AH23">
        <f t="shared" si="26"/>
        <v>2.9607458010569399E-2</v>
      </c>
      <c r="AI23">
        <f t="shared" si="2"/>
        <v>0</v>
      </c>
      <c r="AJ23">
        <f t="shared" si="3"/>
        <v>5.474889369063235E-2</v>
      </c>
      <c r="AK23">
        <f t="shared" si="4"/>
        <v>2.0785142293788849E-3</v>
      </c>
      <c r="AM23" t="str">
        <f t="shared" si="5"/>
        <v>LPA_22:1_</v>
      </c>
      <c r="AN23">
        <f t="shared" si="6"/>
        <v>1.3393518013433197E-2</v>
      </c>
      <c r="AO23">
        <f t="shared" si="7"/>
        <v>1.8185651955561159E-2</v>
      </c>
      <c r="AQ23">
        <f t="shared" si="8"/>
        <v>1.2606119203311261E-2</v>
      </c>
      <c r="AR23">
        <f t="shared" si="9"/>
        <v>2.3690525820566848E-2</v>
      </c>
      <c r="AT23">
        <f t="shared" si="27"/>
        <v>5.637627894213894E-3</v>
      </c>
      <c r="AU23">
        <f t="shared" si="28"/>
        <v>9.6716166664364226E-3</v>
      </c>
      <c r="AW23">
        <f t="shared" si="10"/>
        <v>0.70328264807300878</v>
      </c>
    </row>
    <row r="24" spans="1:49" x14ac:dyDescent="0.2">
      <c r="A24" t="s">
        <v>668</v>
      </c>
      <c r="B24">
        <v>489.339</v>
      </c>
      <c r="C24">
        <v>0</v>
      </c>
      <c r="D24">
        <v>0</v>
      </c>
      <c r="E24">
        <v>5.96701076831068E-2</v>
      </c>
      <c r="F24">
        <v>3.9977582566735899E-2</v>
      </c>
      <c r="G24">
        <v>1.19994047576379E-2</v>
      </c>
      <c r="H24">
        <v>2.8674260986348E-2</v>
      </c>
      <c r="I24">
        <v>1.28290383477382E-2</v>
      </c>
      <c r="J24">
        <v>0</v>
      </c>
      <c r="K24">
        <v>0</v>
      </c>
      <c r="L24">
        <v>3.58783337558247E-2</v>
      </c>
      <c r="M24">
        <v>0</v>
      </c>
      <c r="N24">
        <v>0</v>
      </c>
      <c r="O24">
        <v>0</v>
      </c>
      <c r="P24">
        <v>8.1817398885139798E-3</v>
      </c>
      <c r="Q24">
        <v>1.5472763431488099E-2</v>
      </c>
      <c r="R24">
        <v>9.4532309690962303E-3</v>
      </c>
      <c r="S24">
        <v>0</v>
      </c>
      <c r="T24">
        <v>3.7650685019022302E-3</v>
      </c>
      <c r="U24">
        <v>0.16205490621500299</v>
      </c>
      <c r="V24">
        <v>0.12786216184679899</v>
      </c>
      <c r="W24">
        <v>1.12068144600829E-2</v>
      </c>
      <c r="X24">
        <v>4.1277461168355102E-2</v>
      </c>
      <c r="AA24" t="str">
        <f t="shared" si="19"/>
        <v>LPA_22:2_</v>
      </c>
      <c r="AB24">
        <f t="shared" si="20"/>
        <v>0</v>
      </c>
      <c r="AC24">
        <f t="shared" si="21"/>
        <v>4.982384512492135E-2</v>
      </c>
      <c r="AD24">
        <f t="shared" si="22"/>
        <v>2.0336832871992949E-2</v>
      </c>
      <c r="AE24">
        <f t="shared" si="23"/>
        <v>6.4145191738691001E-3</v>
      </c>
      <c r="AF24">
        <f t="shared" si="24"/>
        <v>1.793916687791235E-2</v>
      </c>
      <c r="AG24">
        <f t="shared" si="25"/>
        <v>0</v>
      </c>
      <c r="AH24">
        <f t="shared" si="26"/>
        <v>4.0908699442569899E-3</v>
      </c>
      <c r="AI24">
        <f t="shared" si="2"/>
        <v>1.8825342509511151E-3</v>
      </c>
      <c r="AJ24">
        <f t="shared" si="3"/>
        <v>0.14495853403090098</v>
      </c>
      <c r="AK24">
        <f t="shared" si="4"/>
        <v>2.6242137814219E-2</v>
      </c>
      <c r="AM24" t="str">
        <f t="shared" si="5"/>
        <v>LPA_22:2_</v>
      </c>
      <c r="AN24">
        <f t="shared" si="6"/>
        <v>1.8902872809739148E-2</v>
      </c>
      <c r="AO24">
        <f t="shared" si="7"/>
        <v>3.5434815208065615E-2</v>
      </c>
      <c r="AQ24">
        <f t="shared" si="8"/>
        <v>1.9185730872807304E-2</v>
      </c>
      <c r="AR24">
        <f t="shared" si="9"/>
        <v>6.2136492686275697E-2</v>
      </c>
      <c r="AT24">
        <f t="shared" si="27"/>
        <v>8.5801196859226995E-3</v>
      </c>
      <c r="AU24">
        <f t="shared" si="28"/>
        <v>2.5367116914592383E-2</v>
      </c>
      <c r="AW24">
        <f t="shared" si="10"/>
        <v>0.59551719029811612</v>
      </c>
    </row>
    <row r="25" spans="1:49" x14ac:dyDescent="0.2">
      <c r="A25" t="s">
        <v>669</v>
      </c>
      <c r="B25">
        <v>487.33699999999999</v>
      </c>
      <c r="C25">
        <v>0</v>
      </c>
      <c r="D25">
        <v>0</v>
      </c>
      <c r="E25">
        <v>0</v>
      </c>
      <c r="F25">
        <v>0</v>
      </c>
      <c r="G25">
        <v>2.31985019667575E-2</v>
      </c>
      <c r="H25">
        <v>0</v>
      </c>
      <c r="I25">
        <v>8.7388835576691203E-3</v>
      </c>
      <c r="J25">
        <v>0</v>
      </c>
      <c r="K25">
        <v>0</v>
      </c>
      <c r="L25">
        <v>7.5699692751474302E-3</v>
      </c>
      <c r="M25">
        <v>0</v>
      </c>
      <c r="N25">
        <v>2.3450226480875799E-2</v>
      </c>
      <c r="O25">
        <v>0</v>
      </c>
      <c r="P25">
        <v>0</v>
      </c>
      <c r="Q25">
        <v>2.0076218544616302E-3</v>
      </c>
      <c r="R25">
        <v>2.0442925588638602E-3</v>
      </c>
      <c r="S25">
        <v>0</v>
      </c>
      <c r="T25">
        <v>0</v>
      </c>
      <c r="U25">
        <v>6.4836745738912099E-2</v>
      </c>
      <c r="V25">
        <v>4.9978140665012299E-2</v>
      </c>
      <c r="W25">
        <v>0</v>
      </c>
      <c r="X25">
        <v>0</v>
      </c>
      <c r="AA25" t="str">
        <f t="shared" si="19"/>
        <v>LPA_22:3_</v>
      </c>
      <c r="AB25">
        <f t="shared" si="20"/>
        <v>0</v>
      </c>
      <c r="AC25">
        <f t="shared" si="21"/>
        <v>0</v>
      </c>
      <c r="AD25">
        <f t="shared" si="22"/>
        <v>1.159925098337875E-2</v>
      </c>
      <c r="AE25">
        <f t="shared" si="23"/>
        <v>4.3694417788345602E-3</v>
      </c>
      <c r="AF25">
        <f t="shared" si="24"/>
        <v>3.7849846375737151E-3</v>
      </c>
      <c r="AG25">
        <f t="shared" si="25"/>
        <v>1.1725113240437899E-2</v>
      </c>
      <c r="AH25">
        <f t="shared" si="26"/>
        <v>0</v>
      </c>
      <c r="AI25">
        <f t="shared" si="2"/>
        <v>0</v>
      </c>
      <c r="AJ25">
        <f t="shared" si="3"/>
        <v>5.7407443201962199E-2</v>
      </c>
      <c r="AK25">
        <f t="shared" si="4"/>
        <v>0</v>
      </c>
      <c r="AM25" t="str">
        <f t="shared" si="5"/>
        <v>LPA_22:3_</v>
      </c>
      <c r="AN25">
        <f t="shared" si="6"/>
        <v>3.9507354799574049E-3</v>
      </c>
      <c r="AO25">
        <f t="shared" si="7"/>
        <v>1.3826511288480021E-2</v>
      </c>
      <c r="AQ25">
        <f t="shared" si="8"/>
        <v>4.7412867287724625E-3</v>
      </c>
      <c r="AR25">
        <f t="shared" si="9"/>
        <v>2.4885893310444378E-2</v>
      </c>
      <c r="AT25">
        <f t="shared" si="27"/>
        <v>2.1203678852705667E-3</v>
      </c>
      <c r="AU25">
        <f t="shared" si="28"/>
        <v>1.0159623400655004E-2</v>
      </c>
      <c r="AW25">
        <f t="shared" si="10"/>
        <v>0.42945316891538321</v>
      </c>
    </row>
    <row r="26" spans="1:49" x14ac:dyDescent="0.2">
      <c r="A26" t="s">
        <v>670</v>
      </c>
      <c r="B26">
        <v>485.33499999999998</v>
      </c>
      <c r="C26">
        <v>0</v>
      </c>
      <c r="D26">
        <v>3.2317093546890101E-2</v>
      </c>
      <c r="E26">
        <v>8.3470521305723203E-2</v>
      </c>
      <c r="F26">
        <v>0</v>
      </c>
      <c r="G26">
        <v>0</v>
      </c>
      <c r="H26">
        <v>1.1834334124900901E-3</v>
      </c>
      <c r="I26">
        <v>4.9013426737070799E-2</v>
      </c>
      <c r="J26">
        <v>4.7611485308591599E-2</v>
      </c>
      <c r="K26">
        <v>2.60067651035326E-2</v>
      </c>
      <c r="L26">
        <v>2.38964385207119E-2</v>
      </c>
      <c r="M26">
        <v>0</v>
      </c>
      <c r="N26">
        <v>0</v>
      </c>
      <c r="O26">
        <v>0</v>
      </c>
      <c r="P26">
        <v>1.08039432212296E-2</v>
      </c>
      <c r="Q26">
        <v>2.69387272727993E-2</v>
      </c>
      <c r="R26">
        <v>6.8481143005110406E-2</v>
      </c>
      <c r="S26">
        <v>9.8945477230790602E-3</v>
      </c>
      <c r="T26">
        <v>4.3276098227833702E-2</v>
      </c>
      <c r="U26">
        <v>0</v>
      </c>
      <c r="V26">
        <v>3.3063269983244901E-2</v>
      </c>
      <c r="W26">
        <v>2.6050638531861101E-2</v>
      </c>
      <c r="X26">
        <v>0</v>
      </c>
      <c r="AA26" t="str">
        <f t="shared" si="19"/>
        <v>LPA_22:4_</v>
      </c>
      <c r="AB26">
        <f t="shared" si="20"/>
        <v>1.615854677344505E-2</v>
      </c>
      <c r="AC26">
        <f t="shared" si="21"/>
        <v>4.1735260652861601E-2</v>
      </c>
      <c r="AD26">
        <f t="shared" si="22"/>
        <v>5.9171670624504503E-4</v>
      </c>
      <c r="AE26">
        <f t="shared" si="23"/>
        <v>4.8312456022831199E-2</v>
      </c>
      <c r="AF26">
        <f t="shared" si="24"/>
        <v>2.4951601812122248E-2</v>
      </c>
      <c r="AG26">
        <f t="shared" si="25"/>
        <v>0</v>
      </c>
      <c r="AH26">
        <f t="shared" si="26"/>
        <v>5.4019716106148002E-3</v>
      </c>
      <c r="AI26">
        <f t="shared" si="2"/>
        <v>2.658532297545638E-2</v>
      </c>
      <c r="AJ26">
        <f t="shared" si="3"/>
        <v>1.6531634991622451E-2</v>
      </c>
      <c r="AK26">
        <f t="shared" si="4"/>
        <v>1.3025319265930551E-2</v>
      </c>
      <c r="AM26" t="str">
        <f t="shared" si="5"/>
        <v>LPA_22:4_</v>
      </c>
      <c r="AN26">
        <f t="shared" si="6"/>
        <v>2.6349916393501028E-2</v>
      </c>
      <c r="AO26">
        <f t="shared" si="7"/>
        <v>1.2308849768724836E-2</v>
      </c>
      <c r="AQ26">
        <f t="shared" si="8"/>
        <v>1.9289674144983567E-2</v>
      </c>
      <c r="AR26">
        <f t="shared" si="9"/>
        <v>1.0263718616097277E-2</v>
      </c>
      <c r="AT26">
        <f t="shared" si="27"/>
        <v>8.6266045304006778E-3</v>
      </c>
      <c r="AU26">
        <f t="shared" si="28"/>
        <v>4.1901455788238397E-3</v>
      </c>
      <c r="AW26">
        <f t="shared" si="10"/>
        <v>0.2000139855279939</v>
      </c>
    </row>
    <row r="27" spans="1:49" x14ac:dyDescent="0.2">
      <c r="A27" t="s">
        <v>671</v>
      </c>
      <c r="B27">
        <v>483.33300000000003</v>
      </c>
      <c r="C27">
        <v>1.7122154984004601E-2</v>
      </c>
      <c r="D27">
        <v>1.8716346012603299E-2</v>
      </c>
      <c r="E27">
        <v>5.1229774338249399E-2</v>
      </c>
      <c r="F27">
        <v>1.6057215932117699E-2</v>
      </c>
      <c r="G27">
        <v>3.2839660602103402E-2</v>
      </c>
      <c r="H27">
        <v>1.0673817541554199E-2</v>
      </c>
      <c r="I27">
        <v>0</v>
      </c>
      <c r="J27">
        <v>3.38337033264089E-2</v>
      </c>
      <c r="K27">
        <v>3.0556988686184901E-2</v>
      </c>
      <c r="L27">
        <v>2.38964385207119E-2</v>
      </c>
      <c r="M27">
        <v>3.4693814002492898E-2</v>
      </c>
      <c r="N27">
        <v>2.4871061715577E-2</v>
      </c>
      <c r="O27">
        <v>7.9172365642485198E-2</v>
      </c>
      <c r="P27">
        <v>0</v>
      </c>
      <c r="Q27">
        <v>0</v>
      </c>
      <c r="R27">
        <v>0</v>
      </c>
      <c r="S27">
        <v>0</v>
      </c>
      <c r="T27">
        <v>0</v>
      </c>
      <c r="U27">
        <v>4.1675697113039201E-2</v>
      </c>
      <c r="V27">
        <v>0</v>
      </c>
      <c r="W27">
        <v>0</v>
      </c>
      <c r="X27">
        <v>0</v>
      </c>
      <c r="AA27" t="str">
        <f t="shared" si="19"/>
        <v>LPA_22:5_</v>
      </c>
      <c r="AB27">
        <f t="shared" si="20"/>
        <v>1.7919250498303951E-2</v>
      </c>
      <c r="AC27">
        <f t="shared" si="21"/>
        <v>3.3643495135183547E-2</v>
      </c>
      <c r="AD27">
        <f t="shared" si="22"/>
        <v>2.17567390718288E-2</v>
      </c>
      <c r="AE27">
        <f t="shared" si="23"/>
        <v>1.691685166320445E-2</v>
      </c>
      <c r="AF27">
        <f t="shared" si="24"/>
        <v>2.7226713603448402E-2</v>
      </c>
      <c r="AG27">
        <f t="shared" si="25"/>
        <v>2.9782437859034949E-2</v>
      </c>
      <c r="AH27">
        <f t="shared" si="26"/>
        <v>3.9586182821242599E-2</v>
      </c>
      <c r="AI27">
        <f t="shared" si="2"/>
        <v>0</v>
      </c>
      <c r="AJ27">
        <f t="shared" si="3"/>
        <v>2.08378485565196E-2</v>
      </c>
      <c r="AK27">
        <f t="shared" si="4"/>
        <v>0</v>
      </c>
      <c r="AM27" t="str">
        <f t="shared" si="5"/>
        <v>LPA_22:5_</v>
      </c>
      <c r="AN27">
        <f t="shared" si="6"/>
        <v>2.3492609994393829E-2</v>
      </c>
      <c r="AO27">
        <f t="shared" si="7"/>
        <v>1.8041293847359429E-2</v>
      </c>
      <c r="AQ27">
        <f t="shared" si="8"/>
        <v>6.9695799813785254E-3</v>
      </c>
      <c r="AR27">
        <f t="shared" si="9"/>
        <v>1.7754112123777976E-2</v>
      </c>
      <c r="AT27">
        <f t="shared" si="27"/>
        <v>3.1168909225968199E-3</v>
      </c>
      <c r="AU27">
        <f t="shared" si="28"/>
        <v>7.2480859232361035E-3</v>
      </c>
      <c r="AW27">
        <f t="shared" si="10"/>
        <v>0.54982965856884514</v>
      </c>
    </row>
    <row r="28" spans="1:49" x14ac:dyDescent="0.2">
      <c r="A28" t="s">
        <v>672</v>
      </c>
      <c r="B28">
        <v>481.33100000000002</v>
      </c>
      <c r="C28">
        <v>6.3837054047636205E-2</v>
      </c>
      <c r="D28">
        <v>4.9361311995522301E-2</v>
      </c>
      <c r="E28">
        <v>4.12486102825423E-2</v>
      </c>
      <c r="F28">
        <v>1.5721583843667199E-2</v>
      </c>
      <c r="G28">
        <v>0</v>
      </c>
      <c r="H28">
        <v>0</v>
      </c>
      <c r="I28">
        <v>2.6987563223171099E-2</v>
      </c>
      <c r="J28">
        <v>0</v>
      </c>
      <c r="K28">
        <v>9.6868825956753397E-3</v>
      </c>
      <c r="L28">
        <v>6.3205100539981796E-2</v>
      </c>
      <c r="M28">
        <v>3.4693814002492898E-2</v>
      </c>
      <c r="N28">
        <v>0</v>
      </c>
      <c r="O28">
        <v>3.1313664729349697E-2</v>
      </c>
      <c r="P28">
        <v>0</v>
      </c>
      <c r="Q28">
        <v>4.03139948092009E-2</v>
      </c>
      <c r="R28">
        <v>4.01588266472723E-2</v>
      </c>
      <c r="S28">
        <v>2.0899924263339899E-2</v>
      </c>
      <c r="T28">
        <v>7.7197591720976996E-2</v>
      </c>
      <c r="U28">
        <v>0</v>
      </c>
      <c r="V28">
        <v>8.1021730402303899E-2</v>
      </c>
      <c r="W28">
        <v>0</v>
      </c>
      <c r="X28">
        <v>0</v>
      </c>
      <c r="AA28" t="str">
        <f t="shared" si="19"/>
        <v>LPA_22:6_</v>
      </c>
      <c r="AB28">
        <f t="shared" si="20"/>
        <v>5.659918302157925E-2</v>
      </c>
      <c r="AC28">
        <f t="shared" si="21"/>
        <v>2.8485097063104751E-2</v>
      </c>
      <c r="AD28">
        <f t="shared" si="22"/>
        <v>0</v>
      </c>
      <c r="AE28">
        <f t="shared" si="23"/>
        <v>1.3493781611585549E-2</v>
      </c>
      <c r="AF28">
        <f t="shared" si="24"/>
        <v>3.6445991567828566E-2</v>
      </c>
      <c r="AG28">
        <f t="shared" si="25"/>
        <v>1.7346907001246449E-2</v>
      </c>
      <c r="AH28">
        <f t="shared" si="26"/>
        <v>1.5656832364674848E-2</v>
      </c>
      <c r="AI28">
        <f t="shared" si="2"/>
        <v>4.9048757992158451E-2</v>
      </c>
      <c r="AJ28">
        <f t="shared" si="3"/>
        <v>4.0510865201151949E-2</v>
      </c>
      <c r="AK28">
        <f t="shared" si="4"/>
        <v>0</v>
      </c>
      <c r="AM28" t="str">
        <f t="shared" si="5"/>
        <v>LPA_22:6_</v>
      </c>
      <c r="AN28">
        <f t="shared" si="6"/>
        <v>2.7004810652819622E-2</v>
      </c>
      <c r="AO28">
        <f t="shared" si="7"/>
        <v>2.4512672511846339E-2</v>
      </c>
      <c r="AQ28">
        <f t="shared" si="8"/>
        <v>2.1673496054945306E-2</v>
      </c>
      <c r="AR28">
        <f t="shared" si="9"/>
        <v>1.9928665746604304E-2</v>
      </c>
      <c r="AT28">
        <f t="shared" si="27"/>
        <v>9.6926820977862437E-3</v>
      </c>
      <c r="AU28">
        <f t="shared" si="28"/>
        <v>8.135843722276952E-3</v>
      </c>
      <c r="AW28">
        <f t="shared" si="10"/>
        <v>0.85462969398343791</v>
      </c>
    </row>
    <row r="29" spans="1:49" x14ac:dyDescent="0.2">
      <c r="A29" t="s">
        <v>673</v>
      </c>
      <c r="B29">
        <v>521.37099999999998</v>
      </c>
      <c r="C29">
        <v>2.04592663778802E-2</v>
      </c>
      <c r="D29">
        <v>1.48516165797789E-2</v>
      </c>
      <c r="E29">
        <v>0</v>
      </c>
      <c r="F29">
        <v>8.3746118294763805E-2</v>
      </c>
      <c r="G29">
        <v>5.4469427627749901E-2</v>
      </c>
      <c r="H29">
        <v>0</v>
      </c>
      <c r="I29">
        <v>2.7586399110111699E-2</v>
      </c>
      <c r="J29">
        <v>2.46557513253962E-2</v>
      </c>
      <c r="K29">
        <v>5.35782578484848E-2</v>
      </c>
      <c r="L29">
        <v>1.0628998684847299E-2</v>
      </c>
      <c r="M29">
        <v>0</v>
      </c>
      <c r="N29">
        <v>0</v>
      </c>
      <c r="O29">
        <v>0</v>
      </c>
      <c r="P29">
        <v>3.8857873711105099E-3</v>
      </c>
      <c r="Q29">
        <v>4.03139948092009E-2</v>
      </c>
      <c r="R29">
        <v>0</v>
      </c>
      <c r="S29">
        <v>0</v>
      </c>
      <c r="T29">
        <v>0</v>
      </c>
      <c r="U29">
        <v>0</v>
      </c>
      <c r="V29">
        <v>6.3590896043685299E-2</v>
      </c>
      <c r="W29">
        <v>0</v>
      </c>
      <c r="X29">
        <v>0</v>
      </c>
      <c r="AA29" t="str">
        <f t="shared" si="19"/>
        <v>LPA_24:0_</v>
      </c>
      <c r="AB29">
        <f t="shared" si="20"/>
        <v>1.765544147882955E-2</v>
      </c>
      <c r="AC29">
        <f t="shared" si="21"/>
        <v>4.1873059147381902E-2</v>
      </c>
      <c r="AD29">
        <f t="shared" si="22"/>
        <v>2.7234713813874951E-2</v>
      </c>
      <c r="AE29">
        <f t="shared" si="23"/>
        <v>2.6121075217753947E-2</v>
      </c>
      <c r="AF29">
        <f t="shared" si="24"/>
        <v>3.2103628266666052E-2</v>
      </c>
      <c r="AG29">
        <f t="shared" si="25"/>
        <v>0</v>
      </c>
      <c r="AH29">
        <f t="shared" si="26"/>
        <v>1.9428936855552549E-3</v>
      </c>
      <c r="AI29">
        <f t="shared" si="2"/>
        <v>0</v>
      </c>
      <c r="AJ29">
        <f t="shared" si="3"/>
        <v>3.179544802184265E-2</v>
      </c>
      <c r="AK29">
        <f t="shared" si="4"/>
        <v>0</v>
      </c>
      <c r="AM29" t="str">
        <f t="shared" si="5"/>
        <v>LPA_24:0_</v>
      </c>
      <c r="AN29">
        <f t="shared" si="6"/>
        <v>2.8997583584901281E-2</v>
      </c>
      <c r="AO29">
        <f t="shared" si="7"/>
        <v>6.7476683414795808E-3</v>
      </c>
      <c r="AQ29">
        <f t="shared" si="8"/>
        <v>8.8804783414992202E-3</v>
      </c>
      <c r="AR29">
        <f t="shared" si="9"/>
        <v>1.4027385809106049E-2</v>
      </c>
      <c r="AT29">
        <f t="shared" si="27"/>
        <v>3.9714706488613695E-3</v>
      </c>
      <c r="AU29">
        <f t="shared" si="28"/>
        <v>5.7266562762445967E-3</v>
      </c>
      <c r="AW29">
        <f t="shared" si="10"/>
        <v>2.0870916287896165E-2</v>
      </c>
    </row>
    <row r="30" spans="1:49" x14ac:dyDescent="0.2">
      <c r="A30" t="s">
        <v>674</v>
      </c>
      <c r="B30">
        <v>519.36900000000003</v>
      </c>
      <c r="C30">
        <v>0</v>
      </c>
      <c r="D30">
        <v>3.1036179897393899E-2</v>
      </c>
      <c r="E30">
        <v>2.59352767884817E-2</v>
      </c>
      <c r="F30">
        <v>0</v>
      </c>
      <c r="G30">
        <v>1.7356826654082499E-2</v>
      </c>
      <c r="H30">
        <v>2.8674260986348E-2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2.1448887509658999E-2</v>
      </c>
      <c r="R30">
        <v>0</v>
      </c>
      <c r="S30">
        <v>0</v>
      </c>
      <c r="T30">
        <v>4.3276098227833702E-2</v>
      </c>
      <c r="U30">
        <v>0</v>
      </c>
      <c r="V30">
        <v>0</v>
      </c>
      <c r="W30">
        <v>0</v>
      </c>
      <c r="X30">
        <v>0</v>
      </c>
      <c r="AA30" t="str">
        <f t="shared" si="19"/>
        <v>LPA_24:1_</v>
      </c>
      <c r="AB30">
        <f t="shared" si="20"/>
        <v>1.551808994869695E-2</v>
      </c>
      <c r="AC30">
        <f t="shared" si="21"/>
        <v>1.296763839424085E-2</v>
      </c>
      <c r="AD30">
        <f t="shared" si="22"/>
        <v>2.3015543820215249E-2</v>
      </c>
      <c r="AE30">
        <f t="shared" si="23"/>
        <v>0</v>
      </c>
      <c r="AF30">
        <f t="shared" si="24"/>
        <v>0</v>
      </c>
      <c r="AG30">
        <f t="shared" si="25"/>
        <v>0</v>
      </c>
      <c r="AH30">
        <f t="shared" si="26"/>
        <v>0</v>
      </c>
      <c r="AI30">
        <f t="shared" si="2"/>
        <v>2.1638049113916851E-2</v>
      </c>
      <c r="AJ30">
        <f t="shared" si="3"/>
        <v>0</v>
      </c>
      <c r="AK30">
        <f t="shared" si="4"/>
        <v>0</v>
      </c>
      <c r="AM30" t="str">
        <f t="shared" si="5"/>
        <v>LPA_24:1_</v>
      </c>
      <c r="AN30">
        <f t="shared" si="6"/>
        <v>1.030025443263061E-2</v>
      </c>
      <c r="AO30">
        <f t="shared" si="7"/>
        <v>4.3276098227833706E-3</v>
      </c>
      <c r="AQ30">
        <f t="shared" si="8"/>
        <v>1.0102101410538978E-2</v>
      </c>
      <c r="AR30">
        <f t="shared" si="9"/>
        <v>9.6768297438394341E-3</v>
      </c>
      <c r="AT30">
        <f t="shared" si="27"/>
        <v>4.5177970939123333E-3</v>
      </c>
      <c r="AU30">
        <f t="shared" si="28"/>
        <v>3.9505492000323104E-3</v>
      </c>
      <c r="AW30">
        <f t="shared" si="10"/>
        <v>0.3677367862422814</v>
      </c>
    </row>
    <row r="31" spans="1:49" x14ac:dyDescent="0.2">
      <c r="A31" t="s">
        <v>675</v>
      </c>
      <c r="B31">
        <v>549.399</v>
      </c>
      <c r="C31">
        <v>1.01272326049577E-2</v>
      </c>
      <c r="D31">
        <v>6.8332634164645703E-3</v>
      </c>
      <c r="E31">
        <v>0</v>
      </c>
      <c r="F31">
        <v>0</v>
      </c>
      <c r="G31">
        <v>2.39313591422276E-2</v>
      </c>
      <c r="H31">
        <v>0</v>
      </c>
      <c r="I31">
        <v>1.84778658841535E-2</v>
      </c>
      <c r="J31">
        <v>2.46557513253962E-2</v>
      </c>
      <c r="K31">
        <v>5.8357198944006303E-2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AA31" t="str">
        <f t="shared" si="19"/>
        <v>LPA_26:0_</v>
      </c>
      <c r="AB31">
        <f t="shared" si="20"/>
        <v>8.4802480107111361E-3</v>
      </c>
      <c r="AC31">
        <f t="shared" si="21"/>
        <v>0</v>
      </c>
      <c r="AD31">
        <f t="shared" si="22"/>
        <v>1.19656795711138E-2</v>
      </c>
      <c r="AE31">
        <f t="shared" si="23"/>
        <v>2.1566808604774848E-2</v>
      </c>
      <c r="AF31">
        <f t="shared" si="24"/>
        <v>2.9178599472003151E-2</v>
      </c>
      <c r="AG31">
        <f t="shared" si="25"/>
        <v>0</v>
      </c>
      <c r="AH31">
        <f t="shared" si="26"/>
        <v>0</v>
      </c>
      <c r="AI31">
        <f t="shared" si="2"/>
        <v>0</v>
      </c>
      <c r="AJ31">
        <f t="shared" si="3"/>
        <v>0</v>
      </c>
      <c r="AK31">
        <f t="shared" si="4"/>
        <v>0</v>
      </c>
      <c r="AM31" t="str">
        <f t="shared" si="5"/>
        <v>LPA_26:0_</v>
      </c>
      <c r="AN31">
        <f t="shared" si="6"/>
        <v>1.4238267131720588E-2</v>
      </c>
      <c r="AO31">
        <f t="shared" si="7"/>
        <v>0</v>
      </c>
      <c r="AQ31">
        <f t="shared" si="8"/>
        <v>1.1379463298999857E-2</v>
      </c>
      <c r="AR31">
        <f t="shared" si="9"/>
        <v>0</v>
      </c>
      <c r="AT31">
        <f t="shared" si="27"/>
        <v>5.089050696805539E-3</v>
      </c>
      <c r="AU31">
        <f t="shared" si="28"/>
        <v>0</v>
      </c>
      <c r="AW31">
        <f t="shared" si="10"/>
        <v>4.8919965902874188E-2</v>
      </c>
    </row>
    <row r="32" spans="1:49" x14ac:dyDescent="0.2">
      <c r="A32" t="s">
        <v>676</v>
      </c>
      <c r="B32">
        <v>547.39700000000005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2.46557513253962E-2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1.7389611069864402E-2</v>
      </c>
      <c r="V32">
        <v>1.3404442469387301E-2</v>
      </c>
      <c r="W32">
        <v>0</v>
      </c>
      <c r="X32">
        <v>0</v>
      </c>
      <c r="AA32" t="str">
        <f t="shared" si="19"/>
        <v>LPA_26:1_</v>
      </c>
      <c r="AB32">
        <f t="shared" si="20"/>
        <v>0</v>
      </c>
      <c r="AC32">
        <f t="shared" si="21"/>
        <v>0</v>
      </c>
      <c r="AD32">
        <f t="shared" si="22"/>
        <v>0</v>
      </c>
      <c r="AE32">
        <f t="shared" si="23"/>
        <v>1.23278756626981E-2</v>
      </c>
      <c r="AF32">
        <f t="shared" si="24"/>
        <v>0</v>
      </c>
      <c r="AG32">
        <f t="shared" si="25"/>
        <v>0</v>
      </c>
      <c r="AH32">
        <f t="shared" si="26"/>
        <v>0</v>
      </c>
      <c r="AI32">
        <f t="shared" si="2"/>
        <v>0</v>
      </c>
      <c r="AJ32">
        <f t="shared" si="3"/>
        <v>1.539702676962585E-2</v>
      </c>
      <c r="AK32">
        <f t="shared" si="4"/>
        <v>0</v>
      </c>
      <c r="AM32" t="str">
        <f t="shared" si="5"/>
        <v>LPA_26:1_</v>
      </c>
      <c r="AN32">
        <f t="shared" si="6"/>
        <v>2.4655751325396201E-3</v>
      </c>
      <c r="AO32">
        <f t="shared" si="7"/>
        <v>3.0794053539251699E-3</v>
      </c>
      <c r="AQ32">
        <f t="shared" si="8"/>
        <v>5.5131935999916436E-3</v>
      </c>
      <c r="AR32">
        <f t="shared" si="9"/>
        <v>6.8857597016534792E-3</v>
      </c>
      <c r="AT32">
        <f t="shared" si="27"/>
        <v>2.4655751325396197E-3</v>
      </c>
      <c r="AU32">
        <f t="shared" si="28"/>
        <v>2.8110996267449928E-3</v>
      </c>
      <c r="AW32">
        <f t="shared" si="10"/>
        <v>0.88038084068930655</v>
      </c>
    </row>
    <row r="33" spans="1:49" x14ac:dyDescent="0.2">
      <c r="A33" t="s">
        <v>677</v>
      </c>
      <c r="B33">
        <v>393.24299999999999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AA33" t="str">
        <f t="shared" si="19"/>
        <v>LPA_p16:0</v>
      </c>
      <c r="AB33">
        <f t="shared" si="20"/>
        <v>0</v>
      </c>
      <c r="AC33">
        <f t="shared" si="21"/>
        <v>0</v>
      </c>
      <c r="AD33">
        <f t="shared" si="22"/>
        <v>0</v>
      </c>
      <c r="AE33">
        <f t="shared" si="23"/>
        <v>0</v>
      </c>
      <c r="AF33">
        <f t="shared" si="24"/>
        <v>0</v>
      </c>
      <c r="AG33">
        <f t="shared" si="25"/>
        <v>0</v>
      </c>
      <c r="AH33">
        <f t="shared" si="26"/>
        <v>0</v>
      </c>
      <c r="AI33">
        <f t="shared" si="2"/>
        <v>0</v>
      </c>
      <c r="AJ33">
        <f t="shared" si="3"/>
        <v>0</v>
      </c>
      <c r="AK33">
        <f t="shared" si="4"/>
        <v>0</v>
      </c>
      <c r="AM33" t="str">
        <f t="shared" si="5"/>
        <v>LPA_p16:0</v>
      </c>
      <c r="AN33">
        <f t="shared" si="6"/>
        <v>0</v>
      </c>
      <c r="AO33">
        <f t="shared" si="7"/>
        <v>0</v>
      </c>
      <c r="AQ33">
        <f t="shared" si="8"/>
        <v>0</v>
      </c>
      <c r="AR33">
        <f t="shared" si="9"/>
        <v>0</v>
      </c>
      <c r="AT33">
        <f t="shared" si="27"/>
        <v>0</v>
      </c>
      <c r="AU33">
        <f t="shared" si="28"/>
        <v>0</v>
      </c>
      <c r="AW33" t="e">
        <f t="shared" si="10"/>
        <v>#DIV/0!</v>
      </c>
    </row>
    <row r="34" spans="1:49" x14ac:dyDescent="0.2">
      <c r="A34" t="s">
        <v>678</v>
      </c>
      <c r="B34">
        <v>421.27100000000002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1.6190903930468101E-3</v>
      </c>
      <c r="J34">
        <v>0</v>
      </c>
      <c r="K34">
        <v>0</v>
      </c>
      <c r="L34">
        <v>0</v>
      </c>
      <c r="M34">
        <v>0</v>
      </c>
      <c r="N34">
        <v>0</v>
      </c>
      <c r="O34">
        <v>2.9280786674786001E-2</v>
      </c>
      <c r="P34">
        <v>5.2367938770255199E-3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AA34" t="str">
        <f t="shared" si="19"/>
        <v>LPA_p18:0</v>
      </c>
      <c r="AB34">
        <f t="shared" si="20"/>
        <v>0</v>
      </c>
      <c r="AC34">
        <f t="shared" si="21"/>
        <v>0</v>
      </c>
      <c r="AD34">
        <f t="shared" si="22"/>
        <v>0</v>
      </c>
      <c r="AE34">
        <f t="shared" si="23"/>
        <v>8.0954519652340503E-4</v>
      </c>
      <c r="AF34">
        <f t="shared" si="24"/>
        <v>0</v>
      </c>
      <c r="AG34">
        <f t="shared" si="25"/>
        <v>0</v>
      </c>
      <c r="AH34">
        <f t="shared" si="26"/>
        <v>1.725879027590576E-2</v>
      </c>
      <c r="AI34">
        <f t="shared" si="2"/>
        <v>0</v>
      </c>
      <c r="AJ34">
        <f t="shared" si="3"/>
        <v>0</v>
      </c>
      <c r="AK34">
        <f t="shared" si="4"/>
        <v>0</v>
      </c>
      <c r="AM34" t="str">
        <f t="shared" si="5"/>
        <v>LPA_p18:0</v>
      </c>
      <c r="AN34">
        <f t="shared" si="6"/>
        <v>1.6190903930468099E-4</v>
      </c>
      <c r="AO34">
        <f t="shared" si="7"/>
        <v>3.4517580551811518E-3</v>
      </c>
      <c r="AQ34">
        <f t="shared" si="8"/>
        <v>3.6203961805695201E-4</v>
      </c>
      <c r="AR34">
        <f t="shared" si="9"/>
        <v>7.7183656532675256E-3</v>
      </c>
      <c r="AT34">
        <f t="shared" si="27"/>
        <v>1.6190903930468099E-4</v>
      </c>
      <c r="AU34">
        <f t="shared" si="28"/>
        <v>3.1510095831214649E-3</v>
      </c>
      <c r="AW34">
        <f t="shared" si="10"/>
        <v>0.39476496171296604</v>
      </c>
    </row>
    <row r="35" spans="1:49" x14ac:dyDescent="0.2">
      <c r="A35" t="s">
        <v>679</v>
      </c>
      <c r="B35">
        <v>449.29899999999998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1.45465181522664E-2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AA35" t="str">
        <f t="shared" si="19"/>
        <v>LPA_p20:0</v>
      </c>
      <c r="AB35">
        <f t="shared" si="20"/>
        <v>0</v>
      </c>
      <c r="AC35">
        <f t="shared" si="21"/>
        <v>0</v>
      </c>
      <c r="AD35">
        <f t="shared" si="22"/>
        <v>0</v>
      </c>
      <c r="AE35">
        <f t="shared" si="23"/>
        <v>0</v>
      </c>
      <c r="AF35">
        <f t="shared" si="24"/>
        <v>7.2732590761332002E-3</v>
      </c>
      <c r="AG35">
        <f t="shared" si="25"/>
        <v>0</v>
      </c>
      <c r="AH35">
        <f t="shared" si="26"/>
        <v>0</v>
      </c>
      <c r="AI35">
        <f t="shared" si="2"/>
        <v>0</v>
      </c>
      <c r="AJ35">
        <f t="shared" si="3"/>
        <v>0</v>
      </c>
      <c r="AK35">
        <f t="shared" si="4"/>
        <v>0</v>
      </c>
      <c r="AM35" t="str">
        <f t="shared" si="5"/>
        <v>LPA_p20:0</v>
      </c>
      <c r="AN35">
        <f t="shared" si="6"/>
        <v>1.45465181522664E-3</v>
      </c>
      <c r="AO35">
        <f t="shared" si="7"/>
        <v>0</v>
      </c>
      <c r="AQ35">
        <f t="shared" si="8"/>
        <v>3.252700342440231E-3</v>
      </c>
      <c r="AR35">
        <f t="shared" si="9"/>
        <v>0</v>
      </c>
      <c r="AT35">
        <f t="shared" si="27"/>
        <v>1.45465181522664E-3</v>
      </c>
      <c r="AU35">
        <f t="shared" si="28"/>
        <v>0</v>
      </c>
      <c r="AW35">
        <f t="shared" si="10"/>
        <v>0.37390096630005903</v>
      </c>
    </row>
    <row r="36" spans="1:49" x14ac:dyDescent="0.2">
      <c r="A36" t="s">
        <v>680</v>
      </c>
      <c r="B36">
        <v>535.38499999999999</v>
      </c>
      <c r="C36">
        <v>0.37727683713842802</v>
      </c>
      <c r="D36">
        <v>0.279357229906738</v>
      </c>
      <c r="E36">
        <v>0.119910146838936</v>
      </c>
      <c r="F36">
        <v>0.14048607830398099</v>
      </c>
      <c r="G36">
        <v>0.149696248601937</v>
      </c>
      <c r="H36">
        <v>0.122207598963432</v>
      </c>
      <c r="I36">
        <v>0.18482274104791099</v>
      </c>
      <c r="J36">
        <v>0.21904734830057701</v>
      </c>
      <c r="K36">
        <v>0.118461164334224</v>
      </c>
      <c r="L36">
        <v>0.23396464581037599</v>
      </c>
      <c r="M36">
        <v>6.7887143354052701E-2</v>
      </c>
      <c r="N36">
        <v>6.8003693123321496E-2</v>
      </c>
      <c r="O36">
        <v>0.19099015514222001</v>
      </c>
      <c r="P36">
        <v>3.04657736665985E-2</v>
      </c>
      <c r="Q36">
        <v>0.29186217368600398</v>
      </c>
      <c r="R36">
        <v>0.18979294497392499</v>
      </c>
      <c r="S36">
        <v>0.108229903736654</v>
      </c>
      <c r="T36">
        <v>0.18450123292037501</v>
      </c>
      <c r="U36">
        <v>0.121846959200498</v>
      </c>
      <c r="V36">
        <v>9.7759772693647801E-2</v>
      </c>
      <c r="W36">
        <v>0.10121525262493</v>
      </c>
      <c r="X36">
        <v>0.13483207361289901</v>
      </c>
      <c r="AA36" t="str">
        <f t="shared" si="19"/>
        <v>PA_10:0/14:0</v>
      </c>
      <c r="AB36">
        <f t="shared" si="20"/>
        <v>0.32831703352258301</v>
      </c>
      <c r="AC36">
        <f t="shared" si="21"/>
        <v>0.1301981125714585</v>
      </c>
      <c r="AD36">
        <f t="shared" si="22"/>
        <v>0.1359519237826845</v>
      </c>
      <c r="AE36">
        <f t="shared" si="23"/>
        <v>0.201935044674244</v>
      </c>
      <c r="AF36">
        <f t="shared" si="24"/>
        <v>0.1762129050723</v>
      </c>
      <c r="AG36">
        <f t="shared" si="25"/>
        <v>6.7945418238687105E-2</v>
      </c>
      <c r="AH36">
        <f t="shared" si="26"/>
        <v>0.11072796440440925</v>
      </c>
      <c r="AI36">
        <f t="shared" si="2"/>
        <v>0.14636556832851449</v>
      </c>
      <c r="AJ36">
        <f t="shared" si="3"/>
        <v>0.10980336594707291</v>
      </c>
      <c r="AK36">
        <f t="shared" si="4"/>
        <v>0.1180236631189145</v>
      </c>
      <c r="AM36" t="str">
        <f t="shared" si="5"/>
        <v>PA_10:0/14:0</v>
      </c>
      <c r="AN36">
        <f t="shared" si="6"/>
        <v>0.19452300392465402</v>
      </c>
      <c r="AO36">
        <f t="shared" si="7"/>
        <v>0.11057319600751965</v>
      </c>
      <c r="AQ36">
        <f t="shared" si="8"/>
        <v>8.0404140908142047E-2</v>
      </c>
      <c r="AR36">
        <f t="shared" si="9"/>
        <v>2.8081788607700556E-2</v>
      </c>
      <c r="AT36">
        <f t="shared" si="27"/>
        <v>3.5957824948615456E-2</v>
      </c>
      <c r="AU36">
        <f t="shared" si="28"/>
        <v>1.1464342192261338E-2</v>
      </c>
      <c r="AW36">
        <f t="shared" si="10"/>
        <v>7.9104549716705885E-2</v>
      </c>
    </row>
    <row r="37" spans="1:49" x14ac:dyDescent="0.2">
      <c r="A37" t="s">
        <v>681</v>
      </c>
      <c r="B37">
        <v>563.41300000000001</v>
      </c>
      <c r="C37">
        <v>0.1384213253588</v>
      </c>
      <c r="D37">
        <v>0.117209147678588</v>
      </c>
      <c r="E37">
        <v>0.17753673316020599</v>
      </c>
      <c r="F37">
        <v>0.219820594741927</v>
      </c>
      <c r="G37">
        <v>0.16046808568898999</v>
      </c>
      <c r="H37">
        <v>0.110130080826292</v>
      </c>
      <c r="I37">
        <v>0.26628875071339803</v>
      </c>
      <c r="J37">
        <v>0.100656815107808</v>
      </c>
      <c r="K37">
        <v>0.11888664919738499</v>
      </c>
      <c r="L37">
        <v>0.104817576926291</v>
      </c>
      <c r="M37">
        <v>7.2831305409230801E-2</v>
      </c>
      <c r="N37">
        <v>0.101824194353536</v>
      </c>
      <c r="O37">
        <v>0.16276748029587401</v>
      </c>
      <c r="P37">
        <v>0.117126392481627</v>
      </c>
      <c r="Q37">
        <v>4.4315526407580901E-2</v>
      </c>
      <c r="R37">
        <v>6.2170561614371102E-2</v>
      </c>
      <c r="S37">
        <v>9.5761892078643898E-2</v>
      </c>
      <c r="T37">
        <v>7.50606065039853E-2</v>
      </c>
      <c r="U37">
        <v>0.182660304897413</v>
      </c>
      <c r="V37">
        <v>4.02172128704213E-2</v>
      </c>
      <c r="W37">
        <v>0.11852779665938699</v>
      </c>
      <c r="X37">
        <v>8.8099219579411595E-2</v>
      </c>
      <c r="AA37" t="str">
        <f t="shared" si="19"/>
        <v>PA_12:0/14:0</v>
      </c>
      <c r="AB37">
        <f t="shared" si="20"/>
        <v>0.127815236518694</v>
      </c>
      <c r="AC37">
        <f t="shared" si="21"/>
        <v>0.19867866395106648</v>
      </c>
      <c r="AD37">
        <f t="shared" si="22"/>
        <v>0.13529908325764101</v>
      </c>
      <c r="AE37">
        <f t="shared" si="23"/>
        <v>0.18347278291060301</v>
      </c>
      <c r="AF37">
        <f t="shared" si="24"/>
        <v>0.111852113061838</v>
      </c>
      <c r="AG37">
        <f t="shared" si="25"/>
        <v>8.7327749881383393E-2</v>
      </c>
      <c r="AH37">
        <f t="shared" si="26"/>
        <v>0.1399469363887505</v>
      </c>
      <c r="AI37">
        <f t="shared" si="2"/>
        <v>8.5411249291314606E-2</v>
      </c>
      <c r="AJ37">
        <f t="shared" si="3"/>
        <v>0.11143875888391715</v>
      </c>
      <c r="AK37">
        <f t="shared" si="4"/>
        <v>0.10331350811939929</v>
      </c>
      <c r="AM37" t="str">
        <f t="shared" si="5"/>
        <v>PA_12:0/14:0</v>
      </c>
      <c r="AN37">
        <f t="shared" si="6"/>
        <v>0.1514235759399685</v>
      </c>
      <c r="AO37">
        <f t="shared" si="7"/>
        <v>0.10548764051295298</v>
      </c>
      <c r="AQ37">
        <f t="shared" si="8"/>
        <v>3.7561445123926521E-2</v>
      </c>
      <c r="AR37">
        <f t="shared" si="9"/>
        <v>2.2138365149783144E-2</v>
      </c>
      <c r="AT37">
        <f t="shared" si="27"/>
        <v>1.6797988926045542E-2</v>
      </c>
      <c r="AU37">
        <f t="shared" si="28"/>
        <v>9.0379497260637317E-3</v>
      </c>
      <c r="AW37">
        <f t="shared" si="10"/>
        <v>5.3504165882319786E-2</v>
      </c>
    </row>
    <row r="38" spans="1:49" x14ac:dyDescent="0.2">
      <c r="A38" t="s">
        <v>682</v>
      </c>
      <c r="B38">
        <v>591.44100000000003</v>
      </c>
      <c r="C38">
        <v>0.22395585124251299</v>
      </c>
      <c r="D38">
        <v>0.12609246894520201</v>
      </c>
      <c r="E38">
        <v>0.14421023209765799</v>
      </c>
      <c r="F38">
        <v>0.21044382210813201</v>
      </c>
      <c r="G38">
        <v>0.127193251908265</v>
      </c>
      <c r="H38">
        <v>0.18088374328331699</v>
      </c>
      <c r="I38">
        <v>0.125574157247727</v>
      </c>
      <c r="J38">
        <v>0.24871749826786699</v>
      </c>
      <c r="K38">
        <v>0.17196863981707</v>
      </c>
      <c r="L38">
        <v>0.12684771676280099</v>
      </c>
      <c r="M38">
        <v>0.11045517012884599</v>
      </c>
      <c r="N38">
        <v>7.2442219226290405E-2</v>
      </c>
      <c r="O38">
        <v>2.6851202546543999E-2</v>
      </c>
      <c r="P38">
        <v>0.118177178738806</v>
      </c>
      <c r="Q38">
        <v>0.154834647662945</v>
      </c>
      <c r="R38">
        <v>0.148450667974169</v>
      </c>
      <c r="S38">
        <v>0.16073885754862199</v>
      </c>
      <c r="T38">
        <v>0.35689063634221402</v>
      </c>
      <c r="U38">
        <v>0.32208694225248902</v>
      </c>
      <c r="V38">
        <v>0.16615846606589699</v>
      </c>
      <c r="W38">
        <v>5.28268575646808E-2</v>
      </c>
      <c r="X38">
        <v>2.80156757843158E-2</v>
      </c>
      <c r="AA38" t="str">
        <f t="shared" si="19"/>
        <v>PA_14:0/14:0</v>
      </c>
      <c r="AB38">
        <f t="shared" si="20"/>
        <v>0.17502416009385752</v>
      </c>
      <c r="AC38">
        <f t="shared" si="21"/>
        <v>0.177327027102895</v>
      </c>
      <c r="AD38">
        <f t="shared" si="22"/>
        <v>0.154038497595791</v>
      </c>
      <c r="AE38">
        <f t="shared" si="23"/>
        <v>0.18714582775779698</v>
      </c>
      <c r="AF38">
        <f t="shared" si="24"/>
        <v>0.14940817828993549</v>
      </c>
      <c r="AG38">
        <f t="shared" si="25"/>
        <v>9.1448694677568193E-2</v>
      </c>
      <c r="AH38">
        <f t="shared" si="26"/>
        <v>7.2514190642675003E-2</v>
      </c>
      <c r="AI38">
        <f t="shared" si="2"/>
        <v>0.25881474694541801</v>
      </c>
      <c r="AJ38">
        <f t="shared" si="3"/>
        <v>0.24412270415919302</v>
      </c>
      <c r="AK38">
        <f t="shared" si="4"/>
        <v>4.0421266674498302E-2</v>
      </c>
      <c r="AM38" t="str">
        <f t="shared" si="5"/>
        <v>PA_14:0/14:0</v>
      </c>
      <c r="AN38">
        <f t="shared" si="6"/>
        <v>0.1685887381680552</v>
      </c>
      <c r="AO38">
        <f t="shared" si="7"/>
        <v>0.14146432061987052</v>
      </c>
      <c r="AQ38">
        <f t="shared" si="8"/>
        <v>1.6138008712837236E-2</v>
      </c>
      <c r="AR38">
        <f t="shared" si="9"/>
        <v>0.10219497086766823</v>
      </c>
      <c r="AT38">
        <f t="shared" si="27"/>
        <v>7.2171369006775879E-3</v>
      </c>
      <c r="AU38">
        <f t="shared" si="28"/>
        <v>4.1720922150729839E-2</v>
      </c>
      <c r="AW38">
        <f t="shared" si="10"/>
        <v>0.58779100707911558</v>
      </c>
    </row>
    <row r="39" spans="1:49" x14ac:dyDescent="0.2">
      <c r="A39" t="s">
        <v>683</v>
      </c>
      <c r="B39">
        <v>617.46699999999998</v>
      </c>
      <c r="C39">
        <v>0.67045274003402899</v>
      </c>
      <c r="D39">
        <v>0.44389723759590899</v>
      </c>
      <c r="E39">
        <v>0.20415342942682199</v>
      </c>
      <c r="F39">
        <v>0.39340339714618799</v>
      </c>
      <c r="G39">
        <v>0.27350697839340599</v>
      </c>
      <c r="H39">
        <v>0.211663719562419</v>
      </c>
      <c r="I39">
        <v>0.52603518272887395</v>
      </c>
      <c r="J39">
        <v>0.24701704997857701</v>
      </c>
      <c r="K39">
        <v>0.23048618199068699</v>
      </c>
      <c r="L39">
        <v>0.22635963482247801</v>
      </c>
      <c r="M39">
        <v>0.44924647617107499</v>
      </c>
      <c r="N39">
        <v>0.22680741702260401</v>
      </c>
      <c r="O39">
        <v>0.407531566758769</v>
      </c>
      <c r="P39">
        <v>0.43289706787722398</v>
      </c>
      <c r="Q39">
        <v>0.69320982872215398</v>
      </c>
      <c r="R39">
        <v>1.0921289340205</v>
      </c>
      <c r="S39">
        <v>0.26930545147115498</v>
      </c>
      <c r="T39">
        <v>0.26668091980390402</v>
      </c>
      <c r="U39">
        <v>0.22855243680281201</v>
      </c>
      <c r="V39">
        <v>0.27430635946617299</v>
      </c>
      <c r="W39">
        <v>0.31573395696772999</v>
      </c>
      <c r="X39">
        <v>0.39693654863151501</v>
      </c>
      <c r="AA39" t="str">
        <f t="shared" si="19"/>
        <v>PA_14:0/16:1</v>
      </c>
      <c r="AB39">
        <f t="shared" si="20"/>
        <v>0.55717498881496896</v>
      </c>
      <c r="AC39">
        <f t="shared" si="21"/>
        <v>0.29877841328650501</v>
      </c>
      <c r="AD39">
        <f t="shared" si="22"/>
        <v>0.24258534897791251</v>
      </c>
      <c r="AE39">
        <f t="shared" si="23"/>
        <v>0.38652611635372547</v>
      </c>
      <c r="AF39">
        <f t="shared" si="24"/>
        <v>0.2284229084065825</v>
      </c>
      <c r="AG39">
        <f t="shared" si="25"/>
        <v>0.33802694659683952</v>
      </c>
      <c r="AH39">
        <f t="shared" si="26"/>
        <v>0.42021431731799652</v>
      </c>
      <c r="AI39">
        <f t="shared" ref="AI39:AI70" si="29">AVERAGE(S39:T39)</f>
        <v>0.2679931856375295</v>
      </c>
      <c r="AJ39">
        <f t="shared" ref="AJ39:AJ70" si="30">AVERAGE(U39:V39)</f>
        <v>0.2514293981344925</v>
      </c>
      <c r="AK39">
        <f t="shared" ref="AK39:AK70" si="31">AVERAGE(W39:X39)</f>
        <v>0.35633525279962253</v>
      </c>
      <c r="AM39" t="str">
        <f t="shared" ref="AM39:AM70" si="32">A39</f>
        <v>PA_14:0/16:1</v>
      </c>
      <c r="AN39">
        <f t="shared" ref="AN39:AN70" si="33">AVERAGE(AB39:AF39)</f>
        <v>0.34269755516793887</v>
      </c>
      <c r="AO39">
        <f t="shared" ref="AO39:AO70" si="34">AVERAGE(AG39:AK39)</f>
        <v>0.32679982009729613</v>
      </c>
      <c r="AQ39">
        <f t="shared" ref="AQ39:AQ70" si="35">STDEV(AB39:AF39)</f>
        <v>0.13502921171333729</v>
      </c>
      <c r="AR39">
        <f t="shared" ref="AR39:AR70" si="36">STDEV(AG39:AK39)</f>
        <v>6.8672372917866695E-2</v>
      </c>
      <c r="AT39">
        <f t="shared" si="27"/>
        <v>6.03868992678466E-2</v>
      </c>
      <c r="AU39">
        <f t="shared" si="28"/>
        <v>2.8035378845815966E-2</v>
      </c>
      <c r="AW39">
        <f t="shared" ref="AW39:AW70" si="37">TTEST(AB39:AF39,AG39:AK39,2,3)</f>
        <v>0.82235220142262644</v>
      </c>
    </row>
    <row r="40" spans="1:49" x14ac:dyDescent="0.2">
      <c r="A40" t="s">
        <v>684</v>
      </c>
      <c r="B40">
        <v>647.49699999999996</v>
      </c>
      <c r="C40">
        <v>2.76007571688982</v>
      </c>
      <c r="D40">
        <v>1.3768660746957999</v>
      </c>
      <c r="E40">
        <v>1.57663116172803</v>
      </c>
      <c r="F40">
        <v>1.3308175132881599</v>
      </c>
      <c r="G40">
        <v>1.3503792386831199</v>
      </c>
      <c r="H40">
        <v>1.4019406214994701</v>
      </c>
      <c r="I40">
        <v>1.2192582225622799</v>
      </c>
      <c r="J40">
        <v>0.93143084512228402</v>
      </c>
      <c r="K40">
        <v>1.22889518962862</v>
      </c>
      <c r="L40">
        <v>1.34611131879559</v>
      </c>
      <c r="M40">
        <v>0.69192039487025103</v>
      </c>
      <c r="N40">
        <v>0.69013824545828195</v>
      </c>
      <c r="O40">
        <v>0.59808120176243795</v>
      </c>
      <c r="P40">
        <v>0.43901722197238102</v>
      </c>
      <c r="Q40">
        <v>0.65075040583520105</v>
      </c>
      <c r="R40">
        <v>0.58067689655145605</v>
      </c>
      <c r="S40">
        <v>1.3815852714782699</v>
      </c>
      <c r="T40">
        <v>1.9282484636136701</v>
      </c>
      <c r="U40">
        <v>1.15201491090911</v>
      </c>
      <c r="V40">
        <v>0.938973187784927</v>
      </c>
      <c r="W40">
        <v>0.74267086277365801</v>
      </c>
      <c r="X40">
        <v>0.98511183819721604</v>
      </c>
      <c r="AA40" t="str">
        <f t="shared" si="19"/>
        <v>PA_14:0/18:0</v>
      </c>
      <c r="AB40">
        <f t="shared" si="20"/>
        <v>2.0684708957928102</v>
      </c>
      <c r="AC40">
        <f t="shared" si="21"/>
        <v>1.453724337508095</v>
      </c>
      <c r="AD40">
        <f t="shared" si="22"/>
        <v>1.376159930091295</v>
      </c>
      <c r="AE40">
        <f t="shared" si="23"/>
        <v>1.075344533842282</v>
      </c>
      <c r="AF40">
        <f t="shared" si="24"/>
        <v>1.287503254212105</v>
      </c>
      <c r="AG40">
        <f t="shared" si="25"/>
        <v>0.69102932016426655</v>
      </c>
      <c r="AH40">
        <f t="shared" si="26"/>
        <v>0.51854921186740954</v>
      </c>
      <c r="AI40">
        <f t="shared" si="29"/>
        <v>1.65491686754597</v>
      </c>
      <c r="AJ40">
        <f t="shared" si="30"/>
        <v>1.0454940493470186</v>
      </c>
      <c r="AK40">
        <f t="shared" si="31"/>
        <v>0.86389135048543708</v>
      </c>
      <c r="AM40" t="str">
        <f t="shared" si="32"/>
        <v>PA_14:0/18:0</v>
      </c>
      <c r="AN40">
        <f t="shared" si="33"/>
        <v>1.4522405902893172</v>
      </c>
      <c r="AO40">
        <f t="shared" si="34"/>
        <v>0.95477615988202036</v>
      </c>
      <c r="AQ40">
        <f t="shared" si="35"/>
        <v>0.37239739695856139</v>
      </c>
      <c r="AR40">
        <f t="shared" si="36"/>
        <v>0.43776224717632345</v>
      </c>
      <c r="AT40">
        <f t="shared" si="27"/>
        <v>0.16654117884866332</v>
      </c>
      <c r="AU40">
        <f t="shared" si="28"/>
        <v>0.17871568903935312</v>
      </c>
      <c r="AW40">
        <f t="shared" si="37"/>
        <v>8.9903706653299845E-2</v>
      </c>
    </row>
    <row r="41" spans="1:49" x14ac:dyDescent="0.2">
      <c r="A41" t="s">
        <v>685</v>
      </c>
      <c r="B41">
        <v>645.495</v>
      </c>
      <c r="C41">
        <v>0.85644855452570001</v>
      </c>
      <c r="D41">
        <v>0.54284476354904099</v>
      </c>
      <c r="E41">
        <v>0.64221999681889896</v>
      </c>
      <c r="F41">
        <v>0.49508047104306402</v>
      </c>
      <c r="G41">
        <v>0.43115148209335502</v>
      </c>
      <c r="H41">
        <v>0.40812866715556101</v>
      </c>
      <c r="I41">
        <v>0.58333613153181396</v>
      </c>
      <c r="J41">
        <v>0.26680360096508399</v>
      </c>
      <c r="K41">
        <v>0.43633981418725998</v>
      </c>
      <c r="L41">
        <v>0.36004593050392403</v>
      </c>
      <c r="M41">
        <v>2.06941246880909</v>
      </c>
      <c r="N41">
        <v>1.43994084474663</v>
      </c>
      <c r="O41">
        <v>1.2586430920280101</v>
      </c>
      <c r="P41">
        <v>1.81756178650476</v>
      </c>
      <c r="Q41">
        <v>3.2440596938289699</v>
      </c>
      <c r="R41">
        <v>4.2305570589716899</v>
      </c>
      <c r="S41">
        <v>1.2059829191270399</v>
      </c>
      <c r="T41">
        <v>1.9329928303921</v>
      </c>
      <c r="U41">
        <v>0.83116546905165001</v>
      </c>
      <c r="V41">
        <v>0.72108439935542901</v>
      </c>
      <c r="W41">
        <v>0.97214393255444598</v>
      </c>
      <c r="X41">
        <v>0.66236900887212002</v>
      </c>
      <c r="AA41" t="str">
        <f t="shared" si="19"/>
        <v>PA_14:0/18:1</v>
      </c>
      <c r="AB41">
        <f t="shared" si="20"/>
        <v>0.69964665903737044</v>
      </c>
      <c r="AC41">
        <f t="shared" si="21"/>
        <v>0.56865023393098146</v>
      </c>
      <c r="AD41">
        <f t="shared" si="22"/>
        <v>0.41964007462445801</v>
      </c>
      <c r="AE41">
        <f t="shared" si="23"/>
        <v>0.425069866248449</v>
      </c>
      <c r="AF41">
        <f t="shared" si="24"/>
        <v>0.39819287234559197</v>
      </c>
      <c r="AG41">
        <f t="shared" si="25"/>
        <v>1.75467665677786</v>
      </c>
      <c r="AH41">
        <f t="shared" si="26"/>
        <v>1.5381024392663849</v>
      </c>
      <c r="AI41">
        <f t="shared" si="29"/>
        <v>1.56948787475957</v>
      </c>
      <c r="AJ41">
        <f t="shared" si="30"/>
        <v>0.77612493420353945</v>
      </c>
      <c r="AK41">
        <f t="shared" si="31"/>
        <v>0.817256470713283</v>
      </c>
      <c r="AM41" t="str">
        <f t="shared" si="32"/>
        <v>PA_14:0/18:1</v>
      </c>
      <c r="AN41">
        <f t="shared" si="33"/>
        <v>0.50223994123737026</v>
      </c>
      <c r="AO41">
        <f t="shared" si="34"/>
        <v>1.2911296751441275</v>
      </c>
      <c r="AQ41">
        <f t="shared" si="35"/>
        <v>0.12940584433426544</v>
      </c>
      <c r="AR41">
        <f t="shared" si="36"/>
        <v>0.45911336692638377</v>
      </c>
      <c r="AT41">
        <f t="shared" si="27"/>
        <v>5.7872052923434704E-2</v>
      </c>
      <c r="AU41">
        <f t="shared" si="28"/>
        <v>0.18743224717680446</v>
      </c>
      <c r="AW41">
        <f t="shared" si="37"/>
        <v>1.6085998953147135E-2</v>
      </c>
    </row>
    <row r="42" spans="1:49" x14ac:dyDescent="0.2">
      <c r="A42" t="s">
        <v>686</v>
      </c>
      <c r="B42">
        <v>643.49300000000005</v>
      </c>
      <c r="C42">
        <v>0.32210767427354398</v>
      </c>
      <c r="D42">
        <v>0.11236617645107599</v>
      </c>
      <c r="E42">
        <v>0.132855484600402</v>
      </c>
      <c r="F42">
        <v>0.11847315018753</v>
      </c>
      <c r="G42">
        <v>5.3266154097485502E-2</v>
      </c>
      <c r="H42">
        <v>7.4380836266907502E-2</v>
      </c>
      <c r="I42">
        <v>0.165647098624471</v>
      </c>
      <c r="J42">
        <v>0.15988593985874799</v>
      </c>
      <c r="K42">
        <v>0.12646667519591601</v>
      </c>
      <c r="L42">
        <v>0.20591444616250201</v>
      </c>
      <c r="M42">
        <v>3.1005999554472101</v>
      </c>
      <c r="N42">
        <v>2.3536638116274302</v>
      </c>
      <c r="O42">
        <v>1.47655367598131</v>
      </c>
      <c r="P42">
        <v>1.34081153185164</v>
      </c>
      <c r="Q42">
        <v>2.8812446592909402</v>
      </c>
      <c r="R42">
        <v>3.1863144096016098</v>
      </c>
      <c r="S42">
        <v>0.91517819912589904</v>
      </c>
      <c r="T42">
        <v>1.1883134902310499</v>
      </c>
      <c r="U42">
        <v>0.72461134105380698</v>
      </c>
      <c r="V42">
        <v>0.33053862517987598</v>
      </c>
      <c r="W42">
        <v>0.66686979138483204</v>
      </c>
      <c r="X42">
        <v>0.77615274593471595</v>
      </c>
      <c r="AA42" t="str">
        <f t="shared" si="19"/>
        <v>PA_14:0/18:2</v>
      </c>
      <c r="AB42">
        <f t="shared" si="20"/>
        <v>0.21723692536230998</v>
      </c>
      <c r="AC42">
        <f t="shared" si="21"/>
        <v>0.125664317393966</v>
      </c>
      <c r="AD42">
        <f t="shared" si="22"/>
        <v>6.3823495182196502E-2</v>
      </c>
      <c r="AE42">
        <f t="shared" si="23"/>
        <v>0.16276651924160951</v>
      </c>
      <c r="AF42">
        <f t="shared" si="24"/>
        <v>0.16619056067920901</v>
      </c>
      <c r="AG42">
        <f t="shared" si="25"/>
        <v>2.7271318835373202</v>
      </c>
      <c r="AH42">
        <f t="shared" si="26"/>
        <v>1.408682603916475</v>
      </c>
      <c r="AI42">
        <f t="shared" si="29"/>
        <v>1.0517458446784744</v>
      </c>
      <c r="AJ42">
        <f t="shared" si="30"/>
        <v>0.52757498311684148</v>
      </c>
      <c r="AK42">
        <f t="shared" si="31"/>
        <v>0.721511268659774</v>
      </c>
      <c r="AM42" t="str">
        <f t="shared" si="32"/>
        <v>PA_14:0/18:2</v>
      </c>
      <c r="AN42">
        <f t="shared" si="33"/>
        <v>0.14713636357185819</v>
      </c>
      <c r="AO42">
        <f t="shared" si="34"/>
        <v>1.287329316781777</v>
      </c>
      <c r="AQ42">
        <f t="shared" si="35"/>
        <v>5.6840865060671819E-2</v>
      </c>
      <c r="AR42">
        <f t="shared" si="36"/>
        <v>0.87187073797750225</v>
      </c>
      <c r="AT42">
        <f t="shared" si="27"/>
        <v>2.5420007635110979E-2</v>
      </c>
      <c r="AU42">
        <f t="shared" si="28"/>
        <v>0.35593973828478198</v>
      </c>
      <c r="AW42">
        <f t="shared" si="37"/>
        <v>4.2883825727899637E-2</v>
      </c>
    </row>
    <row r="43" spans="1:49" x14ac:dyDescent="0.2">
      <c r="A43" t="s">
        <v>687</v>
      </c>
      <c r="B43">
        <v>641.49099999999999</v>
      </c>
      <c r="C43">
        <v>0.100000686138757</v>
      </c>
      <c r="D43">
        <v>6.3717059257874895E-2</v>
      </c>
      <c r="E43">
        <v>9.4231466634368793E-2</v>
      </c>
      <c r="F43">
        <v>0.103677004188698</v>
      </c>
      <c r="G43">
        <v>0.112947869881177</v>
      </c>
      <c r="H43">
        <v>0.151689844725656</v>
      </c>
      <c r="I43">
        <v>7.5025616281072002E-2</v>
      </c>
      <c r="J43">
        <v>7.6580417136149007E-2</v>
      </c>
      <c r="K43">
        <v>0.205973702298788</v>
      </c>
      <c r="L43">
        <v>0.1113426170234</v>
      </c>
      <c r="M43">
        <v>8.5226033339733095E-2</v>
      </c>
      <c r="N43">
        <v>6.9425757996642107E-2</v>
      </c>
      <c r="O43">
        <v>0.116785630394284</v>
      </c>
      <c r="P43">
        <v>0.16401250783858801</v>
      </c>
      <c r="Q43">
        <v>0.200413468820511</v>
      </c>
      <c r="R43">
        <v>0.27475939085492301</v>
      </c>
      <c r="S43">
        <v>5.1086604917178903E-2</v>
      </c>
      <c r="T43">
        <v>0.18025137308052899</v>
      </c>
      <c r="U43">
        <v>7.7719230556184404E-2</v>
      </c>
      <c r="V43">
        <v>3.3063269983244901E-2</v>
      </c>
      <c r="W43">
        <v>7.6962243309428593E-2</v>
      </c>
      <c r="X43">
        <v>0.13447602930878999</v>
      </c>
      <c r="AA43" t="str">
        <f t="shared" si="19"/>
        <v>PA_14:0/18:3</v>
      </c>
      <c r="AB43">
        <f t="shared" si="20"/>
        <v>8.1858872698315946E-2</v>
      </c>
      <c r="AC43">
        <f t="shared" si="21"/>
        <v>9.8954235411533392E-2</v>
      </c>
      <c r="AD43">
        <f t="shared" si="22"/>
        <v>0.1323188573034165</v>
      </c>
      <c r="AE43">
        <f t="shared" si="23"/>
        <v>7.5803016708610504E-2</v>
      </c>
      <c r="AF43">
        <f t="shared" si="24"/>
        <v>0.15865815966109401</v>
      </c>
      <c r="AG43">
        <f t="shared" si="25"/>
        <v>7.7325895668187594E-2</v>
      </c>
      <c r="AH43">
        <f t="shared" si="26"/>
        <v>0.14039906911643601</v>
      </c>
      <c r="AI43">
        <f t="shared" si="29"/>
        <v>0.11566898899885394</v>
      </c>
      <c r="AJ43">
        <f t="shared" si="30"/>
        <v>5.5391250269714656E-2</v>
      </c>
      <c r="AK43">
        <f t="shared" si="31"/>
        <v>0.10571913630910929</v>
      </c>
      <c r="AM43" t="str">
        <f t="shared" si="32"/>
        <v>PA_14:0/18:3</v>
      </c>
      <c r="AN43">
        <f t="shared" si="33"/>
        <v>0.10951862835659407</v>
      </c>
      <c r="AO43">
        <f t="shared" si="34"/>
        <v>9.8900868072460305E-2</v>
      </c>
      <c r="AQ43">
        <f t="shared" si="35"/>
        <v>3.5170850597563003E-2</v>
      </c>
      <c r="AR43">
        <f t="shared" si="36"/>
        <v>3.3197611460093826E-2</v>
      </c>
      <c r="AT43">
        <f t="shared" si="27"/>
        <v>1.5728882552527995E-2</v>
      </c>
      <c r="AU43">
        <f t="shared" si="28"/>
        <v>1.3552868126066852E-2</v>
      </c>
      <c r="AW43">
        <f t="shared" si="37"/>
        <v>0.63671937932995382</v>
      </c>
    </row>
    <row r="44" spans="1:49" x14ac:dyDescent="0.2">
      <c r="A44" t="s">
        <v>688</v>
      </c>
      <c r="B44">
        <v>675.52499999999998</v>
      </c>
      <c r="C44">
        <v>0.14372543056456699</v>
      </c>
      <c r="D44">
        <v>5.1726966495656501E-2</v>
      </c>
      <c r="E44">
        <v>0.11423058830588299</v>
      </c>
      <c r="F44">
        <v>0.11189183318842701</v>
      </c>
      <c r="G44">
        <v>0.201088386650705</v>
      </c>
      <c r="H44">
        <v>0.166837898900593</v>
      </c>
      <c r="I44">
        <v>0.124342830337345</v>
      </c>
      <c r="J44">
        <v>7.0040320792788005E-2</v>
      </c>
      <c r="K44">
        <v>0.162785328897017</v>
      </c>
      <c r="L44">
        <v>0.15701565660446701</v>
      </c>
      <c r="M44">
        <v>0.113810305912615</v>
      </c>
      <c r="N44">
        <v>0.10286486585700901</v>
      </c>
      <c r="O44">
        <v>2.66960153777695E-2</v>
      </c>
      <c r="P44">
        <v>3.9055521841639303E-2</v>
      </c>
      <c r="Q44">
        <v>0.214366254357959</v>
      </c>
      <c r="R44">
        <v>6.0327078579702202E-2</v>
      </c>
      <c r="S44">
        <v>0.171927282786452</v>
      </c>
      <c r="T44">
        <v>0.101857498269197</v>
      </c>
      <c r="U44">
        <v>0.102811118133998</v>
      </c>
      <c r="V44">
        <v>3.3063269983244901E-2</v>
      </c>
      <c r="W44">
        <v>9.8042897146143407E-2</v>
      </c>
      <c r="X44">
        <v>5.8024251793994702E-2</v>
      </c>
      <c r="AA44" t="str">
        <f t="shared" si="19"/>
        <v>PA_14:0/20:0</v>
      </c>
      <c r="AB44">
        <f t="shared" si="20"/>
        <v>9.7726198530111746E-2</v>
      </c>
      <c r="AC44">
        <f t="shared" si="21"/>
        <v>0.113061210747155</v>
      </c>
      <c r="AD44">
        <f t="shared" si="22"/>
        <v>0.18396314277564901</v>
      </c>
      <c r="AE44">
        <f t="shared" si="23"/>
        <v>9.7191575565066496E-2</v>
      </c>
      <c r="AF44">
        <f t="shared" si="24"/>
        <v>0.159900492750742</v>
      </c>
      <c r="AG44">
        <f t="shared" si="25"/>
        <v>0.108337585884812</v>
      </c>
      <c r="AH44">
        <f t="shared" si="26"/>
        <v>3.2875768609704398E-2</v>
      </c>
      <c r="AI44">
        <f t="shared" si="29"/>
        <v>0.13689239052782451</v>
      </c>
      <c r="AJ44">
        <f t="shared" si="30"/>
        <v>6.7937194058621447E-2</v>
      </c>
      <c r="AK44">
        <f t="shared" si="31"/>
        <v>7.8033574470069061E-2</v>
      </c>
      <c r="AM44" t="str">
        <f t="shared" si="32"/>
        <v>PA_14:0/20:0</v>
      </c>
      <c r="AN44">
        <f t="shared" si="33"/>
        <v>0.13036852407374486</v>
      </c>
      <c r="AO44">
        <f t="shared" si="34"/>
        <v>8.4815302710206278E-2</v>
      </c>
      <c r="AQ44">
        <f t="shared" si="35"/>
        <v>3.9402711681971819E-2</v>
      </c>
      <c r="AR44">
        <f t="shared" si="36"/>
        <v>3.9667047008396149E-2</v>
      </c>
      <c r="AT44">
        <f t="shared" si="27"/>
        <v>1.7621428363742812E-2</v>
      </c>
      <c r="AU44">
        <f t="shared" si="28"/>
        <v>1.6194004128927422E-2</v>
      </c>
      <c r="AW44">
        <f t="shared" si="37"/>
        <v>0.10595754178889787</v>
      </c>
    </row>
    <row r="45" spans="1:49" x14ac:dyDescent="0.2">
      <c r="A45" t="s">
        <v>689</v>
      </c>
      <c r="B45">
        <v>673.52300000000002</v>
      </c>
      <c r="C45">
        <v>0.123492619673642</v>
      </c>
      <c r="D45">
        <v>0.20062306935009799</v>
      </c>
      <c r="E45">
        <v>0.24910896783915101</v>
      </c>
      <c r="F45">
        <v>0.13123220690515</v>
      </c>
      <c r="G45">
        <v>0.107868117099537</v>
      </c>
      <c r="H45">
        <v>0.150689947940468</v>
      </c>
      <c r="I45">
        <v>0.36492564769753399</v>
      </c>
      <c r="J45">
        <v>0.30195593410206001</v>
      </c>
      <c r="K45">
        <v>0.207917029707264</v>
      </c>
      <c r="L45">
        <v>0.175473883703682</v>
      </c>
      <c r="M45">
        <v>0.24278577943270599</v>
      </c>
      <c r="N45">
        <v>0.18843848294806101</v>
      </c>
      <c r="O45">
        <v>0.190589025219352</v>
      </c>
      <c r="P45">
        <v>0.30399682535585698</v>
      </c>
      <c r="Q45">
        <v>0.484913910658543</v>
      </c>
      <c r="R45">
        <v>0.55842968275397398</v>
      </c>
      <c r="S45">
        <v>0.279223122042494</v>
      </c>
      <c r="T45">
        <v>0.34645892276648499</v>
      </c>
      <c r="U45">
        <v>0.30422678882334703</v>
      </c>
      <c r="V45">
        <v>0.15821541920274801</v>
      </c>
      <c r="W45">
        <v>0.15810804557493399</v>
      </c>
      <c r="X45">
        <v>0.126256397495673</v>
      </c>
      <c r="AA45" t="str">
        <f t="shared" si="19"/>
        <v>PA_14:0/20:1</v>
      </c>
      <c r="AB45">
        <f t="shared" si="20"/>
        <v>0.16205784451187</v>
      </c>
      <c r="AC45">
        <f t="shared" si="21"/>
        <v>0.19017058737215051</v>
      </c>
      <c r="AD45">
        <f t="shared" si="22"/>
        <v>0.1292790325200025</v>
      </c>
      <c r="AE45">
        <f t="shared" si="23"/>
        <v>0.333440790899797</v>
      </c>
      <c r="AF45">
        <f t="shared" si="24"/>
        <v>0.191695456705473</v>
      </c>
      <c r="AG45">
        <f t="shared" si="25"/>
        <v>0.2156121311903835</v>
      </c>
      <c r="AH45">
        <f t="shared" si="26"/>
        <v>0.24729292528760449</v>
      </c>
      <c r="AI45">
        <f t="shared" si="29"/>
        <v>0.31284102240448952</v>
      </c>
      <c r="AJ45">
        <f t="shared" si="30"/>
        <v>0.23122110401304752</v>
      </c>
      <c r="AK45">
        <f t="shared" si="31"/>
        <v>0.14218222153530349</v>
      </c>
      <c r="AM45" t="str">
        <f t="shared" si="32"/>
        <v>PA_14:0/20:1</v>
      </c>
      <c r="AN45">
        <f t="shared" si="33"/>
        <v>0.20132874240185861</v>
      </c>
      <c r="AO45">
        <f t="shared" si="34"/>
        <v>0.22982988088616568</v>
      </c>
      <c r="AQ45">
        <f t="shared" si="35"/>
        <v>7.8109317770740913E-2</v>
      </c>
      <c r="AR45">
        <f t="shared" si="36"/>
        <v>6.1404396491267901E-2</v>
      </c>
      <c r="AT45">
        <f t="shared" si="27"/>
        <v>3.4931548842301804E-2</v>
      </c>
      <c r="AU45">
        <f t="shared" si="28"/>
        <v>2.5068239894525352E-2</v>
      </c>
      <c r="AW45">
        <f t="shared" si="37"/>
        <v>0.54014962023421709</v>
      </c>
    </row>
    <row r="46" spans="1:49" x14ac:dyDescent="0.2">
      <c r="A46" t="s">
        <v>690</v>
      </c>
      <c r="B46">
        <v>671.52099999999996</v>
      </c>
      <c r="C46">
        <v>0.31259928433088602</v>
      </c>
      <c r="D46">
        <v>0.15111229147136099</v>
      </c>
      <c r="E46">
        <v>0.13693952727394401</v>
      </c>
      <c r="F46">
        <v>0.21652990187886101</v>
      </c>
      <c r="G46">
        <v>0.125386306404697</v>
      </c>
      <c r="H46">
        <v>0.13961232658851599</v>
      </c>
      <c r="I46">
        <v>0.13646206734893099</v>
      </c>
      <c r="J46">
        <v>0.21130357534108099</v>
      </c>
      <c r="K46">
        <v>0.157101444863852</v>
      </c>
      <c r="L46">
        <v>0.12387500958865</v>
      </c>
      <c r="M46">
        <v>0.103110113792605</v>
      </c>
      <c r="N46">
        <v>5.02139557537696E-2</v>
      </c>
      <c r="O46">
        <v>0.11017638127330499</v>
      </c>
      <c r="P46">
        <v>7.4584471454322607E-2</v>
      </c>
      <c r="Q46">
        <v>0.25477468214344401</v>
      </c>
      <c r="R46">
        <v>0.103617602690619</v>
      </c>
      <c r="S46">
        <v>7.39698250956589E-2</v>
      </c>
      <c r="T46">
        <v>6.04531578195633E-2</v>
      </c>
      <c r="U46">
        <v>7.6226572872479206E-2</v>
      </c>
      <c r="V46">
        <v>0.12561579359717101</v>
      </c>
      <c r="W46">
        <v>8.1006534623973905E-2</v>
      </c>
      <c r="X46">
        <v>0</v>
      </c>
      <c r="AA46" t="str">
        <f t="shared" si="19"/>
        <v>PA_14:0/20:2</v>
      </c>
      <c r="AB46">
        <f t="shared" si="20"/>
        <v>0.23185578790112349</v>
      </c>
      <c r="AC46">
        <f t="shared" si="21"/>
        <v>0.1767347145764025</v>
      </c>
      <c r="AD46">
        <f t="shared" si="22"/>
        <v>0.13249931649660651</v>
      </c>
      <c r="AE46">
        <f t="shared" si="23"/>
        <v>0.17388282134500599</v>
      </c>
      <c r="AF46">
        <f t="shared" si="24"/>
        <v>0.14048822722625098</v>
      </c>
      <c r="AG46">
        <f t="shared" si="25"/>
        <v>7.6662034773187296E-2</v>
      </c>
      <c r="AH46">
        <f t="shared" si="26"/>
        <v>9.23804263638138E-2</v>
      </c>
      <c r="AI46">
        <f t="shared" si="29"/>
        <v>6.72114914576111E-2</v>
      </c>
      <c r="AJ46">
        <f t="shared" si="30"/>
        <v>0.1009211832348251</v>
      </c>
      <c r="AK46">
        <f t="shared" si="31"/>
        <v>4.0503267311986953E-2</v>
      </c>
      <c r="AM46" t="str">
        <f t="shared" si="32"/>
        <v>PA_14:0/20:2</v>
      </c>
      <c r="AN46">
        <f t="shared" si="33"/>
        <v>0.17109217350907788</v>
      </c>
      <c r="AO46">
        <f t="shared" si="34"/>
        <v>7.5535680628284849E-2</v>
      </c>
      <c r="AQ46">
        <f t="shared" si="35"/>
        <v>3.9235994187394624E-2</v>
      </c>
      <c r="AR46">
        <f t="shared" si="36"/>
        <v>2.3590252135437813E-2</v>
      </c>
      <c r="AT46">
        <f t="shared" si="27"/>
        <v>1.7546870033560199E-2</v>
      </c>
      <c r="AU46">
        <f t="shared" si="28"/>
        <v>9.6306801059039826E-3</v>
      </c>
      <c r="AW46">
        <f t="shared" si="37"/>
        <v>2.7269282133398302E-3</v>
      </c>
    </row>
    <row r="47" spans="1:49" x14ac:dyDescent="0.2">
      <c r="A47" t="s">
        <v>691</v>
      </c>
      <c r="B47">
        <v>669.51900000000001</v>
      </c>
      <c r="C47">
        <v>0.239155099357859</v>
      </c>
      <c r="D47">
        <v>3.6438426134544198E-2</v>
      </c>
      <c r="E47">
        <v>0.136630735869608</v>
      </c>
      <c r="F47">
        <v>0.11979457558307301</v>
      </c>
      <c r="G47">
        <v>6.0679737862987297E-2</v>
      </c>
      <c r="H47">
        <v>8.1013940060812806E-2</v>
      </c>
      <c r="I47">
        <v>0.146187067870231</v>
      </c>
      <c r="J47">
        <v>0.10408922148234501</v>
      </c>
      <c r="K47">
        <v>2.6135877963139899E-2</v>
      </c>
      <c r="L47">
        <v>0.112414804467413</v>
      </c>
      <c r="M47">
        <v>0.13842763312689299</v>
      </c>
      <c r="N47">
        <v>2.0560914578525699E-2</v>
      </c>
      <c r="O47">
        <v>0.10608421230243099</v>
      </c>
      <c r="P47">
        <v>7.1516149386067998E-2</v>
      </c>
      <c r="Q47">
        <v>9.3559167463867096E-2</v>
      </c>
      <c r="R47">
        <v>0.14227324272411601</v>
      </c>
      <c r="S47">
        <v>2.8184322165033599E-2</v>
      </c>
      <c r="T47">
        <v>0.10856572080195299</v>
      </c>
      <c r="U47">
        <v>5.9918069279513403E-2</v>
      </c>
      <c r="V47">
        <v>3.3063269983244901E-2</v>
      </c>
      <c r="W47">
        <v>1.1798750686763599E-2</v>
      </c>
      <c r="X47">
        <v>7.0960607426844194E-2</v>
      </c>
      <c r="AA47" t="str">
        <f t="shared" si="19"/>
        <v>PA_14:0/20:3</v>
      </c>
      <c r="AB47">
        <f t="shared" si="20"/>
        <v>0.13779676274620159</v>
      </c>
      <c r="AC47">
        <f t="shared" si="21"/>
        <v>0.1282126557263405</v>
      </c>
      <c r="AD47">
        <f t="shared" si="22"/>
        <v>7.0846838961900055E-2</v>
      </c>
      <c r="AE47">
        <f t="shared" si="23"/>
        <v>0.125138144676288</v>
      </c>
      <c r="AF47">
        <f t="shared" si="24"/>
        <v>6.9275341215276454E-2</v>
      </c>
      <c r="AG47">
        <f t="shared" si="25"/>
        <v>7.9494273852709352E-2</v>
      </c>
      <c r="AH47">
        <f t="shared" si="26"/>
        <v>8.8800180844249496E-2</v>
      </c>
      <c r="AI47">
        <f t="shared" si="29"/>
        <v>6.8375021483493295E-2</v>
      </c>
      <c r="AJ47">
        <f t="shared" si="30"/>
        <v>4.6490669631379156E-2</v>
      </c>
      <c r="AK47">
        <f t="shared" si="31"/>
        <v>4.1379679056803897E-2</v>
      </c>
      <c r="AM47" t="str">
        <f t="shared" si="32"/>
        <v>PA_14:0/20:3</v>
      </c>
      <c r="AN47">
        <f t="shared" si="33"/>
        <v>0.10625394866520133</v>
      </c>
      <c r="AO47">
        <f t="shared" si="34"/>
        <v>6.4907964973727042E-2</v>
      </c>
      <c r="AQ47">
        <f t="shared" si="35"/>
        <v>3.3372247532223002E-2</v>
      </c>
      <c r="AR47">
        <f t="shared" si="36"/>
        <v>2.0545047290493092E-2</v>
      </c>
      <c r="AT47">
        <f t="shared" si="27"/>
        <v>1.4924522808800047E-2</v>
      </c>
      <c r="AU47">
        <f t="shared" si="28"/>
        <v>8.3874804338430267E-3</v>
      </c>
      <c r="AW47">
        <f t="shared" si="37"/>
        <v>5.2265982823811806E-2</v>
      </c>
    </row>
    <row r="48" spans="1:49" x14ac:dyDescent="0.2">
      <c r="A48" t="s">
        <v>692</v>
      </c>
      <c r="B48">
        <v>667.51700000000005</v>
      </c>
      <c r="C48">
        <v>1.2359115749202001</v>
      </c>
      <c r="D48">
        <v>0.85341611540314399</v>
      </c>
      <c r="E48">
        <v>0.78087476748332896</v>
      </c>
      <c r="F48">
        <v>0.91686053136719803</v>
      </c>
      <c r="G48">
        <v>0.61978869703130002</v>
      </c>
      <c r="H48">
        <v>0.66963010811931001</v>
      </c>
      <c r="I48">
        <v>0.75702468885335295</v>
      </c>
      <c r="J48">
        <v>0.56721668877818698</v>
      </c>
      <c r="K48">
        <v>0.96622250326332504</v>
      </c>
      <c r="L48">
        <v>0.72813153080329596</v>
      </c>
      <c r="M48">
        <v>0.39528763501200098</v>
      </c>
      <c r="N48">
        <v>0.36123498029226297</v>
      </c>
      <c r="O48">
        <v>0.22086032242831</v>
      </c>
      <c r="P48">
        <v>0.206035938352159</v>
      </c>
      <c r="Q48">
        <v>0.33266559215116698</v>
      </c>
      <c r="R48">
        <v>0.261224059345259</v>
      </c>
      <c r="S48">
        <v>0.87961017277891596</v>
      </c>
      <c r="T48">
        <v>1.13535302923029</v>
      </c>
      <c r="U48">
        <v>0.65051670158341801</v>
      </c>
      <c r="V48">
        <v>0.50179646267099298</v>
      </c>
      <c r="W48">
        <v>0.38682163642959</v>
      </c>
      <c r="X48">
        <v>0.64324888397521396</v>
      </c>
      <c r="AA48" t="str">
        <f t="shared" si="19"/>
        <v>PA_14:0/20:4</v>
      </c>
      <c r="AB48">
        <f t="shared" si="20"/>
        <v>1.0446638451616721</v>
      </c>
      <c r="AC48">
        <f t="shared" si="21"/>
        <v>0.84886764942526349</v>
      </c>
      <c r="AD48">
        <f t="shared" si="22"/>
        <v>0.64470940257530507</v>
      </c>
      <c r="AE48">
        <f t="shared" si="23"/>
        <v>0.66212068881577002</v>
      </c>
      <c r="AF48">
        <f t="shared" si="24"/>
        <v>0.8471770170333105</v>
      </c>
      <c r="AG48">
        <f t="shared" si="25"/>
        <v>0.37826130765213195</v>
      </c>
      <c r="AH48">
        <f t="shared" si="26"/>
        <v>0.2134481303902345</v>
      </c>
      <c r="AI48">
        <f t="shared" si="29"/>
        <v>1.007481601004603</v>
      </c>
      <c r="AJ48">
        <f t="shared" si="30"/>
        <v>0.57615658212720544</v>
      </c>
      <c r="AK48">
        <f t="shared" si="31"/>
        <v>0.51503526020240198</v>
      </c>
      <c r="AM48" t="str">
        <f t="shared" si="32"/>
        <v>PA_14:0/20:4</v>
      </c>
      <c r="AN48">
        <f t="shared" si="33"/>
        <v>0.80950772060226428</v>
      </c>
      <c r="AO48">
        <f t="shared" si="34"/>
        <v>0.53807657627531535</v>
      </c>
      <c r="AQ48">
        <f t="shared" si="35"/>
        <v>0.1636673498072457</v>
      </c>
      <c r="AR48">
        <f t="shared" si="36"/>
        <v>0.2971727672146367</v>
      </c>
      <c r="AT48">
        <f t="shared" si="27"/>
        <v>7.31942639732477E-2</v>
      </c>
      <c r="AU48">
        <f t="shared" si="28"/>
        <v>0.12132027418779097</v>
      </c>
      <c r="AW48">
        <f t="shared" si="37"/>
        <v>0.12206132621055031</v>
      </c>
    </row>
    <row r="49" spans="1:49" x14ac:dyDescent="0.2">
      <c r="A49" t="s">
        <v>693</v>
      </c>
      <c r="B49">
        <v>703.553</v>
      </c>
      <c r="C49">
        <v>0.31838766817695102</v>
      </c>
      <c r="D49">
        <v>0.11081297725681</v>
      </c>
      <c r="E49">
        <v>0.16361082121964701</v>
      </c>
      <c r="F49">
        <v>0.198567098778064</v>
      </c>
      <c r="G49">
        <v>7.0759559073524297E-2</v>
      </c>
      <c r="H49">
        <v>0.169811883938635</v>
      </c>
      <c r="I49">
        <v>0.107413782918045</v>
      </c>
      <c r="J49">
        <v>0.166365819646631</v>
      </c>
      <c r="K49">
        <v>0.17880325125695001</v>
      </c>
      <c r="L49">
        <v>0.120309314130826</v>
      </c>
      <c r="M49">
        <v>9.9137279952300594E-2</v>
      </c>
      <c r="N49">
        <v>6.9896525354091896E-2</v>
      </c>
      <c r="O49">
        <v>0.25300997522535701</v>
      </c>
      <c r="P49">
        <v>7.7494380221097905E-2</v>
      </c>
      <c r="Q49">
        <v>9.5727134712973103E-2</v>
      </c>
      <c r="R49">
        <v>0.148742585104922</v>
      </c>
      <c r="S49">
        <v>6.8306505976012996E-2</v>
      </c>
      <c r="T49">
        <v>0.17788486437419601</v>
      </c>
      <c r="U49">
        <v>7.1488414757473598E-2</v>
      </c>
      <c r="V49">
        <v>0.233665169381055</v>
      </c>
      <c r="W49">
        <v>0.11335339794774001</v>
      </c>
      <c r="X49">
        <v>5.0359067995655399E-2</v>
      </c>
      <c r="AA49" t="str">
        <f t="shared" si="19"/>
        <v>PA_14:0/22:0</v>
      </c>
      <c r="AB49">
        <f t="shared" si="20"/>
        <v>0.21460032271688051</v>
      </c>
      <c r="AC49">
        <f t="shared" si="21"/>
        <v>0.18108895999885549</v>
      </c>
      <c r="AD49">
        <f t="shared" si="22"/>
        <v>0.12028572150607965</v>
      </c>
      <c r="AE49">
        <f t="shared" si="23"/>
        <v>0.13688980128233799</v>
      </c>
      <c r="AF49">
        <f t="shared" si="24"/>
        <v>0.14955628269388802</v>
      </c>
      <c r="AG49">
        <f t="shared" si="25"/>
        <v>8.4516902653196252E-2</v>
      </c>
      <c r="AH49">
        <f t="shared" si="26"/>
        <v>0.16525217772322745</v>
      </c>
      <c r="AI49">
        <f t="shared" si="29"/>
        <v>0.1230956851751045</v>
      </c>
      <c r="AJ49">
        <f t="shared" si="30"/>
        <v>0.15257679206926431</v>
      </c>
      <c r="AK49">
        <f t="shared" si="31"/>
        <v>8.1856232971697696E-2</v>
      </c>
      <c r="AM49" t="str">
        <f t="shared" si="32"/>
        <v>PA_14:0/22:0</v>
      </c>
      <c r="AN49">
        <f t="shared" si="33"/>
        <v>0.16048421763960832</v>
      </c>
      <c r="AO49">
        <f t="shared" si="34"/>
        <v>0.12145955811849803</v>
      </c>
      <c r="AQ49">
        <f t="shared" si="35"/>
        <v>3.7567085238412998E-2</v>
      </c>
      <c r="AR49">
        <f t="shared" si="36"/>
        <v>3.815080552179672E-2</v>
      </c>
      <c r="AT49">
        <f t="shared" si="27"/>
        <v>1.680051126192407E-2</v>
      </c>
      <c r="AU49">
        <f t="shared" si="28"/>
        <v>1.5575001134092818E-2</v>
      </c>
      <c r="AW49">
        <f t="shared" si="37"/>
        <v>0.14180572920475989</v>
      </c>
    </row>
    <row r="50" spans="1:49" x14ac:dyDescent="0.2">
      <c r="A50" t="s">
        <v>694</v>
      </c>
      <c r="B50">
        <v>701.55100000000004</v>
      </c>
      <c r="C50">
        <v>0</v>
      </c>
      <c r="D50">
        <v>0.19876961262769499</v>
      </c>
      <c r="E50">
        <v>7.9180217804558306E-2</v>
      </c>
      <c r="F50">
        <v>6.1200483887639399E-2</v>
      </c>
      <c r="G50">
        <v>0</v>
      </c>
      <c r="H50">
        <v>0</v>
      </c>
      <c r="I50">
        <v>4.7127234151580502E-2</v>
      </c>
      <c r="J50">
        <v>7.0040320792788005E-2</v>
      </c>
      <c r="K50">
        <v>1.5779710233008299E-2</v>
      </c>
      <c r="L50">
        <v>2.38964385207119E-2</v>
      </c>
      <c r="M50">
        <v>5.7576308846535598E-2</v>
      </c>
      <c r="N50">
        <v>4.2320962870629301E-2</v>
      </c>
      <c r="O50">
        <v>5.1966763626632703E-2</v>
      </c>
      <c r="P50">
        <v>5.3808413812642397E-2</v>
      </c>
      <c r="Q50">
        <v>6.1055340469728298E-2</v>
      </c>
      <c r="R50">
        <v>2.1120201745367901E-2</v>
      </c>
      <c r="S50">
        <v>8.4284644344481199E-3</v>
      </c>
      <c r="T50">
        <v>9.4084361434314007E-2</v>
      </c>
      <c r="U50">
        <v>5.5555873363325001E-2</v>
      </c>
      <c r="V50">
        <v>7.1881171609486594E-2</v>
      </c>
      <c r="W50">
        <v>8.1267085515588103E-2</v>
      </c>
      <c r="X50">
        <v>3.6050126277057497E-2</v>
      </c>
      <c r="AA50" t="str">
        <f t="shared" si="19"/>
        <v>PA_14:0/22:1</v>
      </c>
      <c r="AB50">
        <f t="shared" si="20"/>
        <v>9.9384806313847496E-2</v>
      </c>
      <c r="AC50">
        <f t="shared" si="21"/>
        <v>7.0190350846098856E-2</v>
      </c>
      <c r="AD50">
        <f t="shared" si="22"/>
        <v>0</v>
      </c>
      <c r="AE50">
        <f t="shared" si="23"/>
        <v>5.8583777472184254E-2</v>
      </c>
      <c r="AF50">
        <f t="shared" si="24"/>
        <v>1.9838074376860099E-2</v>
      </c>
      <c r="AG50">
        <f t="shared" si="25"/>
        <v>4.9948635858582446E-2</v>
      </c>
      <c r="AH50">
        <f t="shared" si="26"/>
        <v>5.288758871963755E-2</v>
      </c>
      <c r="AI50">
        <f t="shared" si="29"/>
        <v>5.125641293438106E-2</v>
      </c>
      <c r="AJ50">
        <f t="shared" si="30"/>
        <v>6.3718522486405804E-2</v>
      </c>
      <c r="AK50">
        <f t="shared" si="31"/>
        <v>5.8658605896322796E-2</v>
      </c>
      <c r="AM50" t="str">
        <f t="shared" si="32"/>
        <v>PA_14:0/22:1</v>
      </c>
      <c r="AN50">
        <f t="shared" si="33"/>
        <v>4.9599401801798143E-2</v>
      </c>
      <c r="AO50">
        <f t="shared" si="34"/>
        <v>5.5293953179065936E-2</v>
      </c>
      <c r="AQ50">
        <f t="shared" si="35"/>
        <v>3.9777914602045765E-2</v>
      </c>
      <c r="AR50">
        <f t="shared" si="36"/>
        <v>5.7653923179092461E-3</v>
      </c>
      <c r="AT50">
        <f t="shared" si="27"/>
        <v>1.7789224210671164E-2</v>
      </c>
      <c r="AU50">
        <f t="shared" si="28"/>
        <v>2.3537115576399387E-3</v>
      </c>
      <c r="AW50">
        <f t="shared" si="37"/>
        <v>0.76663085015719856</v>
      </c>
    </row>
    <row r="51" spans="1:49" x14ac:dyDescent="0.2">
      <c r="A51" t="s">
        <v>695</v>
      </c>
      <c r="B51">
        <v>647.49699999999996</v>
      </c>
      <c r="C51">
        <v>0.94062496404333196</v>
      </c>
      <c r="D51">
        <v>0.48880490602634802</v>
      </c>
      <c r="E51">
        <v>0.366247613785806</v>
      </c>
      <c r="F51">
        <v>0.55569542132220595</v>
      </c>
      <c r="G51">
        <v>0.30815012105388201</v>
      </c>
      <c r="H51">
        <v>0.65935614376204199</v>
      </c>
      <c r="I51">
        <v>0.64424614010509695</v>
      </c>
      <c r="J51">
        <v>0.49303486231430099</v>
      </c>
      <c r="K51">
        <v>0.54466154913381304</v>
      </c>
      <c r="L51">
        <v>0.21946551734045699</v>
      </c>
      <c r="M51">
        <v>0.25887645984572799</v>
      </c>
      <c r="N51">
        <v>0.25240787605526699</v>
      </c>
      <c r="O51">
        <v>0.68985560671602297</v>
      </c>
      <c r="P51">
        <v>0.45021592620876999</v>
      </c>
      <c r="Q51">
        <v>0.82508883054370796</v>
      </c>
      <c r="R51">
        <v>0.90962238696585396</v>
      </c>
      <c r="S51">
        <v>0.55748759256536595</v>
      </c>
      <c r="T51">
        <v>0.991067406364738</v>
      </c>
      <c r="U51">
        <v>0.31640452585404999</v>
      </c>
      <c r="V51">
        <v>0.232693625298969</v>
      </c>
      <c r="W51">
        <v>0.57502395109144899</v>
      </c>
      <c r="X51">
        <v>0.69809060625156105</v>
      </c>
      <c r="AA51" t="str">
        <f t="shared" si="19"/>
        <v>PA_16:0/16:0</v>
      </c>
      <c r="AB51">
        <f t="shared" si="20"/>
        <v>0.71471493503483996</v>
      </c>
      <c r="AC51">
        <f t="shared" si="21"/>
        <v>0.46097151755400601</v>
      </c>
      <c r="AD51">
        <f t="shared" si="22"/>
        <v>0.48375313240796203</v>
      </c>
      <c r="AE51">
        <f t="shared" si="23"/>
        <v>0.568640501209699</v>
      </c>
      <c r="AF51">
        <f t="shared" si="24"/>
        <v>0.38206353323713504</v>
      </c>
      <c r="AG51">
        <f t="shared" si="25"/>
        <v>0.25564216795049749</v>
      </c>
      <c r="AH51">
        <f t="shared" si="26"/>
        <v>0.57003576646239651</v>
      </c>
      <c r="AI51">
        <f t="shared" si="29"/>
        <v>0.77427749946505198</v>
      </c>
      <c r="AJ51">
        <f t="shared" si="30"/>
        <v>0.27454907557650948</v>
      </c>
      <c r="AK51">
        <f t="shared" si="31"/>
        <v>0.63655727867150502</v>
      </c>
      <c r="AM51" t="str">
        <f t="shared" si="32"/>
        <v>PA_16:0/16:0</v>
      </c>
      <c r="AN51">
        <f t="shared" si="33"/>
        <v>0.52202872388872845</v>
      </c>
      <c r="AO51">
        <f t="shared" si="34"/>
        <v>0.50221235762519212</v>
      </c>
      <c r="AQ51">
        <f t="shared" si="35"/>
        <v>0.12657398201605649</v>
      </c>
      <c r="AR51">
        <f t="shared" si="36"/>
        <v>0.22874409414833782</v>
      </c>
      <c r="AT51">
        <f t="shared" si="27"/>
        <v>5.6605605594147637E-2</v>
      </c>
      <c r="AU51">
        <f t="shared" si="28"/>
        <v>9.338438538976386E-2</v>
      </c>
      <c r="AW51">
        <f t="shared" si="37"/>
        <v>0.87076990220249406</v>
      </c>
    </row>
    <row r="52" spans="1:49" x14ac:dyDescent="0.2">
      <c r="A52" t="s">
        <v>696</v>
      </c>
      <c r="B52">
        <v>645.495</v>
      </c>
      <c r="C52">
        <v>1.93452252006231</v>
      </c>
      <c r="D52">
        <v>1.4111019472991699</v>
      </c>
      <c r="E52">
        <v>1.2569461481458799</v>
      </c>
      <c r="F52">
        <v>0.99144444414256006</v>
      </c>
      <c r="G52">
        <v>0.83876223108631398</v>
      </c>
      <c r="H52">
        <v>1.50206355815848</v>
      </c>
      <c r="I52">
        <v>1.26750393859361</v>
      </c>
      <c r="J52">
        <v>1.22998932881316</v>
      </c>
      <c r="K52">
        <v>0.92275550117048499</v>
      </c>
      <c r="L52">
        <v>1.2117489120096501</v>
      </c>
      <c r="M52">
        <v>1.20355682724402</v>
      </c>
      <c r="N52">
        <v>0.92801853315670502</v>
      </c>
      <c r="O52">
        <v>1.3797359563988001</v>
      </c>
      <c r="P52">
        <v>1.5597227715255599</v>
      </c>
      <c r="Q52">
        <v>1.6774898431588501</v>
      </c>
      <c r="R52">
        <v>1.67535703904568</v>
      </c>
      <c r="S52">
        <v>0.87454204964217896</v>
      </c>
      <c r="T52">
        <v>1.50292669815925</v>
      </c>
      <c r="U52">
        <v>1.3181915425455399</v>
      </c>
      <c r="V52">
        <v>1.1761773530830899</v>
      </c>
      <c r="W52">
        <v>0.82548805978836604</v>
      </c>
      <c r="X52">
        <v>1.1528583119156599</v>
      </c>
      <c r="AA52" t="str">
        <f t="shared" si="19"/>
        <v>PA_16:0/16:1</v>
      </c>
      <c r="AB52">
        <f t="shared" si="20"/>
        <v>1.6728122336807401</v>
      </c>
      <c r="AC52">
        <f t="shared" si="21"/>
        <v>1.1241952961442201</v>
      </c>
      <c r="AD52">
        <f t="shared" si="22"/>
        <v>1.1704128946223971</v>
      </c>
      <c r="AE52">
        <f t="shared" si="23"/>
        <v>1.248746633703385</v>
      </c>
      <c r="AF52">
        <f t="shared" si="24"/>
        <v>1.0672522065900676</v>
      </c>
      <c r="AG52">
        <f t="shared" si="25"/>
        <v>1.0657876802003625</v>
      </c>
      <c r="AH52">
        <f t="shared" si="26"/>
        <v>1.46972936396218</v>
      </c>
      <c r="AI52">
        <f t="shared" si="29"/>
        <v>1.1887343739007146</v>
      </c>
      <c r="AJ52">
        <f t="shared" si="30"/>
        <v>1.2471844478143148</v>
      </c>
      <c r="AK52">
        <f t="shared" si="31"/>
        <v>0.98917318585201297</v>
      </c>
      <c r="AM52" t="str">
        <f t="shared" si="32"/>
        <v>PA_16:0/16:1</v>
      </c>
      <c r="AN52">
        <f t="shared" si="33"/>
        <v>1.2566838529481619</v>
      </c>
      <c r="AO52">
        <f t="shared" si="34"/>
        <v>1.192121810345917</v>
      </c>
      <c r="AQ52">
        <f t="shared" si="35"/>
        <v>0.2419225461159181</v>
      </c>
      <c r="AR52">
        <f t="shared" si="36"/>
        <v>0.18524158497692647</v>
      </c>
      <c r="AT52">
        <f t="shared" si="27"/>
        <v>0.10819105168100411</v>
      </c>
      <c r="AU52">
        <f t="shared" si="28"/>
        <v>7.5624560389646642E-2</v>
      </c>
      <c r="AW52">
        <f t="shared" si="37"/>
        <v>0.64914514795916645</v>
      </c>
    </row>
    <row r="53" spans="1:49" x14ac:dyDescent="0.2">
      <c r="A53" t="s">
        <v>697</v>
      </c>
      <c r="B53">
        <v>675.52499999999998</v>
      </c>
      <c r="C53">
        <v>4.2642745914768803</v>
      </c>
      <c r="D53">
        <v>3.2511401053329001</v>
      </c>
      <c r="E53">
        <v>2.9205622311004298</v>
      </c>
      <c r="F53">
        <v>2.45633180211775</v>
      </c>
      <c r="G53">
        <v>2.2355651413288702</v>
      </c>
      <c r="H53">
        <v>3.21922393878764</v>
      </c>
      <c r="I53">
        <v>3.0292573729140799</v>
      </c>
      <c r="J53">
        <v>2.9575645981542098</v>
      </c>
      <c r="K53">
        <v>3.28269599166868</v>
      </c>
      <c r="L53">
        <v>2.5470444834097399</v>
      </c>
      <c r="M53">
        <v>2.9889332404271598</v>
      </c>
      <c r="N53">
        <v>1.6470757739886299</v>
      </c>
      <c r="O53">
        <v>1.85374308585101</v>
      </c>
      <c r="P53">
        <v>2.0576074218295499</v>
      </c>
      <c r="Q53">
        <v>3.9836659453670902</v>
      </c>
      <c r="R53">
        <v>3.4454306352765198</v>
      </c>
      <c r="S53">
        <v>3.3094595080310398</v>
      </c>
      <c r="T53">
        <v>4.3202967659470097</v>
      </c>
      <c r="U53">
        <v>2.94424291298035</v>
      </c>
      <c r="V53">
        <v>2.8113662607929601</v>
      </c>
      <c r="W53">
        <v>2.1855777103929102</v>
      </c>
      <c r="X53">
        <v>2.87613710900705</v>
      </c>
      <c r="AA53" t="str">
        <f t="shared" si="19"/>
        <v>PA_16:0/18:0</v>
      </c>
      <c r="AB53">
        <f t="shared" si="20"/>
        <v>3.7577073484048902</v>
      </c>
      <c r="AC53">
        <f t="shared" si="21"/>
        <v>2.6884470166090901</v>
      </c>
      <c r="AD53">
        <f t="shared" si="22"/>
        <v>2.7273945400582553</v>
      </c>
      <c r="AE53">
        <f t="shared" si="23"/>
        <v>2.9934109855341449</v>
      </c>
      <c r="AF53">
        <f t="shared" si="24"/>
        <v>2.9148702375392102</v>
      </c>
      <c r="AG53">
        <f t="shared" si="25"/>
        <v>2.318004507207895</v>
      </c>
      <c r="AH53">
        <f t="shared" si="26"/>
        <v>1.95567525384028</v>
      </c>
      <c r="AI53">
        <f t="shared" si="29"/>
        <v>3.8148781369890248</v>
      </c>
      <c r="AJ53">
        <f t="shared" si="30"/>
        <v>2.8778045868866551</v>
      </c>
      <c r="AK53">
        <f t="shared" si="31"/>
        <v>2.5308574096999799</v>
      </c>
      <c r="AM53" t="str">
        <f t="shared" si="32"/>
        <v>PA_16:0/18:0</v>
      </c>
      <c r="AN53">
        <f t="shared" si="33"/>
        <v>3.0163660256291176</v>
      </c>
      <c r="AO53">
        <f t="shared" si="34"/>
        <v>2.6994439789247671</v>
      </c>
      <c r="AQ53">
        <f t="shared" si="35"/>
        <v>0.43343127531086745</v>
      </c>
      <c r="AR53">
        <f t="shared" si="36"/>
        <v>0.70765727682429047</v>
      </c>
      <c r="AT53">
        <f t="shared" si="27"/>
        <v>0.19383635903390517</v>
      </c>
      <c r="AU53">
        <f t="shared" si="28"/>
        <v>0.28889987349782931</v>
      </c>
      <c r="AW53">
        <f t="shared" si="37"/>
        <v>0.42289749472319815</v>
      </c>
    </row>
    <row r="54" spans="1:49" x14ac:dyDescent="0.2">
      <c r="A54" t="s">
        <v>698</v>
      </c>
      <c r="B54">
        <v>673.52300000000002</v>
      </c>
      <c r="C54">
        <v>1.0853581375932699</v>
      </c>
      <c r="D54">
        <v>0.75305293420045705</v>
      </c>
      <c r="E54">
        <v>0.48900007168337101</v>
      </c>
      <c r="F54">
        <v>0.707981660258165</v>
      </c>
      <c r="G54">
        <v>0.50417091712519901</v>
      </c>
      <c r="H54">
        <v>0.51788058223261102</v>
      </c>
      <c r="I54">
        <v>0.41526385250551201</v>
      </c>
      <c r="J54">
        <v>0.452680534108514</v>
      </c>
      <c r="K54">
        <v>0.44254761591472802</v>
      </c>
      <c r="L54">
        <v>0.50420485012663796</v>
      </c>
      <c r="M54">
        <v>2.53323194785807</v>
      </c>
      <c r="N54">
        <v>1.17853215879999</v>
      </c>
      <c r="O54">
        <v>0.91301130460108704</v>
      </c>
      <c r="P54">
        <v>1.10071959091836</v>
      </c>
      <c r="Q54">
        <v>1.3944073780516799</v>
      </c>
      <c r="R54">
        <v>1.43848973573026</v>
      </c>
      <c r="S54">
        <v>0.450072104606691</v>
      </c>
      <c r="T54">
        <v>0.68777157002966505</v>
      </c>
      <c r="U54">
        <v>0.58411943847956005</v>
      </c>
      <c r="V54">
        <v>0.52940082257563403</v>
      </c>
      <c r="W54">
        <v>0.81003688593383105</v>
      </c>
      <c r="X54">
        <v>0.73351751838274604</v>
      </c>
      <c r="AA54" t="str">
        <f t="shared" si="19"/>
        <v>PA_16:0/18:1</v>
      </c>
      <c r="AB54">
        <f t="shared" si="20"/>
        <v>0.91920553589686349</v>
      </c>
      <c r="AC54">
        <f t="shared" si="21"/>
        <v>0.59849086597076795</v>
      </c>
      <c r="AD54">
        <f t="shared" si="22"/>
        <v>0.51102574967890502</v>
      </c>
      <c r="AE54">
        <f t="shared" si="23"/>
        <v>0.43397219330701298</v>
      </c>
      <c r="AF54">
        <f t="shared" si="24"/>
        <v>0.47337623302068299</v>
      </c>
      <c r="AG54">
        <f t="shared" si="25"/>
        <v>1.8558820533290299</v>
      </c>
      <c r="AH54">
        <f t="shared" si="26"/>
        <v>1.0068654477597234</v>
      </c>
      <c r="AI54">
        <f t="shared" si="29"/>
        <v>0.56892183731817803</v>
      </c>
      <c r="AJ54">
        <f t="shared" si="30"/>
        <v>0.5567601305275971</v>
      </c>
      <c r="AK54">
        <f t="shared" si="31"/>
        <v>0.77177720215828849</v>
      </c>
      <c r="AM54" t="str">
        <f t="shared" si="32"/>
        <v>PA_16:0/18:1</v>
      </c>
      <c r="AN54">
        <f t="shared" si="33"/>
        <v>0.58721411557484637</v>
      </c>
      <c r="AO54">
        <f t="shared" si="34"/>
        <v>0.95204133421856341</v>
      </c>
      <c r="AQ54">
        <f t="shared" si="35"/>
        <v>0.19531531276987293</v>
      </c>
      <c r="AR54">
        <f t="shared" si="36"/>
        <v>0.53746085093514639</v>
      </c>
      <c r="AT54">
        <f t="shared" si="27"/>
        <v>8.7347663280013726E-2</v>
      </c>
      <c r="AU54">
        <f t="shared" si="28"/>
        <v>0.21941747358552666</v>
      </c>
      <c r="AW54">
        <f t="shared" si="37"/>
        <v>0.21261887143435071</v>
      </c>
    </row>
    <row r="55" spans="1:49" x14ac:dyDescent="0.2">
      <c r="A55" t="s">
        <v>699</v>
      </c>
      <c r="B55">
        <v>671.52099999999996</v>
      </c>
      <c r="C55">
        <v>0.96761088671672801</v>
      </c>
      <c r="D55">
        <v>1.0653601237654</v>
      </c>
      <c r="E55">
        <v>0.61706134719982697</v>
      </c>
      <c r="F55">
        <v>0.59857793217242805</v>
      </c>
      <c r="G55">
        <v>0.34757349570680102</v>
      </c>
      <c r="H55">
        <v>0.67786459380012698</v>
      </c>
      <c r="I55">
        <v>0.487168272484925</v>
      </c>
      <c r="J55">
        <v>0.67282784928308603</v>
      </c>
      <c r="K55">
        <v>0.65546956956912805</v>
      </c>
      <c r="L55">
        <v>0.38793966183781098</v>
      </c>
      <c r="M55">
        <v>24.3171922973854</v>
      </c>
      <c r="N55">
        <v>19.029097473138499</v>
      </c>
      <c r="O55">
        <v>0.98149538481341003</v>
      </c>
      <c r="P55">
        <v>0.95730202334749104</v>
      </c>
      <c r="Q55">
        <v>1.6144183155796099</v>
      </c>
      <c r="R55">
        <v>1.6366099146259201</v>
      </c>
      <c r="S55">
        <v>0.56712816162297597</v>
      </c>
      <c r="T55">
        <v>1.26549257014959</v>
      </c>
      <c r="U55">
        <v>0.98634231991550603</v>
      </c>
      <c r="V55">
        <v>0.60526102891759204</v>
      </c>
      <c r="W55">
        <v>0.616355963687095</v>
      </c>
      <c r="X55">
        <v>0.97284599646739001</v>
      </c>
      <c r="AA55" t="str">
        <f t="shared" si="19"/>
        <v>PA_16:0/18:2</v>
      </c>
      <c r="AB55">
        <f t="shared" si="20"/>
        <v>1.016485505241064</v>
      </c>
      <c r="AC55">
        <f t="shared" si="21"/>
        <v>0.60781963968612751</v>
      </c>
      <c r="AD55">
        <f t="shared" si="22"/>
        <v>0.51271904475346397</v>
      </c>
      <c r="AE55">
        <f t="shared" si="23"/>
        <v>0.57999806088400552</v>
      </c>
      <c r="AF55">
        <f t="shared" si="24"/>
        <v>0.52170461570346949</v>
      </c>
      <c r="AG55">
        <f t="shared" si="25"/>
        <v>21.673144885261948</v>
      </c>
      <c r="AH55">
        <f t="shared" si="26"/>
        <v>0.96939870408045059</v>
      </c>
      <c r="AI55">
        <f t="shared" si="29"/>
        <v>0.91631036588628301</v>
      </c>
      <c r="AJ55">
        <f t="shared" si="30"/>
        <v>0.79580167441654903</v>
      </c>
      <c r="AK55">
        <f t="shared" si="31"/>
        <v>0.79460098007724245</v>
      </c>
      <c r="AM55" t="str">
        <f t="shared" si="32"/>
        <v>PA_16:0/18:2</v>
      </c>
      <c r="AN55">
        <f t="shared" si="33"/>
        <v>0.64774537325362613</v>
      </c>
      <c r="AO55">
        <f t="shared" si="34"/>
        <v>5.029851321944494</v>
      </c>
      <c r="AQ55">
        <f t="shared" si="35"/>
        <v>0.2099234559454789</v>
      </c>
      <c r="AR55">
        <f t="shared" si="36"/>
        <v>9.3041957896675527</v>
      </c>
      <c r="AT55">
        <f t="shared" si="27"/>
        <v>9.388062351315464E-2</v>
      </c>
      <c r="AU55">
        <f t="shared" si="28"/>
        <v>3.7984220252728509</v>
      </c>
      <c r="AW55">
        <f t="shared" si="37"/>
        <v>0.35173831239677744</v>
      </c>
    </row>
    <row r="56" spans="1:49" x14ac:dyDescent="0.2">
      <c r="A56" t="s">
        <v>700</v>
      </c>
      <c r="B56">
        <v>669.51900000000001</v>
      </c>
      <c r="C56">
        <v>1.90315044520323</v>
      </c>
      <c r="D56">
        <v>1.1403377949722</v>
      </c>
      <c r="E56">
        <v>1.08366378505443</v>
      </c>
      <c r="F56">
        <v>0.85154551019152203</v>
      </c>
      <c r="G56">
        <v>1.3487392607041799</v>
      </c>
      <c r="H56">
        <v>1.4422983714204201</v>
      </c>
      <c r="I56">
        <v>1.1498842580091799</v>
      </c>
      <c r="J56">
        <v>0.66606276453968605</v>
      </c>
      <c r="K56">
        <v>1.3484184663627901</v>
      </c>
      <c r="L56">
        <v>0.911167122811533</v>
      </c>
      <c r="M56">
        <v>1.0712445357875799</v>
      </c>
      <c r="N56">
        <v>0.98366105076465005</v>
      </c>
      <c r="O56">
        <v>0.98750584864551205</v>
      </c>
      <c r="P56">
        <v>1.18209895621387</v>
      </c>
      <c r="Q56">
        <v>1.42671012360051</v>
      </c>
      <c r="R56">
        <v>1.42591919205229</v>
      </c>
      <c r="S56">
        <v>0.82823819512896801</v>
      </c>
      <c r="T56">
        <v>1.0823640068212701</v>
      </c>
      <c r="U56">
        <v>1.0864141813524799</v>
      </c>
      <c r="V56">
        <v>1.1156651275968601</v>
      </c>
      <c r="W56">
        <v>0.96749151702716396</v>
      </c>
      <c r="X56">
        <v>0.88450376076682402</v>
      </c>
      <c r="AA56" t="str">
        <f t="shared" si="19"/>
        <v>PA_16:0/18:3</v>
      </c>
      <c r="AB56">
        <f t="shared" si="20"/>
        <v>1.5217441200877149</v>
      </c>
      <c r="AC56">
        <f t="shared" si="21"/>
        <v>0.96760464762297604</v>
      </c>
      <c r="AD56">
        <f t="shared" si="22"/>
        <v>1.3955188160623</v>
      </c>
      <c r="AE56">
        <f t="shared" si="23"/>
        <v>0.90797351127443293</v>
      </c>
      <c r="AF56">
        <f t="shared" si="24"/>
        <v>1.1297927945871615</v>
      </c>
      <c r="AG56">
        <f t="shared" si="25"/>
        <v>1.0274527932761151</v>
      </c>
      <c r="AH56">
        <f t="shared" si="26"/>
        <v>1.0848024024296909</v>
      </c>
      <c r="AI56">
        <f t="shared" si="29"/>
        <v>0.95530110097511911</v>
      </c>
      <c r="AJ56">
        <f t="shared" si="30"/>
        <v>1.1010396544746701</v>
      </c>
      <c r="AK56">
        <f t="shared" si="31"/>
        <v>0.92599763889699394</v>
      </c>
      <c r="AM56" t="str">
        <f t="shared" si="32"/>
        <v>PA_16:0/18:3</v>
      </c>
      <c r="AN56">
        <f t="shared" si="33"/>
        <v>1.1845267779269171</v>
      </c>
      <c r="AO56">
        <f t="shared" si="34"/>
        <v>1.0189187180105177</v>
      </c>
      <c r="AQ56">
        <f t="shared" si="35"/>
        <v>0.26681730868447728</v>
      </c>
      <c r="AR56">
        <f t="shared" si="36"/>
        <v>7.7199201193920763E-2</v>
      </c>
      <c r="AT56">
        <f t="shared" si="27"/>
        <v>0.11932432795840724</v>
      </c>
      <c r="AU56">
        <f t="shared" si="28"/>
        <v>3.1516441912593965E-2</v>
      </c>
      <c r="AW56">
        <f t="shared" si="37"/>
        <v>0.24385580485928801</v>
      </c>
    </row>
    <row r="57" spans="1:49" x14ac:dyDescent="0.2">
      <c r="A57" t="s">
        <v>701</v>
      </c>
      <c r="B57">
        <v>703.553</v>
      </c>
      <c r="C57">
        <v>1.1214068023600601</v>
      </c>
      <c r="D57">
        <v>1.01991569389897</v>
      </c>
      <c r="E57">
        <v>0.82632220225785802</v>
      </c>
      <c r="F57">
        <v>0.90917655125780195</v>
      </c>
      <c r="G57">
        <v>0.78097843959787705</v>
      </c>
      <c r="H57">
        <v>1.0722271350678401</v>
      </c>
      <c r="I57">
        <v>0.93783798468239199</v>
      </c>
      <c r="J57">
        <v>1.09692396228115</v>
      </c>
      <c r="K57">
        <v>0.90596249638957005</v>
      </c>
      <c r="L57">
        <v>1.02840583389607</v>
      </c>
      <c r="M57">
        <v>1.46790673389203</v>
      </c>
      <c r="N57">
        <v>0.98225984924220899</v>
      </c>
      <c r="O57">
        <v>0.53643385262753396</v>
      </c>
      <c r="P57">
        <v>0.709666597833432</v>
      </c>
      <c r="Q57">
        <v>1.96669323046422</v>
      </c>
      <c r="R57">
        <v>1.74894530252877</v>
      </c>
      <c r="S57">
        <v>0.71000370425919201</v>
      </c>
      <c r="T57">
        <v>1.2648225092083001</v>
      </c>
      <c r="U57">
        <v>0.952913942196284</v>
      </c>
      <c r="V57">
        <v>0.93732481938770196</v>
      </c>
      <c r="W57">
        <v>0.39980806290494297</v>
      </c>
      <c r="X57">
        <v>0.94230751534821899</v>
      </c>
      <c r="AA57" t="str">
        <f t="shared" si="19"/>
        <v>PA_16:0/20:0</v>
      </c>
      <c r="AB57">
        <f t="shared" si="20"/>
        <v>1.070661248129515</v>
      </c>
      <c r="AC57">
        <f t="shared" si="21"/>
        <v>0.86774937675782993</v>
      </c>
      <c r="AD57">
        <f t="shared" si="22"/>
        <v>0.92660278733285861</v>
      </c>
      <c r="AE57">
        <f t="shared" si="23"/>
        <v>1.0173809734817709</v>
      </c>
      <c r="AF57">
        <f t="shared" si="24"/>
        <v>0.96718416514282002</v>
      </c>
      <c r="AG57">
        <f t="shared" si="25"/>
        <v>1.2250832915671195</v>
      </c>
      <c r="AH57">
        <f t="shared" si="26"/>
        <v>0.62305022523048303</v>
      </c>
      <c r="AI57">
        <f t="shared" si="29"/>
        <v>0.98741310673374605</v>
      </c>
      <c r="AJ57">
        <f t="shared" si="30"/>
        <v>0.94511938079199298</v>
      </c>
      <c r="AK57">
        <f t="shared" si="31"/>
        <v>0.67105778912658098</v>
      </c>
      <c r="AM57" t="str">
        <f t="shared" si="32"/>
        <v>PA_16:0/20:0</v>
      </c>
      <c r="AN57">
        <f t="shared" si="33"/>
        <v>0.96991571016895894</v>
      </c>
      <c r="AO57">
        <f t="shared" si="34"/>
        <v>0.89034475868998464</v>
      </c>
      <c r="AQ57">
        <f t="shared" si="35"/>
        <v>7.8619407505122751E-2</v>
      </c>
      <c r="AR57">
        <f t="shared" si="36"/>
        <v>0.2469845903334518</v>
      </c>
      <c r="AT57">
        <f t="shared" si="27"/>
        <v>3.5159667906442323E-2</v>
      </c>
      <c r="AU57">
        <f t="shared" si="28"/>
        <v>0.10083103677454926</v>
      </c>
      <c r="AW57">
        <f t="shared" si="37"/>
        <v>0.52415448312126378</v>
      </c>
    </row>
    <row r="58" spans="1:49" x14ac:dyDescent="0.2">
      <c r="A58" t="s">
        <v>702</v>
      </c>
      <c r="B58">
        <v>701.55100000000004</v>
      </c>
      <c r="C58">
        <v>1.58186592367354</v>
      </c>
      <c r="D58">
        <v>1.2229108777973801</v>
      </c>
      <c r="E58">
        <v>1.54327171839223</v>
      </c>
      <c r="F58">
        <v>1.6726717178682999</v>
      </c>
      <c r="G58">
        <v>1.3423551442610899</v>
      </c>
      <c r="H58">
        <v>2.0285045799170298</v>
      </c>
      <c r="I58">
        <v>1.6271266980316399</v>
      </c>
      <c r="J58">
        <v>1.7184194471926399</v>
      </c>
      <c r="K58">
        <v>1.5627056395115699</v>
      </c>
      <c r="L58">
        <v>1.3700350832508901</v>
      </c>
      <c r="M58">
        <v>2.8811147562200699</v>
      </c>
      <c r="N58">
        <v>2.37364563673539</v>
      </c>
      <c r="O58">
        <v>3.5989961066642899</v>
      </c>
      <c r="P58">
        <v>4.2271905703274202</v>
      </c>
      <c r="Q58">
        <v>5.5626266609739803</v>
      </c>
      <c r="R58">
        <v>5.7580633447957403</v>
      </c>
      <c r="S58">
        <v>2.17973793712595</v>
      </c>
      <c r="T58">
        <v>2.60719362353184</v>
      </c>
      <c r="U58">
        <v>3.4066215397624702</v>
      </c>
      <c r="V58">
        <v>3.4169051802992199</v>
      </c>
      <c r="W58">
        <v>1.31935082063474</v>
      </c>
      <c r="X58">
        <v>2.2107415958600498</v>
      </c>
      <c r="AA58" t="str">
        <f t="shared" si="19"/>
        <v>PA_16:0/20:1</v>
      </c>
      <c r="AB58">
        <f t="shared" si="20"/>
        <v>1.4023884007354601</v>
      </c>
      <c r="AC58">
        <f t="shared" si="21"/>
        <v>1.6079717181302651</v>
      </c>
      <c r="AD58">
        <f t="shared" si="22"/>
        <v>1.6854298620890598</v>
      </c>
      <c r="AE58">
        <f t="shared" si="23"/>
        <v>1.6727730726121399</v>
      </c>
      <c r="AF58">
        <f t="shared" si="24"/>
        <v>1.46637036138123</v>
      </c>
      <c r="AG58">
        <f t="shared" si="25"/>
        <v>2.6273801964777297</v>
      </c>
      <c r="AH58">
        <f t="shared" si="26"/>
        <v>3.9130933384958553</v>
      </c>
      <c r="AI58">
        <f t="shared" si="29"/>
        <v>2.3934657803288948</v>
      </c>
      <c r="AJ58">
        <f t="shared" si="30"/>
        <v>3.4117633600308448</v>
      </c>
      <c r="AK58">
        <f t="shared" si="31"/>
        <v>1.7650462082473948</v>
      </c>
      <c r="AM58" t="str">
        <f t="shared" si="32"/>
        <v>PA_16:0/20:1</v>
      </c>
      <c r="AN58">
        <f t="shared" si="33"/>
        <v>1.5669866829896311</v>
      </c>
      <c r="AO58">
        <f t="shared" si="34"/>
        <v>2.8221497767161439</v>
      </c>
      <c r="AQ58">
        <f t="shared" si="35"/>
        <v>0.12660525137711756</v>
      </c>
      <c r="AR58">
        <f t="shared" si="36"/>
        <v>0.84808241716710042</v>
      </c>
      <c r="AT58">
        <f t="shared" si="27"/>
        <v>5.661958967753674E-2</v>
      </c>
      <c r="AU58">
        <f t="shared" si="28"/>
        <v>0.34622819698092949</v>
      </c>
      <c r="AW58">
        <f t="shared" si="37"/>
        <v>2.8795334542094344E-2</v>
      </c>
    </row>
    <row r="59" spans="1:49" x14ac:dyDescent="0.2">
      <c r="A59" t="s">
        <v>703</v>
      </c>
      <c r="B59">
        <v>699.54899999999998</v>
      </c>
      <c r="C59">
        <v>2.00542979556724</v>
      </c>
      <c r="D59">
        <v>1.1375017225009201</v>
      </c>
      <c r="E59">
        <v>1.31963231223917</v>
      </c>
      <c r="F59">
        <v>1.4238088719361901</v>
      </c>
      <c r="G59">
        <v>1.24284986734627</v>
      </c>
      <c r="H59">
        <v>1.57544821836225</v>
      </c>
      <c r="I59">
        <v>1.0157924167132999</v>
      </c>
      <c r="J59">
        <v>1.14860076029382</v>
      </c>
      <c r="K59">
        <v>1.3749129758220799</v>
      </c>
      <c r="L59">
        <v>1.44727089280057</v>
      </c>
      <c r="M59">
        <v>1.49761646110248</v>
      </c>
      <c r="N59">
        <v>1.3120771139693601</v>
      </c>
      <c r="O59">
        <v>1.39080772413261</v>
      </c>
      <c r="P59">
        <v>2.1691727648761701</v>
      </c>
      <c r="Q59">
        <v>2.22718770203053</v>
      </c>
      <c r="R59">
        <v>2.3993377422365998</v>
      </c>
      <c r="S59">
        <v>1.5452217418032299</v>
      </c>
      <c r="T59">
        <v>2.0131080954774201</v>
      </c>
      <c r="U59">
        <v>1.5470114913108799</v>
      </c>
      <c r="V59">
        <v>1.52784630033283</v>
      </c>
      <c r="W59">
        <v>1.22058453784725</v>
      </c>
      <c r="X59">
        <v>1.5399599269111399</v>
      </c>
      <c r="AA59" t="str">
        <f t="shared" si="19"/>
        <v>PA_16:0/20:2</v>
      </c>
      <c r="AB59">
        <f t="shared" si="20"/>
        <v>1.5714657590340799</v>
      </c>
      <c r="AC59">
        <f t="shared" si="21"/>
        <v>1.37172059208768</v>
      </c>
      <c r="AD59">
        <f t="shared" si="22"/>
        <v>1.4091490428542599</v>
      </c>
      <c r="AE59">
        <f t="shared" si="23"/>
        <v>1.0821965885035598</v>
      </c>
      <c r="AF59">
        <f t="shared" si="24"/>
        <v>1.4110919343113251</v>
      </c>
      <c r="AG59">
        <f t="shared" si="25"/>
        <v>1.4048467875359201</v>
      </c>
      <c r="AH59">
        <f t="shared" si="26"/>
        <v>1.77999024450439</v>
      </c>
      <c r="AI59">
        <f t="shared" si="29"/>
        <v>1.7791649186403249</v>
      </c>
      <c r="AJ59">
        <f t="shared" si="30"/>
        <v>1.5374288958218549</v>
      </c>
      <c r="AK59">
        <f t="shared" si="31"/>
        <v>1.3802722323791949</v>
      </c>
      <c r="AM59" t="str">
        <f t="shared" si="32"/>
        <v>PA_16:0/20:2</v>
      </c>
      <c r="AN59">
        <f t="shared" si="33"/>
        <v>1.369124783358181</v>
      </c>
      <c r="AO59">
        <f t="shared" si="34"/>
        <v>1.5763406157763369</v>
      </c>
      <c r="AQ59">
        <f t="shared" si="35"/>
        <v>0.17793227698361705</v>
      </c>
      <c r="AR59">
        <f t="shared" si="36"/>
        <v>0.19492173759978618</v>
      </c>
      <c r="AT59">
        <f t="shared" si="27"/>
        <v>7.9573733345337794E-2</v>
      </c>
      <c r="AU59">
        <f t="shared" si="28"/>
        <v>7.9576466149358399E-2</v>
      </c>
      <c r="AW59">
        <f t="shared" si="37"/>
        <v>0.11753458826333074</v>
      </c>
    </row>
    <row r="60" spans="1:49" x14ac:dyDescent="0.2">
      <c r="A60" t="s">
        <v>704</v>
      </c>
      <c r="B60">
        <v>697.54700000000003</v>
      </c>
      <c r="C60">
        <v>0.65255685080519199</v>
      </c>
      <c r="D60">
        <v>0.48082786616696199</v>
      </c>
      <c r="E60">
        <v>0.49559626231211501</v>
      </c>
      <c r="F60">
        <v>0.31569708598868901</v>
      </c>
      <c r="G60">
        <v>0.39160511385816898</v>
      </c>
      <c r="H60">
        <v>0.27533674466040098</v>
      </c>
      <c r="I60">
        <v>0.46358200376662201</v>
      </c>
      <c r="J60">
        <v>0.45554116609397699</v>
      </c>
      <c r="K60">
        <v>0.19550794157714599</v>
      </c>
      <c r="L60">
        <v>0.32676079716959999</v>
      </c>
      <c r="M60">
        <v>0.78923886660685805</v>
      </c>
      <c r="N60">
        <v>0.44764553833204601</v>
      </c>
      <c r="O60">
        <v>0.49749196115521599</v>
      </c>
      <c r="P60">
        <v>0.443290704484822</v>
      </c>
      <c r="Q60">
        <v>0.56666727289317798</v>
      </c>
      <c r="R60">
        <v>1.07646397840541</v>
      </c>
      <c r="S60">
        <v>0.29418257502418599</v>
      </c>
      <c r="T60">
        <v>0.70502215929557799</v>
      </c>
      <c r="U60">
        <v>0.32335005379723503</v>
      </c>
      <c r="V60">
        <v>0.45818014374942001</v>
      </c>
      <c r="W60">
        <v>0.38538201121895899</v>
      </c>
      <c r="X60">
        <v>0.53708111635647204</v>
      </c>
      <c r="AA60" t="str">
        <f t="shared" si="19"/>
        <v>PA_16:0/20:3</v>
      </c>
      <c r="AB60">
        <f t="shared" si="20"/>
        <v>0.56669235848607702</v>
      </c>
      <c r="AC60">
        <f t="shared" si="21"/>
        <v>0.40564667415040201</v>
      </c>
      <c r="AD60">
        <f t="shared" si="22"/>
        <v>0.33347092925928501</v>
      </c>
      <c r="AE60">
        <f t="shared" si="23"/>
        <v>0.45956158493029953</v>
      </c>
      <c r="AF60">
        <f t="shared" si="24"/>
        <v>0.26113436937337298</v>
      </c>
      <c r="AG60">
        <f t="shared" si="25"/>
        <v>0.61844220246945203</v>
      </c>
      <c r="AH60">
        <f t="shared" si="26"/>
        <v>0.47039133282001899</v>
      </c>
      <c r="AI60">
        <f t="shared" si="29"/>
        <v>0.49960236715988199</v>
      </c>
      <c r="AJ60">
        <f t="shared" si="30"/>
        <v>0.39076509877332755</v>
      </c>
      <c r="AK60">
        <f t="shared" si="31"/>
        <v>0.46123156378771552</v>
      </c>
      <c r="AM60" t="str">
        <f t="shared" si="32"/>
        <v>PA_16:0/20:3</v>
      </c>
      <c r="AN60">
        <f t="shared" si="33"/>
        <v>0.40530118323988729</v>
      </c>
      <c r="AO60">
        <f t="shared" si="34"/>
        <v>0.48808651300207923</v>
      </c>
      <c r="AQ60">
        <f t="shared" si="35"/>
        <v>0.1171911660602671</v>
      </c>
      <c r="AR60">
        <f t="shared" si="36"/>
        <v>8.3112854059951974E-2</v>
      </c>
      <c r="AT60">
        <f t="shared" si="27"/>
        <v>5.2409482734644686E-2</v>
      </c>
      <c r="AU60">
        <f t="shared" si="28"/>
        <v>3.3930680585547934E-2</v>
      </c>
      <c r="AW60">
        <f t="shared" si="37"/>
        <v>0.23738503995627203</v>
      </c>
    </row>
    <row r="61" spans="1:49" x14ac:dyDescent="0.2">
      <c r="A61" t="s">
        <v>705</v>
      </c>
      <c r="B61">
        <v>695.54499999999996</v>
      </c>
      <c r="C61">
        <v>0.94093343508832605</v>
      </c>
      <c r="D61">
        <v>0.71373078908159704</v>
      </c>
      <c r="E61">
        <v>0.51579832677869297</v>
      </c>
      <c r="F61">
        <v>0.56951183192938304</v>
      </c>
      <c r="G61">
        <v>0.49912465919584598</v>
      </c>
      <c r="H61">
        <v>0.52520204455089003</v>
      </c>
      <c r="I61">
        <v>0.41669835090357199</v>
      </c>
      <c r="J61">
        <v>0.51919661217391599</v>
      </c>
      <c r="K61">
        <v>0.63144976362480298</v>
      </c>
      <c r="L61">
        <v>0.27012547594562702</v>
      </c>
      <c r="M61">
        <v>0.64901092662747795</v>
      </c>
      <c r="N61">
        <v>0.45527204814025501</v>
      </c>
      <c r="O61">
        <v>0.70265138254837201</v>
      </c>
      <c r="P61">
        <v>0.77278021901264804</v>
      </c>
      <c r="Q61">
        <v>0.64067495125280405</v>
      </c>
      <c r="R61">
        <v>0.465288355600396</v>
      </c>
      <c r="S61">
        <v>0.54450415177020794</v>
      </c>
      <c r="T61">
        <v>0.83039400954629405</v>
      </c>
      <c r="U61">
        <v>0.68790788442988604</v>
      </c>
      <c r="V61">
        <v>0.49730964512911402</v>
      </c>
      <c r="W61">
        <v>0.613081424019157</v>
      </c>
      <c r="X61">
        <v>0.65508039197469103</v>
      </c>
      <c r="AA61" t="str">
        <f t="shared" si="19"/>
        <v>PA_16:0/20:4</v>
      </c>
      <c r="AB61">
        <f t="shared" si="20"/>
        <v>0.82733211208496149</v>
      </c>
      <c r="AC61">
        <f t="shared" si="21"/>
        <v>0.54265507935403801</v>
      </c>
      <c r="AD61">
        <f t="shared" si="22"/>
        <v>0.51216335187336803</v>
      </c>
      <c r="AE61">
        <f t="shared" si="23"/>
        <v>0.46794748153874399</v>
      </c>
      <c r="AF61">
        <f t="shared" si="24"/>
        <v>0.45078761978521498</v>
      </c>
      <c r="AG61">
        <f t="shared" si="25"/>
        <v>0.55214148738386648</v>
      </c>
      <c r="AH61">
        <f t="shared" si="26"/>
        <v>0.73771580078051002</v>
      </c>
      <c r="AI61">
        <f t="shared" si="29"/>
        <v>0.68744908065825094</v>
      </c>
      <c r="AJ61">
        <f t="shared" si="30"/>
        <v>0.59260876477949997</v>
      </c>
      <c r="AK61">
        <f t="shared" si="31"/>
        <v>0.63408090799692407</v>
      </c>
      <c r="AM61" t="str">
        <f t="shared" si="32"/>
        <v>PA_16:0/20:4</v>
      </c>
      <c r="AN61">
        <f t="shared" si="33"/>
        <v>0.56017712892726534</v>
      </c>
      <c r="AO61">
        <f t="shared" si="34"/>
        <v>0.6407992083198103</v>
      </c>
      <c r="AQ61">
        <f t="shared" si="35"/>
        <v>0.1536688831562581</v>
      </c>
      <c r="AR61">
        <f t="shared" si="36"/>
        <v>7.3818497635725469E-2</v>
      </c>
      <c r="AT61">
        <f t="shared" si="27"/>
        <v>6.8722813752773101E-2</v>
      </c>
      <c r="AU61">
        <f t="shared" si="28"/>
        <v>3.0136275464395641E-2</v>
      </c>
      <c r="AW61">
        <f t="shared" si="37"/>
        <v>0.33266843790854117</v>
      </c>
    </row>
    <row r="62" spans="1:49" x14ac:dyDescent="0.2">
      <c r="A62" t="s">
        <v>706</v>
      </c>
      <c r="B62">
        <v>693.54300000000001</v>
      </c>
      <c r="C62">
        <v>0.532919995102479</v>
      </c>
      <c r="D62">
        <v>0.41129664010767703</v>
      </c>
      <c r="E62">
        <v>0.25703080606702899</v>
      </c>
      <c r="F62">
        <v>0.201543134518502</v>
      </c>
      <c r="G62">
        <v>0.246495539449956</v>
      </c>
      <c r="H62">
        <v>0.602464835360489</v>
      </c>
      <c r="I62">
        <v>0.34992815683219802</v>
      </c>
      <c r="J62">
        <v>0.47735653220674201</v>
      </c>
      <c r="K62">
        <v>0.29611424491093402</v>
      </c>
      <c r="L62">
        <v>0.26387519205461402</v>
      </c>
      <c r="M62">
        <v>0.39542413727530901</v>
      </c>
      <c r="N62">
        <v>0.34418048254716799</v>
      </c>
      <c r="O62">
        <v>0.213172517251079</v>
      </c>
      <c r="P62">
        <v>0.46663790946577699</v>
      </c>
      <c r="Q62">
        <v>0.61322688892261301</v>
      </c>
      <c r="R62">
        <v>0.46124671142920798</v>
      </c>
      <c r="S62">
        <v>0.29025299006903699</v>
      </c>
      <c r="T62">
        <v>0.50301755355518996</v>
      </c>
      <c r="U62">
        <v>0.358176820453182</v>
      </c>
      <c r="V62">
        <v>0.39120360518879599</v>
      </c>
      <c r="W62">
        <v>0.55134149127035903</v>
      </c>
      <c r="X62">
        <v>0.311282660005616</v>
      </c>
      <c r="AA62" t="str">
        <f t="shared" si="19"/>
        <v>PA_16:0/20:5</v>
      </c>
      <c r="AB62">
        <f t="shared" si="20"/>
        <v>0.47210831760507799</v>
      </c>
      <c r="AC62">
        <f t="shared" si="21"/>
        <v>0.22928697029276551</v>
      </c>
      <c r="AD62">
        <f t="shared" si="22"/>
        <v>0.42448018740522253</v>
      </c>
      <c r="AE62">
        <f t="shared" si="23"/>
        <v>0.41364234451947002</v>
      </c>
      <c r="AF62">
        <f t="shared" si="24"/>
        <v>0.27999471848277402</v>
      </c>
      <c r="AG62">
        <f t="shared" si="25"/>
        <v>0.36980230991123852</v>
      </c>
      <c r="AH62">
        <f t="shared" si="26"/>
        <v>0.33990521335842799</v>
      </c>
      <c r="AI62">
        <f t="shared" si="29"/>
        <v>0.39663527181211344</v>
      </c>
      <c r="AJ62">
        <f t="shared" si="30"/>
        <v>0.37469021282098902</v>
      </c>
      <c r="AK62">
        <f t="shared" si="31"/>
        <v>0.43131207563798751</v>
      </c>
      <c r="AM62" t="str">
        <f t="shared" si="32"/>
        <v>PA_16:0/20:5</v>
      </c>
      <c r="AN62">
        <f t="shared" si="33"/>
        <v>0.36390250766106202</v>
      </c>
      <c r="AO62">
        <f t="shared" si="34"/>
        <v>0.38246901670815137</v>
      </c>
      <c r="AQ62">
        <f t="shared" si="35"/>
        <v>0.10369916097210086</v>
      </c>
      <c r="AR62">
        <f t="shared" si="36"/>
        <v>3.3981464785533412E-2</v>
      </c>
      <c r="AT62">
        <f t="shared" si="27"/>
        <v>4.6375674628662135E-2</v>
      </c>
      <c r="AU62">
        <f t="shared" si="28"/>
        <v>1.3872874906151978E-2</v>
      </c>
      <c r="AW62">
        <f t="shared" si="37"/>
        <v>0.71970827105260216</v>
      </c>
    </row>
    <row r="63" spans="1:49" x14ac:dyDescent="0.2">
      <c r="A63" t="s">
        <v>707</v>
      </c>
      <c r="B63">
        <v>731.58100000000002</v>
      </c>
      <c r="C63">
        <v>1.73029104534665</v>
      </c>
      <c r="D63">
        <v>1.2530982742543899</v>
      </c>
      <c r="E63">
        <v>1.5862216899572199</v>
      </c>
      <c r="F63">
        <v>1.4285780512441499</v>
      </c>
      <c r="G63">
        <v>1.1394015147943799</v>
      </c>
      <c r="H63">
        <v>1.51303336936607</v>
      </c>
      <c r="I63">
        <v>1.16116835767781</v>
      </c>
      <c r="J63">
        <v>1.04663804115365</v>
      </c>
      <c r="K63">
        <v>0.82453447509857902</v>
      </c>
      <c r="L63">
        <v>1.05102478049632</v>
      </c>
      <c r="M63">
        <v>2.43230956702565</v>
      </c>
      <c r="N63">
        <v>1.2682607864109401</v>
      </c>
      <c r="O63">
        <v>1.7873755394440101</v>
      </c>
      <c r="P63">
        <v>2.1768183701000301</v>
      </c>
      <c r="Q63">
        <v>2.3739920873051399</v>
      </c>
      <c r="R63">
        <v>1.9664266968691999</v>
      </c>
      <c r="S63">
        <v>1.5486690357203801</v>
      </c>
      <c r="T63">
        <v>1.9927115119271701</v>
      </c>
      <c r="U63">
        <v>2.3050531760438</v>
      </c>
      <c r="V63">
        <v>1.90170161484758</v>
      </c>
      <c r="W63">
        <v>1.28860163948155</v>
      </c>
      <c r="X63">
        <v>1.8464573478806401</v>
      </c>
      <c r="AA63" t="str">
        <f t="shared" si="19"/>
        <v>PA_16:0/22:0</v>
      </c>
      <c r="AB63">
        <f t="shared" si="20"/>
        <v>1.4916946598005199</v>
      </c>
      <c r="AC63">
        <f t="shared" si="21"/>
        <v>1.5073998706006848</v>
      </c>
      <c r="AD63">
        <f t="shared" si="22"/>
        <v>1.3262174420802251</v>
      </c>
      <c r="AE63">
        <f t="shared" si="23"/>
        <v>1.10390319941573</v>
      </c>
      <c r="AF63">
        <f t="shared" si="24"/>
        <v>0.9377796277974495</v>
      </c>
      <c r="AG63">
        <f t="shared" si="25"/>
        <v>1.8502851767182951</v>
      </c>
      <c r="AH63">
        <f t="shared" si="26"/>
        <v>1.98209695477202</v>
      </c>
      <c r="AI63">
        <f t="shared" si="29"/>
        <v>1.7706902738237751</v>
      </c>
      <c r="AJ63">
        <f t="shared" si="30"/>
        <v>2.10337739544569</v>
      </c>
      <c r="AK63">
        <f t="shared" si="31"/>
        <v>1.5675294936810951</v>
      </c>
      <c r="AM63" t="str">
        <f t="shared" si="32"/>
        <v>PA_16:0/22:0</v>
      </c>
      <c r="AN63">
        <f t="shared" si="33"/>
        <v>1.2733989599389219</v>
      </c>
      <c r="AO63">
        <f t="shared" si="34"/>
        <v>1.8547958588881748</v>
      </c>
      <c r="AQ63">
        <f t="shared" si="35"/>
        <v>0.24827826111378301</v>
      </c>
      <c r="AR63">
        <f t="shared" si="36"/>
        <v>0.2047036941547912</v>
      </c>
      <c r="AT63">
        <f t="shared" si="27"/>
        <v>0.11103341383717229</v>
      </c>
      <c r="AU63">
        <f t="shared" si="28"/>
        <v>8.3569933190330986E-2</v>
      </c>
      <c r="AW63">
        <f t="shared" si="37"/>
        <v>4.0227940292256138E-3</v>
      </c>
    </row>
    <row r="64" spans="1:49" x14ac:dyDescent="0.2">
      <c r="A64" t="s">
        <v>708</v>
      </c>
      <c r="B64">
        <v>729.57899999999995</v>
      </c>
      <c r="C64">
        <v>0.61742369883464998</v>
      </c>
      <c r="D64">
        <v>0.34885684513582998</v>
      </c>
      <c r="E64">
        <v>0.44183170993705401</v>
      </c>
      <c r="F64">
        <v>0.44834197163099598</v>
      </c>
      <c r="G64">
        <v>0.35849230248452801</v>
      </c>
      <c r="H64">
        <v>0.45982975624801598</v>
      </c>
      <c r="I64">
        <v>0.246038506072318</v>
      </c>
      <c r="J64">
        <v>0.29761990553567902</v>
      </c>
      <c r="K64">
        <v>0.34152230094524699</v>
      </c>
      <c r="L64">
        <v>0.50337583690297405</v>
      </c>
      <c r="M64">
        <v>0.70108429742848999</v>
      </c>
      <c r="N64">
        <v>0.45163380809300702</v>
      </c>
      <c r="O64">
        <v>0.67492764131455596</v>
      </c>
      <c r="P64">
        <v>0.83912203669060903</v>
      </c>
      <c r="Q64">
        <v>0.837394456600554</v>
      </c>
      <c r="R64">
        <v>0.83648742916262198</v>
      </c>
      <c r="S64">
        <v>0.611552848945912</v>
      </c>
      <c r="T64">
        <v>0.68312320241615798</v>
      </c>
      <c r="U64">
        <v>0.39986483798300398</v>
      </c>
      <c r="V64">
        <v>0.41879496583098502</v>
      </c>
      <c r="W64">
        <v>0.32305541857931802</v>
      </c>
      <c r="X64">
        <v>0.52391967686028895</v>
      </c>
      <c r="AA64" t="str">
        <f t="shared" si="19"/>
        <v>PA_16:0/22:1</v>
      </c>
      <c r="AB64">
        <f t="shared" si="20"/>
        <v>0.48314027198524001</v>
      </c>
      <c r="AC64">
        <f t="shared" si="21"/>
        <v>0.445086840784025</v>
      </c>
      <c r="AD64">
        <f t="shared" si="22"/>
        <v>0.40916102936627197</v>
      </c>
      <c r="AE64">
        <f t="shared" si="23"/>
        <v>0.2718292058039985</v>
      </c>
      <c r="AF64">
        <f t="shared" si="24"/>
        <v>0.42244906892411049</v>
      </c>
      <c r="AG64">
        <f t="shared" si="25"/>
        <v>0.5763590527607485</v>
      </c>
      <c r="AH64">
        <f t="shared" si="26"/>
        <v>0.75702483900258244</v>
      </c>
      <c r="AI64">
        <f t="shared" si="29"/>
        <v>0.64733802568103505</v>
      </c>
      <c r="AJ64">
        <f t="shared" si="30"/>
        <v>0.40932990190699448</v>
      </c>
      <c r="AK64">
        <f t="shared" si="31"/>
        <v>0.42348754771980346</v>
      </c>
      <c r="AM64" t="str">
        <f t="shared" si="32"/>
        <v>PA_16:0/22:1</v>
      </c>
      <c r="AN64">
        <f t="shared" si="33"/>
        <v>0.40633328337272923</v>
      </c>
      <c r="AO64">
        <f t="shared" si="34"/>
        <v>0.56270787341423278</v>
      </c>
      <c r="AQ64">
        <f t="shared" si="35"/>
        <v>8.0249942812611996E-2</v>
      </c>
      <c r="AR64">
        <f t="shared" si="36"/>
        <v>0.14833644336090729</v>
      </c>
      <c r="AT64">
        <f t="shared" si="27"/>
        <v>3.5888865463894214E-2</v>
      </c>
      <c r="AU64">
        <f t="shared" si="28"/>
        <v>6.0558099415580047E-2</v>
      </c>
      <c r="AW64">
        <f t="shared" si="37"/>
        <v>8.2319298719863154E-2</v>
      </c>
    </row>
    <row r="65" spans="1:49" x14ac:dyDescent="0.2">
      <c r="A65" t="s">
        <v>709</v>
      </c>
      <c r="B65">
        <v>727.577</v>
      </c>
      <c r="C65">
        <v>0.33519245557886901</v>
      </c>
      <c r="D65">
        <v>0.32560090683930298</v>
      </c>
      <c r="E65">
        <v>0.233375328914322</v>
      </c>
      <c r="F65">
        <v>0.26653900531686697</v>
      </c>
      <c r="G65">
        <v>0.25522892637571498</v>
      </c>
      <c r="H65">
        <v>0.29144572389922402</v>
      </c>
      <c r="I65">
        <v>0.35685623780982501</v>
      </c>
      <c r="J65">
        <v>0.25612418079624499</v>
      </c>
      <c r="K65">
        <v>0.20838813881718199</v>
      </c>
      <c r="L65">
        <v>0.28093658108019098</v>
      </c>
      <c r="M65">
        <v>0.450176217467679</v>
      </c>
      <c r="N65">
        <v>0.208395068106349</v>
      </c>
      <c r="O65">
        <v>0.51201446741409695</v>
      </c>
      <c r="P65">
        <v>0.50250562050596104</v>
      </c>
      <c r="Q65">
        <v>0.327889374342339</v>
      </c>
      <c r="R65">
        <v>0.35682409505208101</v>
      </c>
      <c r="S65">
        <v>0.39304247897220002</v>
      </c>
      <c r="T65">
        <v>0.56033035086704797</v>
      </c>
      <c r="U65">
        <v>0.56263600453659002</v>
      </c>
      <c r="V65">
        <v>0.35352391743383998</v>
      </c>
      <c r="W65">
        <v>0.286280457902091</v>
      </c>
      <c r="X65">
        <v>0.22105946401302901</v>
      </c>
      <c r="AA65" t="str">
        <f t="shared" si="19"/>
        <v>PA_16:0/22:2</v>
      </c>
      <c r="AB65">
        <f t="shared" si="20"/>
        <v>0.330396681209086</v>
      </c>
      <c r="AC65">
        <f t="shared" si="21"/>
        <v>0.24995716711559449</v>
      </c>
      <c r="AD65">
        <f t="shared" si="22"/>
        <v>0.2733373251374695</v>
      </c>
      <c r="AE65">
        <f t="shared" si="23"/>
        <v>0.306490209303035</v>
      </c>
      <c r="AF65">
        <f t="shared" si="24"/>
        <v>0.24466235994868649</v>
      </c>
      <c r="AG65">
        <f t="shared" si="25"/>
        <v>0.329285642787014</v>
      </c>
      <c r="AH65">
        <f t="shared" si="26"/>
        <v>0.50726004396002899</v>
      </c>
      <c r="AI65">
        <f t="shared" si="29"/>
        <v>0.47668641491962399</v>
      </c>
      <c r="AJ65">
        <f t="shared" si="30"/>
        <v>0.45807996098521497</v>
      </c>
      <c r="AK65">
        <f t="shared" si="31"/>
        <v>0.25366996095756</v>
      </c>
      <c r="AM65" t="str">
        <f t="shared" si="32"/>
        <v>PA_16:0/22:2</v>
      </c>
      <c r="AN65">
        <f t="shared" si="33"/>
        <v>0.28096874854277432</v>
      </c>
      <c r="AO65">
        <f t="shared" si="34"/>
        <v>0.40499640472188841</v>
      </c>
      <c r="AQ65">
        <f t="shared" si="35"/>
        <v>3.6853005798555376E-2</v>
      </c>
      <c r="AR65">
        <f t="shared" si="36"/>
        <v>0.10845158536538266</v>
      </c>
      <c r="AT65">
        <f t="shared" si="27"/>
        <v>1.6481165228152749E-2</v>
      </c>
      <c r="AU65">
        <f t="shared" si="28"/>
        <v>4.4275174323513182E-2</v>
      </c>
      <c r="AW65">
        <f t="shared" si="37"/>
        <v>6.0925966841475838E-2</v>
      </c>
    </row>
    <row r="66" spans="1:49" x14ac:dyDescent="0.2">
      <c r="A66" t="s">
        <v>710</v>
      </c>
      <c r="B66">
        <v>725.57500000000005</v>
      </c>
      <c r="C66">
        <v>0.48625551767440101</v>
      </c>
      <c r="D66">
        <v>0.299865667256978</v>
      </c>
      <c r="E66">
        <v>0.30719217353598199</v>
      </c>
      <c r="F66">
        <v>0.23792452069844999</v>
      </c>
      <c r="G66">
        <v>0.25220263342715898</v>
      </c>
      <c r="H66">
        <v>0.34097955896920001</v>
      </c>
      <c r="I66">
        <v>0.36680614234918801</v>
      </c>
      <c r="J66">
        <v>0.22106689543383001</v>
      </c>
      <c r="K66">
        <v>0.2326003554561</v>
      </c>
      <c r="L66">
        <v>0.20338821807538199</v>
      </c>
      <c r="M66">
        <v>0.32487257526623198</v>
      </c>
      <c r="N66">
        <v>0.34924216472890701</v>
      </c>
      <c r="O66">
        <v>0.38227815131199</v>
      </c>
      <c r="P66">
        <v>0.45886905083885599</v>
      </c>
      <c r="Q66">
        <v>0.56295082861250201</v>
      </c>
      <c r="R66">
        <v>0.51155919574476305</v>
      </c>
      <c r="S66">
        <v>0.365512828735647</v>
      </c>
      <c r="T66">
        <v>0.45495467871841</v>
      </c>
      <c r="U66">
        <v>0.30553827310741299</v>
      </c>
      <c r="V66">
        <v>0.480377530634923</v>
      </c>
      <c r="W66">
        <v>0.36772500743363901</v>
      </c>
      <c r="X66">
        <v>0.65688321543232697</v>
      </c>
      <c r="AA66" t="str">
        <f t="shared" si="19"/>
        <v>PA_16:0/22:3</v>
      </c>
      <c r="AB66">
        <f t="shared" si="20"/>
        <v>0.39306059246568947</v>
      </c>
      <c r="AC66">
        <f t="shared" si="21"/>
        <v>0.27255834711721599</v>
      </c>
      <c r="AD66">
        <f t="shared" si="22"/>
        <v>0.29659109619817947</v>
      </c>
      <c r="AE66">
        <f t="shared" si="23"/>
        <v>0.29393651889150901</v>
      </c>
      <c r="AF66">
        <f t="shared" si="24"/>
        <v>0.21799428676574101</v>
      </c>
      <c r="AG66">
        <f t="shared" si="25"/>
        <v>0.33705736999756952</v>
      </c>
      <c r="AH66">
        <f t="shared" si="26"/>
        <v>0.42057360107542296</v>
      </c>
      <c r="AI66">
        <f t="shared" si="29"/>
        <v>0.41023375372702853</v>
      </c>
      <c r="AJ66">
        <f t="shared" si="30"/>
        <v>0.39295790187116797</v>
      </c>
      <c r="AK66">
        <f t="shared" si="31"/>
        <v>0.51230411143298293</v>
      </c>
      <c r="AM66" t="str">
        <f t="shared" si="32"/>
        <v>PA_16:0/22:3</v>
      </c>
      <c r="AN66">
        <f t="shared" si="33"/>
        <v>0.294828168287667</v>
      </c>
      <c r="AO66">
        <f t="shared" si="34"/>
        <v>0.41462534762083436</v>
      </c>
      <c r="AQ66">
        <f t="shared" si="35"/>
        <v>6.3350024463380283E-2</v>
      </c>
      <c r="AR66">
        <f t="shared" si="36"/>
        <v>6.3407566728734904E-2</v>
      </c>
      <c r="AT66">
        <f t="shared" si="27"/>
        <v>2.8330992215278589E-2</v>
      </c>
      <c r="AU66">
        <f t="shared" si="28"/>
        <v>2.5886030719479345E-2</v>
      </c>
      <c r="AW66">
        <f t="shared" si="37"/>
        <v>1.7370142782784977E-2</v>
      </c>
    </row>
    <row r="67" spans="1:49" x14ac:dyDescent="0.2">
      <c r="A67" t="s">
        <v>711</v>
      </c>
      <c r="B67">
        <v>723.57299999999998</v>
      </c>
      <c r="C67">
        <v>1.1463024007488101</v>
      </c>
      <c r="D67">
        <v>0.85143236828673396</v>
      </c>
      <c r="E67">
        <v>0.92953033785039596</v>
      </c>
      <c r="F67">
        <v>0.87024100213140798</v>
      </c>
      <c r="G67">
        <v>0.57984121218540297</v>
      </c>
      <c r="H67">
        <v>0.72792464916789001</v>
      </c>
      <c r="I67">
        <v>0.71774218497823405</v>
      </c>
      <c r="J67">
        <v>0.77970087599444104</v>
      </c>
      <c r="K67">
        <v>0.62298350423188298</v>
      </c>
      <c r="L67">
        <v>0.54798874196231395</v>
      </c>
      <c r="M67">
        <v>1.0543431549465201</v>
      </c>
      <c r="N67">
        <v>0.63139476103952996</v>
      </c>
      <c r="O67">
        <v>0.49179557283126402</v>
      </c>
      <c r="P67">
        <v>0.93768850843871399</v>
      </c>
      <c r="Q67">
        <v>1.4265883103558199</v>
      </c>
      <c r="R67">
        <v>1.65790533697952</v>
      </c>
      <c r="S67">
        <v>0.72010125758505295</v>
      </c>
      <c r="T67">
        <v>0.91611979797669296</v>
      </c>
      <c r="U67">
        <v>0.79912614479687505</v>
      </c>
      <c r="V67">
        <v>0.65646202568175804</v>
      </c>
      <c r="W67">
        <v>0.55443753160418596</v>
      </c>
      <c r="X67">
        <v>0.68665787911548104</v>
      </c>
      <c r="AA67" t="str">
        <f t="shared" si="19"/>
        <v>PA_16:0/22:4</v>
      </c>
      <c r="AB67">
        <f t="shared" si="20"/>
        <v>0.99886738451777202</v>
      </c>
      <c r="AC67">
        <f t="shared" si="21"/>
        <v>0.89988566999090192</v>
      </c>
      <c r="AD67">
        <f t="shared" si="22"/>
        <v>0.65388293067664649</v>
      </c>
      <c r="AE67">
        <f t="shared" si="23"/>
        <v>0.74872153048633749</v>
      </c>
      <c r="AF67">
        <f t="shared" si="24"/>
        <v>0.58548612309709847</v>
      </c>
      <c r="AG67">
        <f t="shared" si="25"/>
        <v>0.84286895799302508</v>
      </c>
      <c r="AH67">
        <f t="shared" si="26"/>
        <v>0.71474204063498903</v>
      </c>
      <c r="AI67">
        <f t="shared" si="29"/>
        <v>0.8181105277808729</v>
      </c>
      <c r="AJ67">
        <f t="shared" si="30"/>
        <v>0.72779408523931655</v>
      </c>
      <c r="AK67">
        <f t="shared" si="31"/>
        <v>0.6205477053598335</v>
      </c>
      <c r="AM67" t="str">
        <f t="shared" si="32"/>
        <v>PA_16:0/22:4</v>
      </c>
      <c r="AN67">
        <f t="shared" si="33"/>
        <v>0.77736872775375121</v>
      </c>
      <c r="AO67">
        <f t="shared" si="34"/>
        <v>0.74481266340160723</v>
      </c>
      <c r="AQ67">
        <f t="shared" si="35"/>
        <v>0.17099736404713575</v>
      </c>
      <c r="AR67">
        <f t="shared" si="36"/>
        <v>8.8914661312017154E-2</v>
      </c>
      <c r="AT67">
        <f t="shared" si="27"/>
        <v>7.647234599653481E-2</v>
      </c>
      <c r="AU67">
        <f t="shared" si="28"/>
        <v>3.6299258477804387E-2</v>
      </c>
      <c r="AW67">
        <f t="shared" si="37"/>
        <v>0.71861219004039778</v>
      </c>
    </row>
    <row r="68" spans="1:49" x14ac:dyDescent="0.2">
      <c r="A68" t="s">
        <v>712</v>
      </c>
      <c r="B68">
        <v>721.57100000000003</v>
      </c>
      <c r="C68">
        <v>0.53569658296590095</v>
      </c>
      <c r="D68">
        <v>0.337143557528297</v>
      </c>
      <c r="E68">
        <v>0.211429037869626</v>
      </c>
      <c r="F68">
        <v>0.23207278978132401</v>
      </c>
      <c r="G68">
        <v>0.13924359867028599</v>
      </c>
      <c r="H68">
        <v>0.24539868901470599</v>
      </c>
      <c r="I68">
        <v>0.27614573820236199</v>
      </c>
      <c r="J68">
        <v>0.29544654128667103</v>
      </c>
      <c r="K68">
        <v>0.176187645717092</v>
      </c>
      <c r="L68">
        <v>0.18894901441647899</v>
      </c>
      <c r="M68">
        <v>0.47067757552615103</v>
      </c>
      <c r="N68">
        <v>0.42476115934574399</v>
      </c>
      <c r="O68">
        <v>0.182827288296775</v>
      </c>
      <c r="P68">
        <v>0.50615955819040803</v>
      </c>
      <c r="Q68">
        <v>0.61112273522813998</v>
      </c>
      <c r="R68">
        <v>0.77323167876629295</v>
      </c>
      <c r="S68">
        <v>0.27164939312317998</v>
      </c>
      <c r="T68">
        <v>0.19280416394247399</v>
      </c>
      <c r="U68">
        <v>0.34090545915510101</v>
      </c>
      <c r="V68">
        <v>0.18787281934787001</v>
      </c>
      <c r="W68">
        <v>0.28076389380218503</v>
      </c>
      <c r="X68">
        <v>0.28077801929378698</v>
      </c>
      <c r="AA68" t="str">
        <f t="shared" si="19"/>
        <v>PA_16:0/22:5</v>
      </c>
      <c r="AB68">
        <f t="shared" si="20"/>
        <v>0.43642007024709895</v>
      </c>
      <c r="AC68">
        <f t="shared" si="21"/>
        <v>0.22175091382547502</v>
      </c>
      <c r="AD68">
        <f t="shared" si="22"/>
        <v>0.19232114384249599</v>
      </c>
      <c r="AE68">
        <f t="shared" si="23"/>
        <v>0.28579613974451651</v>
      </c>
      <c r="AF68">
        <f t="shared" si="24"/>
        <v>0.18256833006678549</v>
      </c>
      <c r="AG68">
        <f t="shared" si="25"/>
        <v>0.44771936743594754</v>
      </c>
      <c r="AH68">
        <f t="shared" si="26"/>
        <v>0.3444934232435915</v>
      </c>
      <c r="AI68">
        <f t="shared" si="29"/>
        <v>0.23222677853282697</v>
      </c>
      <c r="AJ68">
        <f t="shared" si="30"/>
        <v>0.26438913925148549</v>
      </c>
      <c r="AK68">
        <f t="shared" si="31"/>
        <v>0.28077095654798601</v>
      </c>
      <c r="AM68" t="str">
        <f t="shared" si="32"/>
        <v>PA_16:0/22:5</v>
      </c>
      <c r="AN68">
        <f t="shared" si="33"/>
        <v>0.26377131954527439</v>
      </c>
      <c r="AO68">
        <f t="shared" si="34"/>
        <v>0.31391993300236748</v>
      </c>
      <c r="AQ68">
        <f t="shared" si="35"/>
        <v>0.10459140909841466</v>
      </c>
      <c r="AR68">
        <f t="shared" si="36"/>
        <v>8.5239299353388073E-2</v>
      </c>
      <c r="AT68">
        <f t="shared" si="27"/>
        <v>4.6774700121309035E-2</v>
      </c>
      <c r="AU68">
        <f t="shared" si="28"/>
        <v>3.4798798241358148E-2</v>
      </c>
      <c r="AW68">
        <f t="shared" si="37"/>
        <v>0.43097909332105111</v>
      </c>
    </row>
    <row r="69" spans="1:49" x14ac:dyDescent="0.2">
      <c r="A69" t="s">
        <v>713</v>
      </c>
      <c r="B69">
        <v>719.56899999999996</v>
      </c>
      <c r="C69">
        <v>1.09869406565931</v>
      </c>
      <c r="D69">
        <v>0.706497129954204</v>
      </c>
      <c r="E69">
        <v>0.93203102658237602</v>
      </c>
      <c r="F69">
        <v>0.60870117872052998</v>
      </c>
      <c r="G69">
        <v>0.57343535459040396</v>
      </c>
      <c r="H69">
        <v>0.44071358225711799</v>
      </c>
      <c r="I69">
        <v>0.83382625586414305</v>
      </c>
      <c r="J69">
        <v>0.59064201153176499</v>
      </c>
      <c r="K69">
        <v>0.60073525514174497</v>
      </c>
      <c r="L69">
        <v>0.65076163786031005</v>
      </c>
      <c r="M69">
        <v>1.49769058792752</v>
      </c>
      <c r="N69">
        <v>0.97708133814405795</v>
      </c>
      <c r="O69">
        <v>1.01075774062846</v>
      </c>
      <c r="P69">
        <v>0.701112333996186</v>
      </c>
      <c r="Q69">
        <v>1.13189804632181</v>
      </c>
      <c r="R69">
        <v>1.02215851190708</v>
      </c>
      <c r="S69">
        <v>0.73436481542683196</v>
      </c>
      <c r="T69">
        <v>1.01269925089128</v>
      </c>
      <c r="U69">
        <v>0.83277467953859696</v>
      </c>
      <c r="V69">
        <v>0.51218361124513001</v>
      </c>
      <c r="W69">
        <v>0.51949600708684396</v>
      </c>
      <c r="X69">
        <v>1.0271544536900299</v>
      </c>
      <c r="AA69" t="str">
        <f t="shared" si="19"/>
        <v>PA_16:0/22:6</v>
      </c>
      <c r="AB69">
        <f t="shared" si="20"/>
        <v>0.90259559780675702</v>
      </c>
      <c r="AC69">
        <f t="shared" si="21"/>
        <v>0.770366102651453</v>
      </c>
      <c r="AD69">
        <f t="shared" si="22"/>
        <v>0.50707446842376092</v>
      </c>
      <c r="AE69">
        <f t="shared" si="23"/>
        <v>0.71223413369795407</v>
      </c>
      <c r="AF69">
        <f t="shared" si="24"/>
        <v>0.62574844650102746</v>
      </c>
      <c r="AG69">
        <f t="shared" si="25"/>
        <v>1.2373859630357891</v>
      </c>
      <c r="AH69">
        <f t="shared" si="26"/>
        <v>0.85593503731232301</v>
      </c>
      <c r="AI69">
        <f t="shared" si="29"/>
        <v>0.87353203315905592</v>
      </c>
      <c r="AJ69">
        <f t="shared" si="30"/>
        <v>0.67247914539186349</v>
      </c>
      <c r="AK69">
        <f t="shared" si="31"/>
        <v>0.77332523038843692</v>
      </c>
      <c r="AM69" t="str">
        <f t="shared" si="32"/>
        <v>PA_16:0/22:6</v>
      </c>
      <c r="AN69">
        <f t="shared" si="33"/>
        <v>0.70360374981619045</v>
      </c>
      <c r="AO69">
        <f t="shared" si="34"/>
        <v>0.88253148185749364</v>
      </c>
      <c r="AQ69">
        <f t="shared" si="35"/>
        <v>0.14900894062745701</v>
      </c>
      <c r="AR69">
        <f t="shared" si="36"/>
        <v>0.21375105448057485</v>
      </c>
      <c r="AT69">
        <f t="shared" si="27"/>
        <v>6.6638824099644806E-2</v>
      </c>
      <c r="AU69">
        <f t="shared" si="28"/>
        <v>8.7263502576542737E-2</v>
      </c>
      <c r="AW69">
        <f t="shared" si="37"/>
        <v>0.16767644553776331</v>
      </c>
    </row>
    <row r="70" spans="1:49" x14ac:dyDescent="0.2">
      <c r="A70" t="s">
        <v>714</v>
      </c>
      <c r="B70">
        <v>703.553</v>
      </c>
      <c r="C70">
        <v>7.4984358836667004</v>
      </c>
      <c r="D70">
        <v>4.9873588547965699</v>
      </c>
      <c r="E70">
        <v>5.1937078750790704</v>
      </c>
      <c r="F70">
        <v>5.1249826815103097</v>
      </c>
      <c r="G70">
        <v>4.6310131031525996</v>
      </c>
      <c r="H70">
        <v>4.9536451508493302</v>
      </c>
      <c r="I70">
        <v>5.7874987413537404</v>
      </c>
      <c r="J70">
        <v>4.6547102174994901</v>
      </c>
      <c r="K70">
        <v>5.9096026406772104</v>
      </c>
      <c r="L70">
        <v>4.9529281751341099</v>
      </c>
      <c r="M70">
        <v>3.2732260214272699</v>
      </c>
      <c r="N70">
        <v>2.1646170918042902</v>
      </c>
      <c r="O70">
        <v>2.2315252992835299</v>
      </c>
      <c r="P70">
        <v>2.4420980429022898</v>
      </c>
      <c r="Q70">
        <v>2.49630601774167</v>
      </c>
      <c r="R70">
        <v>2.5010314959965001</v>
      </c>
      <c r="S70">
        <v>4.0567541116986297</v>
      </c>
      <c r="T70">
        <v>5.0308404170619596</v>
      </c>
      <c r="U70">
        <v>4.90621429247674</v>
      </c>
      <c r="V70">
        <v>5.1129225749073601</v>
      </c>
      <c r="W70">
        <v>3.7755828248640499</v>
      </c>
      <c r="X70">
        <v>4.0417901560723104</v>
      </c>
      <c r="AA70" t="str">
        <f t="shared" si="19"/>
        <v>PA_18:0/18:0</v>
      </c>
      <c r="AB70">
        <f t="shared" si="20"/>
        <v>6.2428973692316347</v>
      </c>
      <c r="AC70">
        <f t="shared" si="21"/>
        <v>5.1593452782946905</v>
      </c>
      <c r="AD70">
        <f t="shared" si="22"/>
        <v>4.7923291270009649</v>
      </c>
      <c r="AE70">
        <f t="shared" si="23"/>
        <v>5.2211044794266153</v>
      </c>
      <c r="AF70">
        <f t="shared" si="24"/>
        <v>5.4312654079056601</v>
      </c>
      <c r="AG70">
        <f t="shared" si="25"/>
        <v>2.7189215566157801</v>
      </c>
      <c r="AH70">
        <f t="shared" si="26"/>
        <v>2.3368116710929101</v>
      </c>
      <c r="AI70">
        <f t="shared" si="29"/>
        <v>4.5437972643802951</v>
      </c>
      <c r="AJ70">
        <f t="shared" si="30"/>
        <v>5.0095684336920501</v>
      </c>
      <c r="AK70">
        <f t="shared" si="31"/>
        <v>3.9086864904681802</v>
      </c>
      <c r="AM70" t="str">
        <f t="shared" si="32"/>
        <v>PA_18:0/18:0</v>
      </c>
      <c r="AN70">
        <f t="shared" si="33"/>
        <v>5.3693883323719129</v>
      </c>
      <c r="AO70">
        <f t="shared" si="34"/>
        <v>3.703557083249843</v>
      </c>
      <c r="AQ70">
        <f t="shared" si="35"/>
        <v>0.53989589785113845</v>
      </c>
      <c r="AR70">
        <f t="shared" si="36"/>
        <v>1.1501355816965371</v>
      </c>
      <c r="AT70">
        <f t="shared" si="27"/>
        <v>0.24144878567368563</v>
      </c>
      <c r="AU70">
        <f t="shared" si="28"/>
        <v>0.46954088502927194</v>
      </c>
      <c r="AW70">
        <f t="shared" si="37"/>
        <v>2.7965059689698576E-2</v>
      </c>
    </row>
    <row r="71" spans="1:49" x14ac:dyDescent="0.2">
      <c r="A71" t="s">
        <v>715</v>
      </c>
      <c r="B71">
        <v>701.55100000000004</v>
      </c>
      <c r="C71">
        <v>6.8674348403416001</v>
      </c>
      <c r="D71">
        <v>4.6460806698964596</v>
      </c>
      <c r="E71">
        <v>4.4731933074669898</v>
      </c>
      <c r="F71">
        <v>4.1566210415478499</v>
      </c>
      <c r="G71">
        <v>2.47291019004291</v>
      </c>
      <c r="H71">
        <v>3.20416188054983</v>
      </c>
      <c r="I71">
        <v>3.86384242395608</v>
      </c>
      <c r="J71">
        <v>3.0167395249798101</v>
      </c>
      <c r="K71">
        <v>3.6954580535269201</v>
      </c>
      <c r="L71">
        <v>4.0479868326865303</v>
      </c>
      <c r="M71">
        <v>6.8133424280413903</v>
      </c>
      <c r="N71">
        <v>4.4825335620817697</v>
      </c>
      <c r="O71">
        <v>4.6569354743499698</v>
      </c>
      <c r="P71">
        <v>5.7216490883087499</v>
      </c>
      <c r="Q71">
        <v>15.8620819839078</v>
      </c>
      <c r="R71">
        <v>12.8390828952313</v>
      </c>
      <c r="S71">
        <v>4.3033737868799298</v>
      </c>
      <c r="T71">
        <v>5.6027464224415198</v>
      </c>
      <c r="U71">
        <v>4.9992710729682202</v>
      </c>
      <c r="V71">
        <v>3.5252668782648802</v>
      </c>
      <c r="W71">
        <v>3.4635714977057899</v>
      </c>
      <c r="X71">
        <v>3.7036989492824102</v>
      </c>
      <c r="AA71" t="str">
        <f t="shared" si="19"/>
        <v>PA_18:0/18:1</v>
      </c>
      <c r="AB71">
        <f t="shared" si="20"/>
        <v>5.7567577551190299</v>
      </c>
      <c r="AC71">
        <f t="shared" si="21"/>
        <v>4.3149071745074199</v>
      </c>
      <c r="AD71">
        <f t="shared" si="22"/>
        <v>2.8385360352963698</v>
      </c>
      <c r="AE71">
        <f t="shared" si="23"/>
        <v>3.4402909744679451</v>
      </c>
      <c r="AF71">
        <f t="shared" si="24"/>
        <v>3.8717224431067252</v>
      </c>
      <c r="AG71">
        <f t="shared" si="25"/>
        <v>5.6479379950615805</v>
      </c>
      <c r="AH71">
        <f t="shared" si="26"/>
        <v>5.1892922813293598</v>
      </c>
      <c r="AI71">
        <f t="shared" ref="AI71:AI102" si="38">AVERAGE(S71:T71)</f>
        <v>4.9530601046607252</v>
      </c>
      <c r="AJ71">
        <f t="shared" ref="AJ71:AJ102" si="39">AVERAGE(U71:V71)</f>
        <v>4.2622689756165499</v>
      </c>
      <c r="AK71">
        <f t="shared" ref="AK71:AK102" si="40">AVERAGE(W71:X71)</f>
        <v>3.5836352234940998</v>
      </c>
      <c r="AM71" t="str">
        <f t="shared" ref="AM71:AM102" si="41">A71</f>
        <v>PA_18:0/18:1</v>
      </c>
      <c r="AN71">
        <f t="shared" ref="AN71:AN102" si="42">AVERAGE(AB71:AF71)</f>
        <v>4.044442876499498</v>
      </c>
      <c r="AO71">
        <f t="shared" ref="AO71:AO102" si="43">AVERAGE(AG71:AK71)</f>
        <v>4.727238916032463</v>
      </c>
      <c r="AQ71">
        <f t="shared" ref="AQ71:AQ102" si="44">STDEV(AB71:AF71)</f>
        <v>1.1016143107434384</v>
      </c>
      <c r="AR71">
        <f t="shared" ref="AR71:AR102" si="45">STDEV(AG71:AK71)</f>
        <v>0.81181921737824458</v>
      </c>
      <c r="AT71">
        <f t="shared" si="27"/>
        <v>0.49265689676178098</v>
      </c>
      <c r="AU71">
        <f t="shared" si="28"/>
        <v>0.3314238076603796</v>
      </c>
      <c r="AW71">
        <f t="shared" ref="AW71:AW102" si="46">TTEST(AB71:AF71,AG71:AK71,2,3)</f>
        <v>0.2996657562143627</v>
      </c>
    </row>
    <row r="72" spans="1:49" x14ac:dyDescent="0.2">
      <c r="A72" t="s">
        <v>716</v>
      </c>
      <c r="B72">
        <v>699.54899999999998</v>
      </c>
      <c r="C72">
        <v>1.4222228369998899</v>
      </c>
      <c r="D72">
        <v>1.1978394181480001</v>
      </c>
      <c r="E72">
        <v>1.1321217383636</v>
      </c>
      <c r="F72">
        <v>1.0496451077153199</v>
      </c>
      <c r="G72">
        <v>0.70209604549431504</v>
      </c>
      <c r="H72">
        <v>0.81834066896899604</v>
      </c>
      <c r="I72">
        <v>1.20810883751165</v>
      </c>
      <c r="J72">
        <v>0.84298497190581501</v>
      </c>
      <c r="K72">
        <v>1.1883167821168901</v>
      </c>
      <c r="L72">
        <v>0.94213386595285797</v>
      </c>
      <c r="M72">
        <v>15.5027897588981</v>
      </c>
      <c r="N72">
        <v>12.5543377267461</v>
      </c>
      <c r="O72">
        <v>5.89617465272448</v>
      </c>
      <c r="P72">
        <v>6.17651682483742</v>
      </c>
      <c r="Q72">
        <v>10.8648153669876</v>
      </c>
      <c r="R72">
        <v>11.2283785679451</v>
      </c>
      <c r="S72">
        <v>4.2384417531586402</v>
      </c>
      <c r="T72">
        <v>6.9564713887024103</v>
      </c>
      <c r="U72">
        <v>3.07233162809767</v>
      </c>
      <c r="V72">
        <v>3.2633984055207201</v>
      </c>
      <c r="W72">
        <v>3.9119102743857699</v>
      </c>
      <c r="X72">
        <v>4.4557693438048602</v>
      </c>
      <c r="AA72" t="str">
        <f t="shared" si="19"/>
        <v>PA_18:0/18:2</v>
      </c>
      <c r="AB72">
        <f t="shared" si="20"/>
        <v>1.3100311275739451</v>
      </c>
      <c r="AC72">
        <f t="shared" si="21"/>
        <v>1.09088342303946</v>
      </c>
      <c r="AD72">
        <f t="shared" si="22"/>
        <v>0.76021835723165554</v>
      </c>
      <c r="AE72">
        <f t="shared" si="23"/>
        <v>1.0255469047087324</v>
      </c>
      <c r="AF72">
        <f t="shared" si="24"/>
        <v>1.0652253240348739</v>
      </c>
      <c r="AG72">
        <f t="shared" si="25"/>
        <v>14.028563742822101</v>
      </c>
      <c r="AH72">
        <f t="shared" si="26"/>
        <v>6.03634573878095</v>
      </c>
      <c r="AI72">
        <f t="shared" si="38"/>
        <v>5.5974565709305253</v>
      </c>
      <c r="AJ72">
        <f t="shared" si="39"/>
        <v>3.1678650168091949</v>
      </c>
      <c r="AK72">
        <f t="shared" si="40"/>
        <v>4.1838398090953151</v>
      </c>
      <c r="AM72" t="str">
        <f t="shared" si="41"/>
        <v>PA_18:0/18:2</v>
      </c>
      <c r="AN72">
        <f t="shared" si="42"/>
        <v>1.0503810273177332</v>
      </c>
      <c r="AO72">
        <f t="shared" si="43"/>
        <v>6.6028141756876177</v>
      </c>
      <c r="AQ72">
        <f t="shared" si="44"/>
        <v>0.19627154692194151</v>
      </c>
      <c r="AR72">
        <f t="shared" si="45"/>
        <v>4.3047560833211707</v>
      </c>
      <c r="AT72">
        <f t="shared" si="27"/>
        <v>8.7775304193300166E-2</v>
      </c>
      <c r="AU72">
        <f t="shared" si="28"/>
        <v>1.7574093118797827</v>
      </c>
      <c r="AW72">
        <f t="shared" si="46"/>
        <v>4.4738139354467465E-2</v>
      </c>
    </row>
    <row r="73" spans="1:49" x14ac:dyDescent="0.2">
      <c r="A73" t="s">
        <v>717</v>
      </c>
      <c r="B73">
        <v>699.54899999999998</v>
      </c>
      <c r="C73">
        <v>2.8373341231745601</v>
      </c>
      <c r="D73">
        <v>2.0222031403328602</v>
      </c>
      <c r="E73">
        <v>2.2341547071195702</v>
      </c>
      <c r="F73">
        <v>1.8707150977590801</v>
      </c>
      <c r="G73">
        <v>1.0021854762529301</v>
      </c>
      <c r="H73">
        <v>1.2892629200576899</v>
      </c>
      <c r="I73">
        <v>1.4877855935642199</v>
      </c>
      <c r="J73">
        <v>1.58237133597942</v>
      </c>
      <c r="K73">
        <v>1.7323607123098199</v>
      </c>
      <c r="L73">
        <v>1.5644756901044301</v>
      </c>
      <c r="M73">
        <v>2.3632739164686298</v>
      </c>
      <c r="N73">
        <v>2.0028988833173602</v>
      </c>
      <c r="O73">
        <v>1.38445980710511</v>
      </c>
      <c r="P73">
        <v>1.4316641984866001</v>
      </c>
      <c r="Q73">
        <v>1.63750688747976</v>
      </c>
      <c r="R73">
        <v>1.74331752865225</v>
      </c>
      <c r="S73">
        <v>0.77128887106147104</v>
      </c>
      <c r="T73">
        <v>1.6784907558969699</v>
      </c>
      <c r="U73">
        <v>0.86149398750987904</v>
      </c>
      <c r="V73">
        <v>0.56322824881553102</v>
      </c>
      <c r="W73">
        <v>0.581346177255325</v>
      </c>
      <c r="X73">
        <v>0.69852990925686798</v>
      </c>
      <c r="AA73" t="str">
        <f t="shared" si="19"/>
        <v>PA_18:1/18:1</v>
      </c>
      <c r="AB73">
        <f t="shared" si="20"/>
        <v>2.4297686317537099</v>
      </c>
      <c r="AC73">
        <f t="shared" si="21"/>
        <v>2.0524349024393249</v>
      </c>
      <c r="AD73">
        <f t="shared" si="22"/>
        <v>1.1457241981553099</v>
      </c>
      <c r="AE73">
        <f t="shared" si="23"/>
        <v>1.5350784647718201</v>
      </c>
      <c r="AF73">
        <f t="shared" si="24"/>
        <v>1.6484182012071251</v>
      </c>
      <c r="AG73">
        <f t="shared" si="25"/>
        <v>2.183086399892995</v>
      </c>
      <c r="AH73">
        <f t="shared" si="26"/>
        <v>1.408062002795855</v>
      </c>
      <c r="AI73">
        <f t="shared" si="38"/>
        <v>1.2248898134792205</v>
      </c>
      <c r="AJ73">
        <f t="shared" si="39"/>
        <v>0.71236111816270498</v>
      </c>
      <c r="AK73">
        <f t="shared" si="40"/>
        <v>0.63993804325609649</v>
      </c>
      <c r="AM73" t="str">
        <f t="shared" si="41"/>
        <v>PA_18:1/18:1</v>
      </c>
      <c r="AN73">
        <f t="shared" si="42"/>
        <v>1.762284879665458</v>
      </c>
      <c r="AO73">
        <f t="shared" si="43"/>
        <v>1.2336674755173744</v>
      </c>
      <c r="AQ73">
        <f t="shared" si="44"/>
        <v>0.49357295419058839</v>
      </c>
      <c r="AR73">
        <f t="shared" si="45"/>
        <v>0.62373106171846926</v>
      </c>
      <c r="AT73">
        <f t="shared" si="27"/>
        <v>0.22073253548510904</v>
      </c>
      <c r="AU73">
        <f t="shared" si="28"/>
        <v>0.25463713965577534</v>
      </c>
      <c r="AW73">
        <f t="shared" si="46"/>
        <v>0.17752323367852701</v>
      </c>
    </row>
    <row r="74" spans="1:49" x14ac:dyDescent="0.2">
      <c r="A74" t="s">
        <v>718</v>
      </c>
      <c r="B74">
        <v>697.54700000000003</v>
      </c>
      <c r="C74">
        <v>1.4298850687571001</v>
      </c>
      <c r="D74">
        <v>0.79556054825328104</v>
      </c>
      <c r="E74">
        <v>0.94012425164279201</v>
      </c>
      <c r="F74">
        <v>0.82105270879768799</v>
      </c>
      <c r="G74">
        <v>1.1371809559680499</v>
      </c>
      <c r="H74">
        <v>1.3913027022593401</v>
      </c>
      <c r="I74">
        <v>0.70293401716265003</v>
      </c>
      <c r="J74">
        <v>0.78306236350190195</v>
      </c>
      <c r="K74">
        <v>0.76450720071203404</v>
      </c>
      <c r="L74">
        <v>0.87088712064450802</v>
      </c>
      <c r="M74">
        <v>0.99159347556236199</v>
      </c>
      <c r="N74">
        <v>0.73430056502542196</v>
      </c>
      <c r="O74">
        <v>0.66765052121841695</v>
      </c>
      <c r="P74">
        <v>1.0714666372775901</v>
      </c>
      <c r="Q74">
        <v>1.07338462627579</v>
      </c>
      <c r="R74">
        <v>1.25660102838388</v>
      </c>
      <c r="S74">
        <v>0.89992067877473603</v>
      </c>
      <c r="T74">
        <v>1.0479218152253</v>
      </c>
      <c r="U74">
        <v>0.58593557745750502</v>
      </c>
      <c r="V74">
        <v>0.78097459835059002</v>
      </c>
      <c r="W74">
        <v>0.61038286558839405</v>
      </c>
      <c r="X74">
        <v>0.82799959254143796</v>
      </c>
      <c r="AA74" t="str">
        <f t="shared" si="19"/>
        <v>PA_18:0/18:3</v>
      </c>
      <c r="AB74">
        <f t="shared" si="20"/>
        <v>1.1127228085051906</v>
      </c>
      <c r="AC74">
        <f t="shared" si="21"/>
        <v>0.88058848022023994</v>
      </c>
      <c r="AD74">
        <f t="shared" si="22"/>
        <v>1.264241829113695</v>
      </c>
      <c r="AE74">
        <f t="shared" si="23"/>
        <v>0.74299819033227599</v>
      </c>
      <c r="AF74">
        <f t="shared" si="24"/>
        <v>0.81769716067827103</v>
      </c>
      <c r="AG74">
        <f t="shared" si="25"/>
        <v>0.86294702029389203</v>
      </c>
      <c r="AH74">
        <f t="shared" si="26"/>
        <v>0.8695585792480035</v>
      </c>
      <c r="AI74">
        <f t="shared" si="38"/>
        <v>0.97392124700001803</v>
      </c>
      <c r="AJ74">
        <f t="shared" si="39"/>
        <v>0.68345508790404752</v>
      </c>
      <c r="AK74">
        <f t="shared" si="40"/>
        <v>0.71919122906491606</v>
      </c>
      <c r="AM74" t="str">
        <f t="shared" si="41"/>
        <v>PA_18:0/18:3</v>
      </c>
      <c r="AN74">
        <f t="shared" si="42"/>
        <v>0.96364969376993448</v>
      </c>
      <c r="AO74">
        <f t="shared" si="43"/>
        <v>0.82181463270217547</v>
      </c>
      <c r="AQ74">
        <f t="shared" si="44"/>
        <v>0.21763893174758031</v>
      </c>
      <c r="AR74">
        <f t="shared" si="45"/>
        <v>0.11914561098164637</v>
      </c>
      <c r="AT74">
        <f t="shared" si="27"/>
        <v>9.733108918760533E-2</v>
      </c>
      <c r="AU74">
        <f t="shared" si="28"/>
        <v>4.8640991999529599E-2</v>
      </c>
      <c r="AW74">
        <f t="shared" si="46"/>
        <v>0.24693279602293516</v>
      </c>
    </row>
    <row r="75" spans="1:49" x14ac:dyDescent="0.2">
      <c r="A75" t="s">
        <v>719</v>
      </c>
      <c r="B75">
        <v>731.58100000000002</v>
      </c>
      <c r="C75">
        <v>1.08617760841986</v>
      </c>
      <c r="D75">
        <v>1.0128924574515199</v>
      </c>
      <c r="E75">
        <v>1.0940355841615801</v>
      </c>
      <c r="F75">
        <v>0.70671113565217503</v>
      </c>
      <c r="G75">
        <v>0.87136105502201899</v>
      </c>
      <c r="H75">
        <v>0.87743631023998703</v>
      </c>
      <c r="I75">
        <v>0.72618847394558095</v>
      </c>
      <c r="J75">
        <v>0.70834349518794004</v>
      </c>
      <c r="K75">
        <v>0.88159807528440204</v>
      </c>
      <c r="L75">
        <v>0.84598671703240202</v>
      </c>
      <c r="M75">
        <v>0.90617548724541397</v>
      </c>
      <c r="N75">
        <v>0.65143037142208804</v>
      </c>
      <c r="O75">
        <v>0.37490717453523098</v>
      </c>
      <c r="P75">
        <v>0.52396439386787597</v>
      </c>
      <c r="Q75">
        <v>0.41503644881269602</v>
      </c>
      <c r="R75">
        <v>0.783459200483556</v>
      </c>
      <c r="S75">
        <v>0.94264046852153605</v>
      </c>
      <c r="T75">
        <v>0.96848935780019996</v>
      </c>
      <c r="U75">
        <v>0.78953676905642101</v>
      </c>
      <c r="V75">
        <v>0.68073465795348398</v>
      </c>
      <c r="W75">
        <v>0.43074915053641399</v>
      </c>
      <c r="X75">
        <v>0.54527280691389002</v>
      </c>
      <c r="AA75" t="str">
        <f t="shared" si="19"/>
        <v>PA_18:0/20:0</v>
      </c>
      <c r="AB75">
        <f t="shared" si="20"/>
        <v>1.0495350329356898</v>
      </c>
      <c r="AC75">
        <f t="shared" si="21"/>
        <v>0.9003733599068775</v>
      </c>
      <c r="AD75">
        <f t="shared" si="22"/>
        <v>0.87439868263100307</v>
      </c>
      <c r="AE75">
        <f t="shared" si="23"/>
        <v>0.71726598456676049</v>
      </c>
      <c r="AF75">
        <f t="shared" si="24"/>
        <v>0.86379239615840198</v>
      </c>
      <c r="AG75">
        <f t="shared" si="25"/>
        <v>0.77880292933375106</v>
      </c>
      <c r="AH75">
        <f t="shared" si="26"/>
        <v>0.4494357842015535</v>
      </c>
      <c r="AI75">
        <f t="shared" si="38"/>
        <v>0.955564913160868</v>
      </c>
      <c r="AJ75">
        <f t="shared" si="39"/>
        <v>0.73513571350495255</v>
      </c>
      <c r="AK75">
        <f t="shared" si="40"/>
        <v>0.48801097872515198</v>
      </c>
      <c r="AM75" t="str">
        <f t="shared" si="41"/>
        <v>PA_18:0/20:0</v>
      </c>
      <c r="AN75">
        <f t="shared" si="42"/>
        <v>0.88107309123974653</v>
      </c>
      <c r="AO75">
        <f t="shared" si="43"/>
        <v>0.68139006378525546</v>
      </c>
      <c r="AQ75">
        <f t="shared" si="44"/>
        <v>0.11824536409510585</v>
      </c>
      <c r="AR75">
        <f t="shared" si="45"/>
        <v>0.21139297979366448</v>
      </c>
      <c r="AT75">
        <f t="shared" si="27"/>
        <v>5.288093442817391E-2</v>
      </c>
      <c r="AU75">
        <f t="shared" si="28"/>
        <v>8.6300822616825465E-2</v>
      </c>
      <c r="AW75">
        <f t="shared" si="46"/>
        <v>0.11264532118332123</v>
      </c>
    </row>
    <row r="76" spans="1:49" x14ac:dyDescent="0.2">
      <c r="A76" t="s">
        <v>720</v>
      </c>
      <c r="B76">
        <v>729.57899999999995</v>
      </c>
      <c r="C76">
        <v>1.2259621554973099</v>
      </c>
      <c r="D76">
        <v>0.94437323824248198</v>
      </c>
      <c r="E76">
        <v>1.68745188808283</v>
      </c>
      <c r="F76">
        <v>1.45969706660632</v>
      </c>
      <c r="G76">
        <v>1.19507412389223</v>
      </c>
      <c r="H76">
        <v>1.7843582913839999</v>
      </c>
      <c r="I76">
        <v>1.1540956900673001</v>
      </c>
      <c r="J76">
        <v>1.2379606568936199</v>
      </c>
      <c r="K76">
        <v>1.2541878269208599</v>
      </c>
      <c r="L76">
        <v>1.1585338695348399</v>
      </c>
      <c r="M76">
        <v>1.6952017319088699</v>
      </c>
      <c r="N76">
        <v>1.2448956141187599</v>
      </c>
      <c r="O76">
        <v>1.42267426533379</v>
      </c>
      <c r="P76">
        <v>1.8468571193197001</v>
      </c>
      <c r="Q76">
        <v>1.6079463652624499</v>
      </c>
      <c r="R76">
        <v>2.1250735320924599</v>
      </c>
      <c r="S76">
        <v>1.5163845980331701</v>
      </c>
      <c r="T76">
        <v>2.2333516710617198</v>
      </c>
      <c r="U76">
        <v>2.4182760518988302</v>
      </c>
      <c r="V76">
        <v>2.5365660085825699</v>
      </c>
      <c r="W76">
        <v>0.96464162150817701</v>
      </c>
      <c r="X76">
        <v>1.1792288581194199</v>
      </c>
      <c r="AA76" t="str">
        <f t="shared" si="19"/>
        <v>PA_18:0/20:1</v>
      </c>
      <c r="AB76">
        <f t="shared" si="20"/>
        <v>1.085167696869896</v>
      </c>
      <c r="AC76">
        <f t="shared" si="21"/>
        <v>1.573574477344575</v>
      </c>
      <c r="AD76">
        <f t="shared" si="22"/>
        <v>1.489716207638115</v>
      </c>
      <c r="AE76">
        <f t="shared" si="23"/>
        <v>1.1960281734804599</v>
      </c>
      <c r="AF76">
        <f t="shared" si="24"/>
        <v>1.2063608482278498</v>
      </c>
      <c r="AG76">
        <f t="shared" si="25"/>
        <v>1.4700486730138149</v>
      </c>
      <c r="AH76">
        <f t="shared" si="26"/>
        <v>1.6347656923267451</v>
      </c>
      <c r="AI76">
        <f t="shared" si="38"/>
        <v>1.8748681345474449</v>
      </c>
      <c r="AJ76">
        <f t="shared" si="39"/>
        <v>2.4774210302407003</v>
      </c>
      <c r="AK76">
        <f t="shared" si="40"/>
        <v>1.0719352398137985</v>
      </c>
      <c r="AM76" t="str">
        <f t="shared" si="41"/>
        <v>PA_18:0/20:1</v>
      </c>
      <c r="AN76">
        <f t="shared" si="42"/>
        <v>1.3101694807121791</v>
      </c>
      <c r="AO76">
        <f t="shared" si="43"/>
        <v>1.7058077539885008</v>
      </c>
      <c r="AQ76">
        <f t="shared" si="44"/>
        <v>0.20979126073777016</v>
      </c>
      <c r="AR76">
        <f t="shared" si="45"/>
        <v>0.52115068439385259</v>
      </c>
      <c r="AT76">
        <f t="shared" si="27"/>
        <v>9.3821504019007351E-2</v>
      </c>
      <c r="AU76">
        <f t="shared" si="28"/>
        <v>0.21275887597786255</v>
      </c>
      <c r="AW76">
        <f t="shared" si="46"/>
        <v>0.17322636683215445</v>
      </c>
    </row>
    <row r="77" spans="1:49" x14ac:dyDescent="0.2">
      <c r="A77" t="s">
        <v>721</v>
      </c>
      <c r="B77">
        <v>727.577</v>
      </c>
      <c r="C77">
        <v>2.0102627498066798</v>
      </c>
      <c r="D77">
        <v>1.3538138818119501</v>
      </c>
      <c r="E77">
        <v>1.1883298013930199</v>
      </c>
      <c r="F77">
        <v>1.4840989407246199</v>
      </c>
      <c r="G77">
        <v>1.1678784463893199</v>
      </c>
      <c r="H77">
        <v>1.38329870571876</v>
      </c>
      <c r="I77">
        <v>1.2918746259077101</v>
      </c>
      <c r="J77">
        <v>1.0762756901869699</v>
      </c>
      <c r="K77">
        <v>1.1431235639920001</v>
      </c>
      <c r="L77">
        <v>1.2026977384461199</v>
      </c>
      <c r="M77">
        <v>1.38401723869558</v>
      </c>
      <c r="N77">
        <v>0.84262757470628102</v>
      </c>
      <c r="O77">
        <v>1.0184528843126199</v>
      </c>
      <c r="P77">
        <v>1.07056278933837</v>
      </c>
      <c r="Q77">
        <v>1.2549110962565999</v>
      </c>
      <c r="R77">
        <v>1.0641875326494901</v>
      </c>
      <c r="S77">
        <v>1.23619003015906</v>
      </c>
      <c r="T77">
        <v>1.27018808213472</v>
      </c>
      <c r="U77">
        <v>1.75229743200855</v>
      </c>
      <c r="V77">
        <v>1.4511101633691901</v>
      </c>
      <c r="W77">
        <v>1.3278140585457401</v>
      </c>
      <c r="X77">
        <v>1.2166350787481299</v>
      </c>
      <c r="AA77" t="str">
        <f t="shared" si="19"/>
        <v>PA_18:0/20:2</v>
      </c>
      <c r="AB77">
        <f t="shared" si="20"/>
        <v>1.6820383158093151</v>
      </c>
      <c r="AC77">
        <f t="shared" si="21"/>
        <v>1.3362143710588199</v>
      </c>
      <c r="AD77">
        <f t="shared" si="22"/>
        <v>1.27558857605404</v>
      </c>
      <c r="AE77">
        <f t="shared" si="23"/>
        <v>1.1840751580473401</v>
      </c>
      <c r="AF77">
        <f t="shared" si="24"/>
        <v>1.1729106512190599</v>
      </c>
      <c r="AG77">
        <f t="shared" si="25"/>
        <v>1.1133224067009304</v>
      </c>
      <c r="AH77">
        <f t="shared" si="26"/>
        <v>1.044507836825495</v>
      </c>
      <c r="AI77">
        <f t="shared" si="38"/>
        <v>1.2531890561468901</v>
      </c>
      <c r="AJ77">
        <f t="shared" si="39"/>
        <v>1.6017037976888702</v>
      </c>
      <c r="AK77">
        <f t="shared" si="40"/>
        <v>1.2722245686469349</v>
      </c>
      <c r="AM77" t="str">
        <f t="shared" si="41"/>
        <v>PA_18:0/20:2</v>
      </c>
      <c r="AN77">
        <f t="shared" si="42"/>
        <v>1.3301654144377151</v>
      </c>
      <c r="AO77">
        <f t="shared" si="43"/>
        <v>1.2569895332018242</v>
      </c>
      <c r="AQ77">
        <f t="shared" si="44"/>
        <v>0.20790694039100105</v>
      </c>
      <c r="AR77">
        <f t="shared" si="45"/>
        <v>0.21497859696007479</v>
      </c>
      <c r="AT77">
        <f t="shared" si="27"/>
        <v>9.2978810341655005E-2</v>
      </c>
      <c r="AU77">
        <f t="shared" si="28"/>
        <v>8.7764644695270358E-2</v>
      </c>
      <c r="AW77">
        <f t="shared" si="46"/>
        <v>0.59923685457052467</v>
      </c>
    </row>
    <row r="78" spans="1:49" x14ac:dyDescent="0.2">
      <c r="A78" t="s">
        <v>722</v>
      </c>
      <c r="B78">
        <v>725.57500000000005</v>
      </c>
      <c r="C78">
        <v>1.0194397333115399</v>
      </c>
      <c r="D78">
        <v>0.89045006538798999</v>
      </c>
      <c r="E78">
        <v>0.82769838344033997</v>
      </c>
      <c r="F78">
        <v>0.71835208135333495</v>
      </c>
      <c r="G78">
        <v>0.62355389963019203</v>
      </c>
      <c r="H78">
        <v>0.493557894121187</v>
      </c>
      <c r="I78">
        <v>0.447502256767291</v>
      </c>
      <c r="J78">
        <v>0.57528771213468999</v>
      </c>
      <c r="K78">
        <v>0.73544412235693801</v>
      </c>
      <c r="L78">
        <v>0.72387525764805205</v>
      </c>
      <c r="M78">
        <v>0.72199840180799602</v>
      </c>
      <c r="N78">
        <v>0.53525305121643496</v>
      </c>
      <c r="O78">
        <v>0.71555612203394403</v>
      </c>
      <c r="P78">
        <v>0.96252416638833405</v>
      </c>
      <c r="Q78">
        <v>0.73732246625579301</v>
      </c>
      <c r="R78">
        <v>0.74206194478035004</v>
      </c>
      <c r="S78">
        <v>0.84891284483753104</v>
      </c>
      <c r="T78">
        <v>0.67708351020780599</v>
      </c>
      <c r="U78">
        <v>0.45560521312563901</v>
      </c>
      <c r="V78">
        <v>0.40043403123689297</v>
      </c>
      <c r="W78">
        <v>0.632577071591653</v>
      </c>
      <c r="X78">
        <v>0.61604153111673099</v>
      </c>
      <c r="AA78" t="str">
        <f t="shared" si="19"/>
        <v>PA_18:0/20:3</v>
      </c>
      <c r="AB78">
        <f t="shared" si="20"/>
        <v>0.9549448993497649</v>
      </c>
      <c r="AC78">
        <f t="shared" si="21"/>
        <v>0.7730252323968374</v>
      </c>
      <c r="AD78">
        <f t="shared" si="22"/>
        <v>0.55855589687568952</v>
      </c>
      <c r="AE78">
        <f t="shared" si="23"/>
        <v>0.51139498445099052</v>
      </c>
      <c r="AF78">
        <f t="shared" si="24"/>
        <v>0.72965969000249498</v>
      </c>
      <c r="AG78">
        <f t="shared" si="25"/>
        <v>0.62862572651221549</v>
      </c>
      <c r="AH78">
        <f t="shared" si="26"/>
        <v>0.83904014421113904</v>
      </c>
      <c r="AI78">
        <f t="shared" si="38"/>
        <v>0.76299817752266852</v>
      </c>
      <c r="AJ78">
        <f t="shared" si="39"/>
        <v>0.42801962218126599</v>
      </c>
      <c r="AK78">
        <f t="shared" si="40"/>
        <v>0.62430930135419205</v>
      </c>
      <c r="AM78" t="str">
        <f t="shared" si="41"/>
        <v>PA_18:0/20:3</v>
      </c>
      <c r="AN78">
        <f t="shared" si="42"/>
        <v>0.70551614061515555</v>
      </c>
      <c r="AO78">
        <f t="shared" si="43"/>
        <v>0.65659859435629619</v>
      </c>
      <c r="AQ78">
        <f t="shared" si="44"/>
        <v>0.1779293614363357</v>
      </c>
      <c r="AR78">
        <f t="shared" si="45"/>
        <v>0.15706624136809771</v>
      </c>
      <c r="AT78">
        <f t="shared" si="27"/>
        <v>7.9572429472955244E-2</v>
      </c>
      <c r="AU78">
        <f t="shared" si="28"/>
        <v>6.4122024528110375E-2</v>
      </c>
      <c r="AW78">
        <f t="shared" si="46"/>
        <v>0.65734168430054662</v>
      </c>
    </row>
    <row r="79" spans="1:49" x14ac:dyDescent="0.2">
      <c r="A79" t="s">
        <v>723</v>
      </c>
      <c r="B79">
        <v>723.57299999999998</v>
      </c>
      <c r="C79">
        <v>8.08112897421654</v>
      </c>
      <c r="D79">
        <v>5.3305791939868996</v>
      </c>
      <c r="E79">
        <v>5.0740158542085796</v>
      </c>
      <c r="F79">
        <v>4.3762160864596096</v>
      </c>
      <c r="G79">
        <v>3.5715924219209501</v>
      </c>
      <c r="H79">
        <v>3.4758574542242102</v>
      </c>
      <c r="I79">
        <v>3.90110918192492</v>
      </c>
      <c r="J79">
        <v>4.07505856384424</v>
      </c>
      <c r="K79">
        <v>4.7298204506927997</v>
      </c>
      <c r="L79">
        <v>4.0659537420655401</v>
      </c>
      <c r="M79">
        <v>7.47694184884966</v>
      </c>
      <c r="N79">
        <v>5.3127718207552599</v>
      </c>
      <c r="O79">
        <v>6.4957253425623103</v>
      </c>
      <c r="P79">
        <v>8.7962830738454407</v>
      </c>
      <c r="Q79">
        <v>6.0111058135149698</v>
      </c>
      <c r="R79">
        <v>7.2123905527790004</v>
      </c>
      <c r="S79">
        <v>7.1766643828419898</v>
      </c>
      <c r="T79">
        <v>8.3610686799085094</v>
      </c>
      <c r="U79">
        <v>5.6531546534357302</v>
      </c>
      <c r="V79">
        <v>4.5140835117920997</v>
      </c>
      <c r="W79">
        <v>4.2939236726714904</v>
      </c>
      <c r="X79">
        <v>5.7567670466112899</v>
      </c>
      <c r="AA79" t="str">
        <f t="shared" si="19"/>
        <v>PA_18:0/20:4</v>
      </c>
      <c r="AB79">
        <f t="shared" si="20"/>
        <v>6.7058540841017198</v>
      </c>
      <c r="AC79">
        <f t="shared" si="21"/>
        <v>4.7251159703340946</v>
      </c>
      <c r="AD79">
        <f t="shared" si="22"/>
        <v>3.5237249380725801</v>
      </c>
      <c r="AE79">
        <f t="shared" si="23"/>
        <v>3.9880838728845802</v>
      </c>
      <c r="AF79">
        <f t="shared" si="24"/>
        <v>4.3978870963791703</v>
      </c>
      <c r="AG79">
        <f t="shared" si="25"/>
        <v>6.3948568348024599</v>
      </c>
      <c r="AH79">
        <f t="shared" si="26"/>
        <v>7.6460042082038751</v>
      </c>
      <c r="AI79">
        <f t="shared" si="38"/>
        <v>7.7688665313752496</v>
      </c>
      <c r="AJ79">
        <f t="shared" si="39"/>
        <v>5.0836190826139145</v>
      </c>
      <c r="AK79">
        <f t="shared" si="40"/>
        <v>5.0253453596413902</v>
      </c>
      <c r="AM79" t="str">
        <f t="shared" si="41"/>
        <v>PA_18:0/20:4</v>
      </c>
      <c r="AN79">
        <f t="shared" si="42"/>
        <v>4.6681331923544294</v>
      </c>
      <c r="AO79">
        <f t="shared" si="43"/>
        <v>6.3837384033273779</v>
      </c>
      <c r="AQ79">
        <f t="shared" si="44"/>
        <v>1.2248187367340686</v>
      </c>
      <c r="AR79">
        <f t="shared" si="45"/>
        <v>1.3273620853044645</v>
      </c>
      <c r="AT79">
        <f t="shared" si="27"/>
        <v>0.54775559109055916</v>
      </c>
      <c r="AU79">
        <f t="shared" si="28"/>
        <v>0.54189330215209597</v>
      </c>
      <c r="AW79">
        <f t="shared" si="46"/>
        <v>6.6629490346004364E-2</v>
      </c>
    </row>
    <row r="80" spans="1:49" x14ac:dyDescent="0.2">
      <c r="A80" t="s">
        <v>724</v>
      </c>
      <c r="B80">
        <v>721.57100000000003</v>
      </c>
      <c r="C80">
        <v>1.88504526746087</v>
      </c>
      <c r="D80">
        <v>0.94267819762587002</v>
      </c>
      <c r="E80">
        <v>1.62767891276916</v>
      </c>
      <c r="F80">
        <v>1.3697909682851099</v>
      </c>
      <c r="G80">
        <v>1.0014804571384699</v>
      </c>
      <c r="H80">
        <v>1.08248634504827</v>
      </c>
      <c r="I80">
        <v>1.0819425324231999</v>
      </c>
      <c r="J80">
        <v>1.1508823328688</v>
      </c>
      <c r="K80">
        <v>1.3260195134020201</v>
      </c>
      <c r="L80">
        <v>1.12560856428302</v>
      </c>
      <c r="M80">
        <v>0.54457601657249999</v>
      </c>
      <c r="N80">
        <v>0.47675457285015599</v>
      </c>
      <c r="O80">
        <v>0.55334418978540401</v>
      </c>
      <c r="P80">
        <v>0.33591740444438301</v>
      </c>
      <c r="Q80">
        <v>0.59240785115414496</v>
      </c>
      <c r="R80">
        <v>0.703022836141181</v>
      </c>
      <c r="S80">
        <v>1.1757333469571001</v>
      </c>
      <c r="T80">
        <v>1.9628978216688</v>
      </c>
      <c r="U80">
        <v>1.2849824353992501</v>
      </c>
      <c r="V80">
        <v>1.13693847323396</v>
      </c>
      <c r="W80">
        <v>0.72634796601389995</v>
      </c>
      <c r="X80">
        <v>0.652931269394321</v>
      </c>
      <c r="AA80" t="str">
        <f t="shared" ref="AA80:AA143" si="47">A80</f>
        <v>PA_18:0/20:5</v>
      </c>
      <c r="AB80">
        <f t="shared" ref="AB80:AB143" si="48">AVERAGE(C80:D80)</f>
        <v>1.41386173254337</v>
      </c>
      <c r="AC80">
        <f t="shared" ref="AC80:AC143" si="49">AVERAGE(E80:F80)</f>
        <v>1.4987349405271351</v>
      </c>
      <c r="AD80">
        <f t="shared" ref="AD80:AD143" si="50">AVERAGE(G80:H80)</f>
        <v>1.04198340109337</v>
      </c>
      <c r="AE80">
        <f t="shared" ref="AE80:AE143" si="51">AVERAGE(I80:J80)</f>
        <v>1.1164124326459999</v>
      </c>
      <c r="AF80">
        <f t="shared" ref="AF80:AF143" si="52">AVERAGE(K80:L80)</f>
        <v>1.22581403884252</v>
      </c>
      <c r="AG80">
        <f t="shared" ref="AG80:AG143" si="53">AVERAGE(M80:N80)</f>
        <v>0.51066529471132793</v>
      </c>
      <c r="AH80">
        <f t="shared" ref="AH80:AH143" si="54">AVERAGE(O80:P80)</f>
        <v>0.44463079711489351</v>
      </c>
      <c r="AI80">
        <f t="shared" si="38"/>
        <v>1.56931558431295</v>
      </c>
      <c r="AJ80">
        <f t="shared" si="39"/>
        <v>1.210960454316605</v>
      </c>
      <c r="AK80">
        <f t="shared" si="40"/>
        <v>0.68963961770411042</v>
      </c>
      <c r="AM80" t="str">
        <f t="shared" si="41"/>
        <v>PA_18:0/20:5</v>
      </c>
      <c r="AN80">
        <f t="shared" si="42"/>
        <v>1.2593613091304789</v>
      </c>
      <c r="AO80">
        <f t="shared" si="43"/>
        <v>0.88504234963197737</v>
      </c>
      <c r="AQ80">
        <f t="shared" si="44"/>
        <v>0.1936382398813071</v>
      </c>
      <c r="AR80">
        <f t="shared" si="45"/>
        <v>0.48650673508915138</v>
      </c>
      <c r="AT80">
        <f t="shared" ref="AT80:AT143" si="55">AQ80/SQRT(5)</f>
        <v>8.6597653483602696E-2</v>
      </c>
      <c r="AU80">
        <f t="shared" ref="AU80:AU143" si="56">AR80/SQRT(6)</f>
        <v>0.19861554289930156</v>
      </c>
      <c r="AW80">
        <f t="shared" si="46"/>
        <v>0.16819965533257358</v>
      </c>
    </row>
    <row r="81" spans="1:49" x14ac:dyDescent="0.2">
      <c r="A81" t="s">
        <v>725</v>
      </c>
      <c r="B81">
        <v>759.60900000000004</v>
      </c>
      <c r="C81">
        <v>1.0109172687013099</v>
      </c>
      <c r="D81">
        <v>0.89334006103569996</v>
      </c>
      <c r="E81">
        <v>1.0228811181777</v>
      </c>
      <c r="F81">
        <v>0.86590567152543296</v>
      </c>
      <c r="G81">
        <v>0.89788859351463202</v>
      </c>
      <c r="H81">
        <v>0.98019933646050905</v>
      </c>
      <c r="I81">
        <v>0.87237853274056298</v>
      </c>
      <c r="J81">
        <v>0.47875075335633799</v>
      </c>
      <c r="K81">
        <v>0.92694253009393601</v>
      </c>
      <c r="L81">
        <v>0.57180821374414204</v>
      </c>
      <c r="M81">
        <v>0.78205655928815498</v>
      </c>
      <c r="N81">
        <v>0.630840412999506</v>
      </c>
      <c r="O81">
        <v>1.08304529101712</v>
      </c>
      <c r="P81">
        <v>0.99075232991101503</v>
      </c>
      <c r="Q81">
        <v>0.34839025953819602</v>
      </c>
      <c r="R81">
        <v>0.76470373007461301</v>
      </c>
      <c r="S81">
        <v>0.67756890394806901</v>
      </c>
      <c r="T81">
        <v>1.16067946552346</v>
      </c>
      <c r="U81">
        <v>1.2347568294281599</v>
      </c>
      <c r="V81">
        <v>0.81180551408548296</v>
      </c>
      <c r="W81">
        <v>0.61495752704429096</v>
      </c>
      <c r="X81">
        <v>1.0375887227356499</v>
      </c>
      <c r="AA81" t="str">
        <f t="shared" si="47"/>
        <v>PA_18:0/22:0</v>
      </c>
      <c r="AB81">
        <f t="shared" si="48"/>
        <v>0.952128664868505</v>
      </c>
      <c r="AC81">
        <f t="shared" si="49"/>
        <v>0.94439339485156648</v>
      </c>
      <c r="AD81">
        <f t="shared" si="50"/>
        <v>0.93904396498757059</v>
      </c>
      <c r="AE81">
        <f t="shared" si="51"/>
        <v>0.67556464304845054</v>
      </c>
      <c r="AF81">
        <f t="shared" si="52"/>
        <v>0.74937537191903902</v>
      </c>
      <c r="AG81">
        <f t="shared" si="53"/>
        <v>0.70644848614383049</v>
      </c>
      <c r="AH81">
        <f t="shared" si="54"/>
        <v>1.0368988104640675</v>
      </c>
      <c r="AI81">
        <f t="shared" si="38"/>
        <v>0.91912418473576452</v>
      </c>
      <c r="AJ81">
        <f t="shared" si="39"/>
        <v>1.0232811717568215</v>
      </c>
      <c r="AK81">
        <f t="shared" si="40"/>
        <v>0.8262731248899704</v>
      </c>
      <c r="AM81" t="str">
        <f t="shared" si="41"/>
        <v>PA_18:0/22:0</v>
      </c>
      <c r="AN81">
        <f t="shared" si="42"/>
        <v>0.85210120793502642</v>
      </c>
      <c r="AO81">
        <f t="shared" si="43"/>
        <v>0.90240515559809098</v>
      </c>
      <c r="AQ81">
        <f t="shared" si="44"/>
        <v>0.13019229915537403</v>
      </c>
      <c r="AR81">
        <f t="shared" si="45"/>
        <v>0.13890120843630885</v>
      </c>
      <c r="AT81">
        <f t="shared" si="55"/>
        <v>5.8223766211680954E-2</v>
      </c>
      <c r="AU81">
        <f t="shared" si="56"/>
        <v>5.67061808874878E-2</v>
      </c>
      <c r="AW81">
        <f t="shared" si="46"/>
        <v>0.57100359922966826</v>
      </c>
    </row>
    <row r="82" spans="1:49" x14ac:dyDescent="0.2">
      <c r="A82" t="s">
        <v>726</v>
      </c>
      <c r="B82">
        <v>757.60699999999997</v>
      </c>
      <c r="C82">
        <v>0.46973888337567898</v>
      </c>
      <c r="D82">
        <v>0.20380095175006899</v>
      </c>
      <c r="E82">
        <v>0.48080279722317698</v>
      </c>
      <c r="F82">
        <v>0.30748259378564702</v>
      </c>
      <c r="G82">
        <v>0.21261533595679299</v>
      </c>
      <c r="H82">
        <v>0.35395766705079501</v>
      </c>
      <c r="I82">
        <v>0.23673143032037799</v>
      </c>
      <c r="J82">
        <v>0.23913786037064999</v>
      </c>
      <c r="K82">
        <v>0.28805275366476901</v>
      </c>
      <c r="L82">
        <v>0.182365256492274</v>
      </c>
      <c r="M82">
        <v>0.35811212864716102</v>
      </c>
      <c r="N82">
        <v>0.30326725664102699</v>
      </c>
      <c r="O82">
        <v>0.24544373969678701</v>
      </c>
      <c r="P82">
        <v>0.67370357729468899</v>
      </c>
      <c r="Q82">
        <v>0.417960170516958</v>
      </c>
      <c r="R82">
        <v>0.388770916403473</v>
      </c>
      <c r="S82">
        <v>0.27840287720970602</v>
      </c>
      <c r="T82">
        <v>9.4619432857364197E-2</v>
      </c>
      <c r="U82">
        <v>0.39220893623133402</v>
      </c>
      <c r="V82">
        <v>0.43566043178514402</v>
      </c>
      <c r="W82">
        <v>0.218525372476577</v>
      </c>
      <c r="X82">
        <v>0.26692453779778902</v>
      </c>
      <c r="AA82" t="str">
        <f t="shared" si="47"/>
        <v>PA_18:0/22:1</v>
      </c>
      <c r="AB82">
        <f t="shared" si="48"/>
        <v>0.336769917562874</v>
      </c>
      <c r="AC82">
        <f t="shared" si="49"/>
        <v>0.394142695504412</v>
      </c>
      <c r="AD82">
        <f t="shared" si="50"/>
        <v>0.28328650150379397</v>
      </c>
      <c r="AE82">
        <f t="shared" si="51"/>
        <v>0.23793464534551401</v>
      </c>
      <c r="AF82">
        <f t="shared" si="52"/>
        <v>0.23520900507852149</v>
      </c>
      <c r="AG82">
        <f t="shared" si="53"/>
        <v>0.33068969264409398</v>
      </c>
      <c r="AH82">
        <f t="shared" si="54"/>
        <v>0.459573658495738</v>
      </c>
      <c r="AI82">
        <f t="shared" si="38"/>
        <v>0.1865111550335351</v>
      </c>
      <c r="AJ82">
        <f t="shared" si="39"/>
        <v>0.41393468400823902</v>
      </c>
      <c r="AK82">
        <f t="shared" si="40"/>
        <v>0.24272495513718301</v>
      </c>
      <c r="AM82" t="str">
        <f t="shared" si="41"/>
        <v>PA_18:0/22:1</v>
      </c>
      <c r="AN82">
        <f t="shared" si="42"/>
        <v>0.29746855299902314</v>
      </c>
      <c r="AO82">
        <f t="shared" si="43"/>
        <v>0.32668682906375784</v>
      </c>
      <c r="AQ82">
        <f t="shared" si="44"/>
        <v>6.8029690463260128E-2</v>
      </c>
      <c r="AR82">
        <f t="shared" si="45"/>
        <v>0.11400212323552281</v>
      </c>
      <c r="AT82">
        <f t="shared" si="55"/>
        <v>3.0423802472823759E-2</v>
      </c>
      <c r="AU82">
        <f t="shared" si="56"/>
        <v>4.6541171920152828E-2</v>
      </c>
      <c r="AW82">
        <f t="shared" si="46"/>
        <v>0.63874017747516931</v>
      </c>
    </row>
    <row r="83" spans="1:49" x14ac:dyDescent="0.2">
      <c r="A83" t="s">
        <v>727</v>
      </c>
      <c r="B83">
        <v>755.60500000000002</v>
      </c>
      <c r="C83">
        <v>0.171176824586733</v>
      </c>
      <c r="D83">
        <v>0.30883032188722198</v>
      </c>
      <c r="E83">
        <v>0.20446062239816401</v>
      </c>
      <c r="F83">
        <v>0.169245444784693</v>
      </c>
      <c r="G83">
        <v>0.18552708334939699</v>
      </c>
      <c r="H83">
        <v>0.208935825479416</v>
      </c>
      <c r="I83">
        <v>0.154516176477245</v>
      </c>
      <c r="J83">
        <v>0.11009404038027</v>
      </c>
      <c r="K83">
        <v>0.21930721872015599</v>
      </c>
      <c r="L83">
        <v>0.156140792262908</v>
      </c>
      <c r="M83">
        <v>0.249276911940358</v>
      </c>
      <c r="N83">
        <v>4.1352603642010703E-2</v>
      </c>
      <c r="O83">
        <v>0.169699591138254</v>
      </c>
      <c r="P83">
        <v>0.291285611461639</v>
      </c>
      <c r="Q83">
        <v>0.25087534909227899</v>
      </c>
      <c r="R83">
        <v>2.49624569351901E-2</v>
      </c>
      <c r="S83">
        <v>0.222066094378256</v>
      </c>
      <c r="T83">
        <v>0.308354028182309</v>
      </c>
      <c r="U83">
        <v>0.19585110617753601</v>
      </c>
      <c r="V83">
        <v>0.26085912501955399</v>
      </c>
      <c r="W83">
        <v>0.21254255697139501</v>
      </c>
      <c r="X83">
        <v>0.24914893637611399</v>
      </c>
      <c r="AA83" t="str">
        <f t="shared" si="47"/>
        <v>PA_18:0/22:2</v>
      </c>
      <c r="AB83">
        <f t="shared" si="48"/>
        <v>0.24000357323697749</v>
      </c>
      <c r="AC83">
        <f t="shared" si="49"/>
        <v>0.18685303359142852</v>
      </c>
      <c r="AD83">
        <f t="shared" si="50"/>
        <v>0.19723145441440648</v>
      </c>
      <c r="AE83">
        <f t="shared" si="51"/>
        <v>0.13230510842875751</v>
      </c>
      <c r="AF83">
        <f t="shared" si="52"/>
        <v>0.18772400549153201</v>
      </c>
      <c r="AG83">
        <f t="shared" si="53"/>
        <v>0.14531475779118436</v>
      </c>
      <c r="AH83">
        <f t="shared" si="54"/>
        <v>0.2304926012999465</v>
      </c>
      <c r="AI83">
        <f t="shared" si="38"/>
        <v>0.26521006128028252</v>
      </c>
      <c r="AJ83">
        <f t="shared" si="39"/>
        <v>0.22835511559854499</v>
      </c>
      <c r="AK83">
        <f t="shared" si="40"/>
        <v>0.23084574667375451</v>
      </c>
      <c r="AM83" t="str">
        <f t="shared" si="41"/>
        <v>PA_18:0/22:2</v>
      </c>
      <c r="AN83">
        <f t="shared" si="42"/>
        <v>0.18882343503262039</v>
      </c>
      <c r="AO83">
        <f t="shared" si="43"/>
        <v>0.22004365652874261</v>
      </c>
      <c r="AQ83">
        <f t="shared" si="44"/>
        <v>3.8371583905925016E-2</v>
      </c>
      <c r="AR83">
        <f t="shared" si="45"/>
        <v>4.4495388454618971E-2</v>
      </c>
      <c r="AT83">
        <f t="shared" si="55"/>
        <v>1.7160294003597046E-2</v>
      </c>
      <c r="AU83">
        <f t="shared" si="56"/>
        <v>1.8165166270123705E-2</v>
      </c>
      <c r="AW83">
        <f t="shared" si="46"/>
        <v>0.26955726449539164</v>
      </c>
    </row>
    <row r="84" spans="1:49" x14ac:dyDescent="0.2">
      <c r="A84" t="s">
        <v>728</v>
      </c>
      <c r="B84">
        <v>753.60299999999995</v>
      </c>
      <c r="C84">
        <v>0.63881223438078405</v>
      </c>
      <c r="D84">
        <v>0.19280756661451301</v>
      </c>
      <c r="E84">
        <v>0.36478089741418401</v>
      </c>
      <c r="F84">
        <v>0.40808241528037198</v>
      </c>
      <c r="G84">
        <v>0.19702766912404299</v>
      </c>
      <c r="H84">
        <v>0.29951334873541902</v>
      </c>
      <c r="I84">
        <v>0.28133371870020402</v>
      </c>
      <c r="J84">
        <v>0.19548040010411899</v>
      </c>
      <c r="K84">
        <v>0.47113343657171203</v>
      </c>
      <c r="L84">
        <v>0.27972365228276103</v>
      </c>
      <c r="M84">
        <v>0.309862936782417</v>
      </c>
      <c r="N84">
        <v>0.25035748377221201</v>
      </c>
      <c r="O84">
        <v>0.24700314848153901</v>
      </c>
      <c r="P84">
        <v>0.33740982056089103</v>
      </c>
      <c r="Q84">
        <v>0.21522361117035299</v>
      </c>
      <c r="R84">
        <v>0.38632392492917</v>
      </c>
      <c r="S84">
        <v>0.268982481617215</v>
      </c>
      <c r="T84">
        <v>0.183398969629046</v>
      </c>
      <c r="U84">
        <v>0.33741069578677502</v>
      </c>
      <c r="V84">
        <v>0.26803115729626997</v>
      </c>
      <c r="W84">
        <v>0.46236693924411498</v>
      </c>
      <c r="X84">
        <v>0.33635828597987599</v>
      </c>
      <c r="AA84" t="str">
        <f t="shared" si="47"/>
        <v>PA_18:0/22:3</v>
      </c>
      <c r="AB84">
        <f t="shared" si="48"/>
        <v>0.41580990049764854</v>
      </c>
      <c r="AC84">
        <f t="shared" si="49"/>
        <v>0.386431656347278</v>
      </c>
      <c r="AD84">
        <f t="shared" si="50"/>
        <v>0.24827050892973102</v>
      </c>
      <c r="AE84">
        <f t="shared" si="51"/>
        <v>0.2384070594021615</v>
      </c>
      <c r="AF84">
        <f t="shared" si="52"/>
        <v>0.3754285444272365</v>
      </c>
      <c r="AG84">
        <f t="shared" si="53"/>
        <v>0.28011021027731453</v>
      </c>
      <c r="AH84">
        <f t="shared" si="54"/>
        <v>0.292206484521215</v>
      </c>
      <c r="AI84">
        <f t="shared" si="38"/>
        <v>0.2261907256231305</v>
      </c>
      <c r="AJ84">
        <f t="shared" si="39"/>
        <v>0.30272092654152249</v>
      </c>
      <c r="AK84">
        <f t="shared" si="40"/>
        <v>0.39936261261199546</v>
      </c>
      <c r="AM84" t="str">
        <f t="shared" si="41"/>
        <v>PA_18:0/22:3</v>
      </c>
      <c r="AN84">
        <f t="shared" si="42"/>
        <v>0.33286953392081109</v>
      </c>
      <c r="AO84">
        <f t="shared" si="43"/>
        <v>0.30011819191503558</v>
      </c>
      <c r="AQ84">
        <f t="shared" si="44"/>
        <v>8.3125550920944133E-2</v>
      </c>
      <c r="AR84">
        <f t="shared" si="45"/>
        <v>6.2818018876857049E-2</v>
      </c>
      <c r="AT84">
        <f t="shared" si="55"/>
        <v>3.7174876505270266E-2</v>
      </c>
      <c r="AU84">
        <f t="shared" si="56"/>
        <v>2.5645348816803568E-2</v>
      </c>
      <c r="AW84">
        <f t="shared" si="46"/>
        <v>0.50351197137395376</v>
      </c>
    </row>
    <row r="85" spans="1:49" x14ac:dyDescent="0.2">
      <c r="A85" t="s">
        <v>729</v>
      </c>
      <c r="B85">
        <v>751.601</v>
      </c>
      <c r="C85">
        <v>3.1647294971054398</v>
      </c>
      <c r="D85">
        <v>1.89363402214149</v>
      </c>
      <c r="E85">
        <v>1.9948902651207301</v>
      </c>
      <c r="F85">
        <v>1.45149543920185</v>
      </c>
      <c r="G85">
        <v>1.1635980303506399</v>
      </c>
      <c r="H85">
        <v>1.5225745496124199</v>
      </c>
      <c r="I85">
        <v>1.4409446058000599</v>
      </c>
      <c r="J85">
        <v>0.927452048363128</v>
      </c>
      <c r="K85">
        <v>1.42663602138531</v>
      </c>
      <c r="L85">
        <v>1.15936740361021</v>
      </c>
      <c r="M85">
        <v>1.42366798721523</v>
      </c>
      <c r="N85">
        <v>1.2565492215206999</v>
      </c>
      <c r="O85">
        <v>0.84704670150408501</v>
      </c>
      <c r="P85">
        <v>1.4233643765105899</v>
      </c>
      <c r="Q85">
        <v>1.9947436474690099</v>
      </c>
      <c r="R85">
        <v>2.1291743362865301</v>
      </c>
      <c r="S85">
        <v>1.3761558710543</v>
      </c>
      <c r="T85">
        <v>1.08918925807641</v>
      </c>
      <c r="U85">
        <v>1.3771716985614599</v>
      </c>
      <c r="V85">
        <v>0.86159154272212701</v>
      </c>
      <c r="W85">
        <v>0.93792752043546901</v>
      </c>
      <c r="X85">
        <v>0.88801540064763496</v>
      </c>
      <c r="AA85" t="str">
        <f t="shared" si="47"/>
        <v>PA_18:0/22:4</v>
      </c>
      <c r="AB85">
        <f t="shared" si="48"/>
        <v>2.5291817596234649</v>
      </c>
      <c r="AC85">
        <f t="shared" si="49"/>
        <v>1.72319285216129</v>
      </c>
      <c r="AD85">
        <f t="shared" si="50"/>
        <v>1.3430862899815299</v>
      </c>
      <c r="AE85">
        <f t="shared" si="51"/>
        <v>1.1841983270815939</v>
      </c>
      <c r="AF85">
        <f t="shared" si="52"/>
        <v>1.29300171249776</v>
      </c>
      <c r="AG85">
        <f t="shared" si="53"/>
        <v>1.3401086043679649</v>
      </c>
      <c r="AH85">
        <f t="shared" si="54"/>
        <v>1.1352055390073374</v>
      </c>
      <c r="AI85">
        <f t="shared" si="38"/>
        <v>1.2326725645653549</v>
      </c>
      <c r="AJ85">
        <f t="shared" si="39"/>
        <v>1.1193816206417935</v>
      </c>
      <c r="AK85">
        <f t="shared" si="40"/>
        <v>0.91297146054155198</v>
      </c>
      <c r="AM85" t="str">
        <f t="shared" si="41"/>
        <v>PA_18:0/22:4</v>
      </c>
      <c r="AN85">
        <f t="shared" si="42"/>
        <v>1.6145321882691277</v>
      </c>
      <c r="AO85">
        <f t="shared" si="43"/>
        <v>1.1480679578248005</v>
      </c>
      <c r="AQ85">
        <f t="shared" si="44"/>
        <v>0.55014610170564049</v>
      </c>
      <c r="AR85">
        <f t="shared" si="45"/>
        <v>0.15834792404710046</v>
      </c>
      <c r="AT85">
        <f t="shared" si="55"/>
        <v>0.246032816194065</v>
      </c>
      <c r="AU85">
        <f t="shared" si="56"/>
        <v>6.4645269290730389E-2</v>
      </c>
      <c r="AW85">
        <f t="shared" si="46"/>
        <v>0.1323570844818453</v>
      </c>
    </row>
    <row r="86" spans="1:49" x14ac:dyDescent="0.2">
      <c r="A86" t="s">
        <v>730</v>
      </c>
      <c r="B86">
        <v>749.59900000000005</v>
      </c>
      <c r="C86">
        <v>1.2014988912708899</v>
      </c>
      <c r="D86">
        <v>0.81389106018401602</v>
      </c>
      <c r="E86">
        <v>0.78974090228435601</v>
      </c>
      <c r="F86">
        <v>0.65496914550926499</v>
      </c>
      <c r="G86">
        <v>0.54668412102242003</v>
      </c>
      <c r="H86">
        <v>0.56310467147603305</v>
      </c>
      <c r="I86">
        <v>0.76307013654220002</v>
      </c>
      <c r="J86">
        <v>0.55784868952276601</v>
      </c>
      <c r="K86">
        <v>0.78824487935711396</v>
      </c>
      <c r="L86">
        <v>0.49465855504941603</v>
      </c>
      <c r="M86">
        <v>1.1542527858490701</v>
      </c>
      <c r="N86">
        <v>0.72600847414528402</v>
      </c>
      <c r="O86">
        <v>0.72043591670254803</v>
      </c>
      <c r="P86">
        <v>1.13492730157491</v>
      </c>
      <c r="Q86">
        <v>1.1180936277148501</v>
      </c>
      <c r="R86">
        <v>1.0407513567942299</v>
      </c>
      <c r="S86">
        <v>0.86633613222406103</v>
      </c>
      <c r="T86">
        <v>1.1385211155885699</v>
      </c>
      <c r="U86">
        <v>0.98542535301804202</v>
      </c>
      <c r="V86">
        <v>0.40692991823124702</v>
      </c>
      <c r="W86">
        <v>0.54142037171921598</v>
      </c>
      <c r="X86">
        <v>0.41604400198566299</v>
      </c>
      <c r="AA86" t="str">
        <f t="shared" si="47"/>
        <v>PA_18:0/22:5</v>
      </c>
      <c r="AB86">
        <f t="shared" si="48"/>
        <v>1.0076949757274529</v>
      </c>
      <c r="AC86">
        <f t="shared" si="49"/>
        <v>0.7223550238968105</v>
      </c>
      <c r="AD86">
        <f t="shared" si="50"/>
        <v>0.55489439624922654</v>
      </c>
      <c r="AE86">
        <f t="shared" si="51"/>
        <v>0.66045941303248301</v>
      </c>
      <c r="AF86">
        <f t="shared" si="52"/>
        <v>0.64145171720326499</v>
      </c>
      <c r="AG86">
        <f t="shared" si="53"/>
        <v>0.940130629997177</v>
      </c>
      <c r="AH86">
        <f t="shared" si="54"/>
        <v>0.92768160913872899</v>
      </c>
      <c r="AI86">
        <f t="shared" si="38"/>
        <v>1.0024286239063156</v>
      </c>
      <c r="AJ86">
        <f t="shared" si="39"/>
        <v>0.69617763562464452</v>
      </c>
      <c r="AK86">
        <f t="shared" si="40"/>
        <v>0.47873218685243946</v>
      </c>
      <c r="AM86" t="str">
        <f t="shared" si="41"/>
        <v>PA_18:0/22:5</v>
      </c>
      <c r="AN86">
        <f t="shared" si="42"/>
        <v>0.71737110522184755</v>
      </c>
      <c r="AO86">
        <f t="shared" si="43"/>
        <v>0.80903013710386118</v>
      </c>
      <c r="AQ86">
        <f t="shared" si="44"/>
        <v>0.17299867367574051</v>
      </c>
      <c r="AR86">
        <f t="shared" si="45"/>
        <v>0.21823204896439788</v>
      </c>
      <c r="AT86">
        <f t="shared" si="55"/>
        <v>7.7367358871251832E-2</v>
      </c>
      <c r="AU86">
        <f t="shared" si="56"/>
        <v>8.9092860914141495E-2</v>
      </c>
      <c r="AW86">
        <f t="shared" si="46"/>
        <v>0.48383095159585465</v>
      </c>
    </row>
    <row r="87" spans="1:49" x14ac:dyDescent="0.2">
      <c r="A87" t="s">
        <v>731</v>
      </c>
      <c r="B87">
        <v>747.59699999999998</v>
      </c>
      <c r="C87">
        <v>1.90259772733204</v>
      </c>
      <c r="D87">
        <v>1.4266579921923701</v>
      </c>
      <c r="E87">
        <v>1.4120956174391801</v>
      </c>
      <c r="F87">
        <v>1.05148288320393</v>
      </c>
      <c r="G87">
        <v>0.94317261381979101</v>
      </c>
      <c r="H87">
        <v>0.89639054037904797</v>
      </c>
      <c r="I87">
        <v>0.95591386072412798</v>
      </c>
      <c r="J87">
        <v>1.06238713836211</v>
      </c>
      <c r="K87">
        <v>1.2224588011276101</v>
      </c>
      <c r="L87">
        <v>1.26024774430074</v>
      </c>
      <c r="M87">
        <v>2.6392508312718301</v>
      </c>
      <c r="N87">
        <v>1.8920648836941001</v>
      </c>
      <c r="O87">
        <v>1.94855697869435</v>
      </c>
      <c r="P87">
        <v>2.4390190336216899</v>
      </c>
      <c r="Q87">
        <v>2.3318586701956701</v>
      </c>
      <c r="R87">
        <v>1.9967687488869501</v>
      </c>
      <c r="S87">
        <v>2.2624892399104999</v>
      </c>
      <c r="T87">
        <v>2.6395779845673699</v>
      </c>
      <c r="U87">
        <v>1.0251572981777699</v>
      </c>
      <c r="V87">
        <v>1.10647467264017</v>
      </c>
      <c r="W87">
        <v>1.4403404010885901</v>
      </c>
      <c r="X87">
        <v>1.14548837880989</v>
      </c>
      <c r="AA87" t="str">
        <f t="shared" si="47"/>
        <v>PA_18:0/22:6</v>
      </c>
      <c r="AB87">
        <f t="shared" si="48"/>
        <v>1.6646278597622051</v>
      </c>
      <c r="AC87">
        <f t="shared" si="49"/>
        <v>1.2317892503215551</v>
      </c>
      <c r="AD87">
        <f t="shared" si="50"/>
        <v>0.91978157709941955</v>
      </c>
      <c r="AE87">
        <f t="shared" si="51"/>
        <v>1.0091504995431189</v>
      </c>
      <c r="AF87">
        <f t="shared" si="52"/>
        <v>1.2413532727141749</v>
      </c>
      <c r="AG87">
        <f t="shared" si="53"/>
        <v>2.2656578574829651</v>
      </c>
      <c r="AH87">
        <f t="shared" si="54"/>
        <v>2.1937880061580199</v>
      </c>
      <c r="AI87">
        <f t="shared" si="38"/>
        <v>2.4510336122389349</v>
      </c>
      <c r="AJ87">
        <f t="shared" si="39"/>
        <v>1.0658159854089699</v>
      </c>
      <c r="AK87">
        <f t="shared" si="40"/>
        <v>1.2929143899492401</v>
      </c>
      <c r="AM87" t="str">
        <f t="shared" si="41"/>
        <v>PA_18:0/22:6</v>
      </c>
      <c r="AN87">
        <f t="shared" si="42"/>
        <v>1.2133404918880948</v>
      </c>
      <c r="AO87">
        <f t="shared" si="43"/>
        <v>1.8538419702476261</v>
      </c>
      <c r="AQ87">
        <f t="shared" si="44"/>
        <v>0.28838158332573666</v>
      </c>
      <c r="AR87">
        <f t="shared" si="45"/>
        <v>0.62797655065599989</v>
      </c>
      <c r="AT87">
        <f t="shared" si="55"/>
        <v>0.12896816475507339</v>
      </c>
      <c r="AU87">
        <f t="shared" si="56"/>
        <v>0.25637035325670543</v>
      </c>
      <c r="AW87">
        <f t="shared" si="46"/>
        <v>8.6790562345959624E-2</v>
      </c>
    </row>
    <row r="88" spans="1:49" x14ac:dyDescent="0.2">
      <c r="A88" t="s">
        <v>732</v>
      </c>
      <c r="B88">
        <v>695.54499999999996</v>
      </c>
      <c r="C88">
        <v>0.70931793307065405</v>
      </c>
      <c r="D88">
        <v>0.25694283926168099</v>
      </c>
      <c r="E88">
        <v>0.45286949130145698</v>
      </c>
      <c r="F88">
        <v>0.443650807208892</v>
      </c>
      <c r="G88">
        <v>0.248126987863865</v>
      </c>
      <c r="H88">
        <v>0.146410725963075</v>
      </c>
      <c r="I88">
        <v>0.449448015611637</v>
      </c>
      <c r="J88">
        <v>0.246458317349071</v>
      </c>
      <c r="K88">
        <v>0.36564570883445402</v>
      </c>
      <c r="L88">
        <v>0.37242855753444598</v>
      </c>
      <c r="M88">
        <v>1.4643229366206401</v>
      </c>
      <c r="N88">
        <v>1.5018133834035401</v>
      </c>
      <c r="O88">
        <v>1.49858033223019</v>
      </c>
      <c r="P88">
        <v>1.5517144900601301</v>
      </c>
      <c r="Q88">
        <v>2.8986817213875899</v>
      </c>
      <c r="R88">
        <v>3.1597805471584901</v>
      </c>
      <c r="S88">
        <v>0.78586129593640797</v>
      </c>
      <c r="T88">
        <v>1.0808256433948999</v>
      </c>
      <c r="U88">
        <v>0.667281917576244</v>
      </c>
      <c r="V88">
        <v>0.73942995748464801</v>
      </c>
      <c r="W88">
        <v>0.54204449655288101</v>
      </c>
      <c r="X88">
        <v>0.69478629047015805</v>
      </c>
      <c r="AA88" t="str">
        <f t="shared" si="47"/>
        <v>PA_18:1/18:3</v>
      </c>
      <c r="AB88">
        <f t="shared" si="48"/>
        <v>0.48313038616616755</v>
      </c>
      <c r="AC88">
        <f t="shared" si="49"/>
        <v>0.44826014925517449</v>
      </c>
      <c r="AD88">
        <f t="shared" si="50"/>
        <v>0.19726885691347001</v>
      </c>
      <c r="AE88">
        <f t="shared" si="51"/>
        <v>0.34795316648035401</v>
      </c>
      <c r="AF88">
        <f t="shared" si="52"/>
        <v>0.36903713318444997</v>
      </c>
      <c r="AG88">
        <f t="shared" si="53"/>
        <v>1.4830681600120901</v>
      </c>
      <c r="AH88">
        <f t="shared" si="54"/>
        <v>1.5251474111451602</v>
      </c>
      <c r="AI88">
        <f t="shared" si="38"/>
        <v>0.93334346966565396</v>
      </c>
      <c r="AJ88">
        <f t="shared" si="39"/>
        <v>0.70335593753044601</v>
      </c>
      <c r="AK88">
        <f t="shared" si="40"/>
        <v>0.61841539351151953</v>
      </c>
      <c r="AM88" t="str">
        <f t="shared" si="41"/>
        <v>PA_18:1/18:3</v>
      </c>
      <c r="AN88">
        <f t="shared" si="42"/>
        <v>0.3691299383999232</v>
      </c>
      <c r="AO88">
        <f t="shared" si="43"/>
        <v>1.0526660743729739</v>
      </c>
      <c r="AQ88">
        <f t="shared" si="44"/>
        <v>0.11095312971288339</v>
      </c>
      <c r="AR88">
        <f t="shared" si="45"/>
        <v>0.42816868125899149</v>
      </c>
      <c r="AT88">
        <f t="shared" si="55"/>
        <v>4.9619748070871793E-2</v>
      </c>
      <c r="AU88">
        <f t="shared" si="56"/>
        <v>0.17479913215414997</v>
      </c>
      <c r="AW88">
        <f t="shared" si="46"/>
        <v>2.1205337815784854E-2</v>
      </c>
    </row>
    <row r="89" spans="1:49" x14ac:dyDescent="0.2">
      <c r="A89" t="s">
        <v>733</v>
      </c>
      <c r="B89">
        <v>725.57500000000005</v>
      </c>
      <c r="C89">
        <v>3.9853599826031898</v>
      </c>
      <c r="D89">
        <v>2.5308694316960798</v>
      </c>
      <c r="E89">
        <v>2.52435891647273</v>
      </c>
      <c r="F89">
        <v>2.4862898521150698</v>
      </c>
      <c r="G89">
        <v>1.72264368341176</v>
      </c>
      <c r="H89">
        <v>1.4735507655165101</v>
      </c>
      <c r="I89">
        <v>2.3984719311702301</v>
      </c>
      <c r="J89">
        <v>2.1330368872219401</v>
      </c>
      <c r="K89">
        <v>2.6794318359754699</v>
      </c>
      <c r="L89">
        <v>1.9729595189051401</v>
      </c>
      <c r="M89">
        <v>3.2840821177881998</v>
      </c>
      <c r="N89">
        <v>2.7582108599481998</v>
      </c>
      <c r="O89">
        <v>2.94969017877147</v>
      </c>
      <c r="P89">
        <v>2.8744003038083501</v>
      </c>
      <c r="Q89">
        <v>7.0195642025668699</v>
      </c>
      <c r="R89">
        <v>6.6269986583228402</v>
      </c>
      <c r="S89">
        <v>1.66796212953444</v>
      </c>
      <c r="T89">
        <v>2.5347754463964298</v>
      </c>
      <c r="U89">
        <v>1.49965683017184</v>
      </c>
      <c r="V89">
        <v>1.69675815712843</v>
      </c>
      <c r="W89">
        <v>1.4969951226104199</v>
      </c>
      <c r="X89">
        <v>1.96705319081767</v>
      </c>
      <c r="AA89" t="str">
        <f t="shared" si="47"/>
        <v>PA_18:1/20:2</v>
      </c>
      <c r="AB89">
        <f t="shared" si="48"/>
        <v>3.2581147071496348</v>
      </c>
      <c r="AC89">
        <f t="shared" si="49"/>
        <v>2.5053243842938997</v>
      </c>
      <c r="AD89">
        <f t="shared" si="50"/>
        <v>1.5980972244641349</v>
      </c>
      <c r="AE89">
        <f t="shared" si="51"/>
        <v>2.2657544091960853</v>
      </c>
      <c r="AF89">
        <f t="shared" si="52"/>
        <v>2.326195677440305</v>
      </c>
      <c r="AG89">
        <f t="shared" si="53"/>
        <v>3.0211464888682</v>
      </c>
      <c r="AH89">
        <f t="shared" si="54"/>
        <v>2.9120452412899098</v>
      </c>
      <c r="AI89">
        <f t="shared" si="38"/>
        <v>2.101368787965435</v>
      </c>
      <c r="AJ89">
        <f t="shared" si="39"/>
        <v>1.5982074936501349</v>
      </c>
      <c r="AK89">
        <f t="shared" si="40"/>
        <v>1.7320241567140449</v>
      </c>
      <c r="AM89" t="str">
        <f t="shared" si="41"/>
        <v>PA_18:1/20:2</v>
      </c>
      <c r="AN89">
        <f t="shared" si="42"/>
        <v>2.390697280508812</v>
      </c>
      <c r="AO89">
        <f t="shared" si="43"/>
        <v>2.272958433697545</v>
      </c>
      <c r="AQ89">
        <f t="shared" si="44"/>
        <v>0.59446160340568754</v>
      </c>
      <c r="AR89">
        <f t="shared" si="45"/>
        <v>0.6605980326892531</v>
      </c>
      <c r="AT89">
        <f t="shared" si="55"/>
        <v>0.26585131104572757</v>
      </c>
      <c r="AU89">
        <f t="shared" si="56"/>
        <v>0.2696880175291787</v>
      </c>
      <c r="AW89">
        <f t="shared" si="46"/>
        <v>0.77466815746819351</v>
      </c>
    </row>
    <row r="90" spans="1:49" x14ac:dyDescent="0.2">
      <c r="A90" t="s">
        <v>734</v>
      </c>
      <c r="B90">
        <v>721.57100000000003</v>
      </c>
      <c r="C90">
        <v>3.64764117383652</v>
      </c>
      <c r="D90">
        <v>2.80613513015552</v>
      </c>
      <c r="E90">
        <v>2.43358607639153</v>
      </c>
      <c r="F90">
        <v>1.7248580203799</v>
      </c>
      <c r="G90">
        <v>1.2119277937358</v>
      </c>
      <c r="H90">
        <v>1.51348048383636</v>
      </c>
      <c r="I90">
        <v>1.84176657283206</v>
      </c>
      <c r="J90">
        <v>1.7037559962145701</v>
      </c>
      <c r="K90">
        <v>2.0382640619619301</v>
      </c>
      <c r="L90">
        <v>1.48384345593307</v>
      </c>
      <c r="M90">
        <v>5.20372915650798</v>
      </c>
      <c r="N90">
        <v>3.5065079895383899</v>
      </c>
      <c r="O90">
        <v>5.2858799371759604</v>
      </c>
      <c r="P90">
        <v>5.9477777934758498</v>
      </c>
      <c r="Q90">
        <v>5.0147035740383501</v>
      </c>
      <c r="R90">
        <v>4.8429127482318197</v>
      </c>
      <c r="S90">
        <v>3.3819325458753502</v>
      </c>
      <c r="T90">
        <v>4.7510499507718897</v>
      </c>
      <c r="U90">
        <v>2.0538198453007799</v>
      </c>
      <c r="V90">
        <v>1.60598998188616</v>
      </c>
      <c r="W90">
        <v>2.2777434505949601</v>
      </c>
      <c r="X90">
        <v>2.31925442849621</v>
      </c>
      <c r="AA90" t="str">
        <f t="shared" si="47"/>
        <v>PA_18:1/20:4</v>
      </c>
      <c r="AB90">
        <f t="shared" si="48"/>
        <v>3.22688815199602</v>
      </c>
      <c r="AC90">
        <f t="shared" si="49"/>
        <v>2.0792220483857151</v>
      </c>
      <c r="AD90">
        <f t="shared" si="50"/>
        <v>1.3627041387860799</v>
      </c>
      <c r="AE90">
        <f t="shared" si="51"/>
        <v>1.7727612845233152</v>
      </c>
      <c r="AF90">
        <f t="shared" si="52"/>
        <v>1.7610537589474999</v>
      </c>
      <c r="AG90">
        <f t="shared" si="53"/>
        <v>4.3551185730231854</v>
      </c>
      <c r="AH90">
        <f t="shared" si="54"/>
        <v>5.6168288653259051</v>
      </c>
      <c r="AI90">
        <f t="shared" si="38"/>
        <v>4.0664912483236204</v>
      </c>
      <c r="AJ90">
        <f t="shared" si="39"/>
        <v>1.82990491359347</v>
      </c>
      <c r="AK90">
        <f t="shared" si="40"/>
        <v>2.2984989395455848</v>
      </c>
      <c r="AM90" t="str">
        <f t="shared" si="41"/>
        <v>PA_18:1/20:4</v>
      </c>
      <c r="AN90">
        <f t="shared" si="42"/>
        <v>2.0405258765277261</v>
      </c>
      <c r="AO90">
        <f t="shared" si="43"/>
        <v>3.6333685079623534</v>
      </c>
      <c r="AQ90">
        <f t="shared" si="44"/>
        <v>0.71031642451831645</v>
      </c>
      <c r="AR90">
        <f t="shared" si="45"/>
        <v>1.5553931299486008</v>
      </c>
      <c r="AT90">
        <f t="shared" si="55"/>
        <v>0.31766316215151075</v>
      </c>
      <c r="AU90">
        <f t="shared" si="56"/>
        <v>0.63498658630075344</v>
      </c>
      <c r="AW90">
        <f t="shared" si="46"/>
        <v>8.5732111703063343E-2</v>
      </c>
    </row>
    <row r="91" spans="1:49" x14ac:dyDescent="0.2">
      <c r="A91" t="s">
        <v>735</v>
      </c>
      <c r="B91">
        <v>757.60699999999997</v>
      </c>
      <c r="C91">
        <v>0.83169617959541797</v>
      </c>
      <c r="D91">
        <v>0.82807482918573805</v>
      </c>
      <c r="E91">
        <v>0.66324435404997895</v>
      </c>
      <c r="F91">
        <v>0.6237606169255</v>
      </c>
      <c r="G91">
        <v>0.42467470959869003</v>
      </c>
      <c r="H91">
        <v>0.426196030253714</v>
      </c>
      <c r="I91">
        <v>0.49564117748234099</v>
      </c>
      <c r="J91">
        <v>0.46959715515018702</v>
      </c>
      <c r="K91">
        <v>0.50884770006836699</v>
      </c>
      <c r="L91">
        <v>0.47760695521924401</v>
      </c>
      <c r="M91">
        <v>1.71753695884283</v>
      </c>
      <c r="N91">
        <v>1.28892563921995</v>
      </c>
      <c r="O91">
        <v>2.6772292998230198</v>
      </c>
      <c r="P91">
        <v>2.4979161903575098</v>
      </c>
      <c r="Q91">
        <v>3.5128421902566598</v>
      </c>
      <c r="R91">
        <v>3.4722607398688798</v>
      </c>
      <c r="S91">
        <v>0.95500064424716102</v>
      </c>
      <c r="T91">
        <v>0.81378937525283901</v>
      </c>
      <c r="U91">
        <v>0.90673035545839797</v>
      </c>
      <c r="V91">
        <v>0.98474283359843096</v>
      </c>
      <c r="W91">
        <v>0.95983817919695402</v>
      </c>
      <c r="X91">
        <v>0.93287774900917297</v>
      </c>
      <c r="AA91" t="str">
        <f t="shared" si="47"/>
        <v>PA_18:1/22:0</v>
      </c>
      <c r="AB91">
        <f t="shared" si="48"/>
        <v>0.82988550439057795</v>
      </c>
      <c r="AC91">
        <f t="shared" si="49"/>
        <v>0.64350248548773947</v>
      </c>
      <c r="AD91">
        <f t="shared" si="50"/>
        <v>0.42543536992620201</v>
      </c>
      <c r="AE91">
        <f t="shared" si="51"/>
        <v>0.482619166316264</v>
      </c>
      <c r="AF91">
        <f t="shared" si="52"/>
        <v>0.4932273276438055</v>
      </c>
      <c r="AG91">
        <f t="shared" si="53"/>
        <v>1.5032312990313899</v>
      </c>
      <c r="AH91">
        <f t="shared" si="54"/>
        <v>2.5875727450902648</v>
      </c>
      <c r="AI91">
        <f t="shared" si="38"/>
        <v>0.88439500974999996</v>
      </c>
      <c r="AJ91">
        <f t="shared" si="39"/>
        <v>0.94573659452841441</v>
      </c>
      <c r="AK91">
        <f t="shared" si="40"/>
        <v>0.9463579641030635</v>
      </c>
      <c r="AM91" t="str">
        <f t="shared" si="41"/>
        <v>PA_18:1/22:0</v>
      </c>
      <c r="AN91">
        <f t="shared" si="42"/>
        <v>0.57493397075291774</v>
      </c>
      <c r="AO91">
        <f t="shared" si="43"/>
        <v>1.3734587225006263</v>
      </c>
      <c r="AQ91">
        <f t="shared" si="44"/>
        <v>0.1637450426826855</v>
      </c>
      <c r="AR91">
        <f t="shared" si="45"/>
        <v>0.72378490816998031</v>
      </c>
      <c r="AT91">
        <f t="shared" si="55"/>
        <v>7.3229009283417856E-2</v>
      </c>
      <c r="AU91">
        <f t="shared" si="56"/>
        <v>0.29548395142393857</v>
      </c>
      <c r="AW91">
        <f t="shared" si="46"/>
        <v>6.7946020741937535E-2</v>
      </c>
    </row>
    <row r="92" spans="1:49" x14ac:dyDescent="0.2">
      <c r="A92" t="s">
        <v>736</v>
      </c>
      <c r="B92">
        <v>755.60500000000002</v>
      </c>
      <c r="C92">
        <v>0.18932682573471499</v>
      </c>
      <c r="D92">
        <v>0.23628564591368501</v>
      </c>
      <c r="E92">
        <v>0.216002688162413</v>
      </c>
      <c r="F92">
        <v>0.12413002053609599</v>
      </c>
      <c r="G92">
        <v>0.10605753851194601</v>
      </c>
      <c r="H92">
        <v>0.17278341704233899</v>
      </c>
      <c r="I92">
        <v>0.13405437167947001</v>
      </c>
      <c r="J92">
        <v>9.0939234765472193E-2</v>
      </c>
      <c r="K92">
        <v>0.16167273191485301</v>
      </c>
      <c r="L92">
        <v>0.12822535557033601</v>
      </c>
      <c r="M92">
        <v>2.1022566622142298</v>
      </c>
      <c r="N92">
        <v>1.3169325167948001</v>
      </c>
      <c r="O92">
        <v>2.10466222179996</v>
      </c>
      <c r="P92">
        <v>2.2684046353748601</v>
      </c>
      <c r="Q92">
        <v>3.6444330974893901</v>
      </c>
      <c r="R92">
        <v>3.3291130471141699</v>
      </c>
      <c r="S92">
        <v>1.10494045467876</v>
      </c>
      <c r="T92">
        <v>0.956492155605286</v>
      </c>
      <c r="U92">
        <v>0.78383296183837303</v>
      </c>
      <c r="V92">
        <v>0.88108291782331505</v>
      </c>
      <c r="W92">
        <v>0.69411205865648695</v>
      </c>
      <c r="X92">
        <v>1.07504693963941</v>
      </c>
      <c r="AA92" t="str">
        <f t="shared" si="47"/>
        <v>PA_18:2/22:0</v>
      </c>
      <c r="AB92">
        <f t="shared" si="48"/>
        <v>0.2128062358242</v>
      </c>
      <c r="AC92">
        <f t="shared" si="49"/>
        <v>0.17006635434925449</v>
      </c>
      <c r="AD92">
        <f t="shared" si="50"/>
        <v>0.1394204777771425</v>
      </c>
      <c r="AE92">
        <f t="shared" si="51"/>
        <v>0.1124968032224711</v>
      </c>
      <c r="AF92">
        <f t="shared" si="52"/>
        <v>0.14494904374259451</v>
      </c>
      <c r="AG92">
        <f t="shared" si="53"/>
        <v>1.709594589504515</v>
      </c>
      <c r="AH92">
        <f t="shared" si="54"/>
        <v>2.1865334285874098</v>
      </c>
      <c r="AI92">
        <f t="shared" si="38"/>
        <v>1.0307163051420229</v>
      </c>
      <c r="AJ92">
        <f t="shared" si="39"/>
        <v>0.83245793983084404</v>
      </c>
      <c r="AK92">
        <f t="shared" si="40"/>
        <v>0.88457949914794853</v>
      </c>
      <c r="AM92" t="str">
        <f t="shared" si="41"/>
        <v>PA_18:2/22:0</v>
      </c>
      <c r="AN92">
        <f t="shared" si="42"/>
        <v>0.15594778298313255</v>
      </c>
      <c r="AO92">
        <f t="shared" si="43"/>
        <v>1.328776352442548</v>
      </c>
      <c r="AQ92">
        <f t="shared" si="44"/>
        <v>3.7796591914201899E-2</v>
      </c>
      <c r="AR92">
        <f t="shared" si="45"/>
        <v>0.59440144984820287</v>
      </c>
      <c r="AT92">
        <f t="shared" si="55"/>
        <v>1.6903149767594869E-2</v>
      </c>
      <c r="AU92">
        <f t="shared" si="56"/>
        <v>0.24266337574977045</v>
      </c>
      <c r="AW92">
        <f t="shared" si="46"/>
        <v>1.1454098047741454E-2</v>
      </c>
    </row>
    <row r="93" spans="1:49" x14ac:dyDescent="0.2">
      <c r="A93" t="s">
        <v>737</v>
      </c>
      <c r="B93">
        <v>759.60900000000004</v>
      </c>
      <c r="C93">
        <v>0</v>
      </c>
      <c r="D93">
        <v>0</v>
      </c>
      <c r="E93">
        <v>0</v>
      </c>
      <c r="F93">
        <v>1.5685407015885E-2</v>
      </c>
      <c r="G93">
        <v>0</v>
      </c>
      <c r="H93">
        <v>0</v>
      </c>
      <c r="I93">
        <v>0</v>
      </c>
      <c r="J93">
        <v>0</v>
      </c>
      <c r="K93">
        <v>1.03384743758965E-2</v>
      </c>
      <c r="L93">
        <v>3.3788056488953999E-2</v>
      </c>
      <c r="M93">
        <v>2.8103086043357699E-2</v>
      </c>
      <c r="N93">
        <v>0</v>
      </c>
      <c r="O93">
        <v>0</v>
      </c>
      <c r="P93">
        <v>0</v>
      </c>
      <c r="Q93">
        <v>4.03139948092009E-2</v>
      </c>
      <c r="R93">
        <v>0</v>
      </c>
      <c r="S93">
        <v>0</v>
      </c>
      <c r="T93">
        <v>0</v>
      </c>
      <c r="U93">
        <v>2.3589849269562298E-3</v>
      </c>
      <c r="V93">
        <v>0</v>
      </c>
      <c r="W93">
        <v>0</v>
      </c>
      <c r="X93">
        <v>0</v>
      </c>
      <c r="AA93" t="str">
        <f t="shared" si="47"/>
        <v>PA_20:0/20:0</v>
      </c>
      <c r="AB93">
        <f t="shared" si="48"/>
        <v>0</v>
      </c>
      <c r="AC93">
        <f t="shared" si="49"/>
        <v>7.8427035079425E-3</v>
      </c>
      <c r="AD93">
        <f t="shared" si="50"/>
        <v>0</v>
      </c>
      <c r="AE93">
        <f t="shared" si="51"/>
        <v>0</v>
      </c>
      <c r="AF93">
        <f t="shared" si="52"/>
        <v>2.206326543242525E-2</v>
      </c>
      <c r="AG93">
        <f t="shared" si="53"/>
        <v>1.4051543021678849E-2</v>
      </c>
      <c r="AH93">
        <f t="shared" si="54"/>
        <v>0</v>
      </c>
      <c r="AI93">
        <f t="shared" si="38"/>
        <v>0</v>
      </c>
      <c r="AJ93">
        <f t="shared" si="39"/>
        <v>1.1794924634781149E-3</v>
      </c>
      <c r="AK93">
        <f t="shared" si="40"/>
        <v>0</v>
      </c>
      <c r="AM93" t="str">
        <f t="shared" si="41"/>
        <v>PA_20:0/20:0</v>
      </c>
      <c r="AN93">
        <f t="shared" si="42"/>
        <v>5.9811937880735501E-3</v>
      </c>
      <c r="AO93">
        <f t="shared" si="43"/>
        <v>3.0462070970313929E-3</v>
      </c>
      <c r="AQ93">
        <f t="shared" si="44"/>
        <v>9.6101805940717946E-3</v>
      </c>
      <c r="AR93">
        <f t="shared" si="45"/>
        <v>6.1733332846095213E-3</v>
      </c>
      <c r="AT93">
        <f t="shared" si="55"/>
        <v>4.2978034168787687E-3</v>
      </c>
      <c r="AU93">
        <f t="shared" si="56"/>
        <v>2.5202527599055015E-3</v>
      </c>
      <c r="AW93">
        <f t="shared" si="46"/>
        <v>0.58402539811052789</v>
      </c>
    </row>
    <row r="94" spans="1:49" x14ac:dyDescent="0.2">
      <c r="A94" t="s">
        <v>738</v>
      </c>
      <c r="B94">
        <v>757.60699999999997</v>
      </c>
      <c r="C94">
        <v>9.19942914048648E-2</v>
      </c>
      <c r="D94">
        <v>3.1036179897393899E-2</v>
      </c>
      <c r="E94">
        <v>5.3961029698936597E-2</v>
      </c>
      <c r="F94">
        <v>6.4275188412142997E-2</v>
      </c>
      <c r="G94">
        <v>9.9060729024763195E-3</v>
      </c>
      <c r="H94">
        <v>4.5565853013077903E-2</v>
      </c>
      <c r="I94">
        <v>9.2595445726787101E-2</v>
      </c>
      <c r="J94">
        <v>2.46557513253962E-2</v>
      </c>
      <c r="K94">
        <v>2.5051454561029699E-2</v>
      </c>
      <c r="L94">
        <v>1.40770459812679E-2</v>
      </c>
      <c r="M94">
        <v>0.12742835468379199</v>
      </c>
      <c r="N94">
        <v>4.25023082020759E-2</v>
      </c>
      <c r="O94">
        <v>3.7067384763465203E-2</v>
      </c>
      <c r="P94">
        <v>0.133148600284516</v>
      </c>
      <c r="Q94">
        <v>0.10792560269212099</v>
      </c>
      <c r="R94">
        <v>0.345838349066176</v>
      </c>
      <c r="S94">
        <v>0</v>
      </c>
      <c r="T94">
        <v>0.200857081726771</v>
      </c>
      <c r="U94">
        <v>8.8414187686625206E-2</v>
      </c>
      <c r="V94">
        <v>5.9470562928010298E-2</v>
      </c>
      <c r="W94">
        <v>5.7906500421374102E-2</v>
      </c>
      <c r="X94">
        <v>0.13528017544858301</v>
      </c>
      <c r="AA94" t="str">
        <f t="shared" si="47"/>
        <v>PA_20:0/20:1</v>
      </c>
      <c r="AB94">
        <f t="shared" si="48"/>
        <v>6.1515235651129346E-2</v>
      </c>
      <c r="AC94">
        <f t="shared" si="49"/>
        <v>5.9118109055539797E-2</v>
      </c>
      <c r="AD94">
        <f t="shared" si="50"/>
        <v>2.7735962957777111E-2</v>
      </c>
      <c r="AE94">
        <f t="shared" si="51"/>
        <v>5.862559852609165E-2</v>
      </c>
      <c r="AF94">
        <f t="shared" si="52"/>
        <v>1.95642502711488E-2</v>
      </c>
      <c r="AG94">
        <f t="shared" si="53"/>
        <v>8.4965331442933945E-2</v>
      </c>
      <c r="AH94">
        <f t="shared" si="54"/>
        <v>8.5107992523990594E-2</v>
      </c>
      <c r="AI94">
        <f t="shared" si="38"/>
        <v>0.1004285408633855</v>
      </c>
      <c r="AJ94">
        <f t="shared" si="39"/>
        <v>7.3942375307317759E-2</v>
      </c>
      <c r="AK94">
        <f t="shared" si="40"/>
        <v>9.6593337934978554E-2</v>
      </c>
      <c r="AM94" t="str">
        <f t="shared" si="41"/>
        <v>PA_20:0/20:1</v>
      </c>
      <c r="AN94">
        <f t="shared" si="42"/>
        <v>4.5311831292337339E-2</v>
      </c>
      <c r="AO94">
        <f t="shared" si="43"/>
        <v>8.8207515614521254E-2</v>
      </c>
      <c r="AQ94">
        <f t="shared" si="44"/>
        <v>2.0014176804207279E-2</v>
      </c>
      <c r="AR94">
        <f t="shared" si="45"/>
        <v>1.0527208838280643E-2</v>
      </c>
      <c r="AT94">
        <f t="shared" si="55"/>
        <v>8.950611969581395E-3</v>
      </c>
      <c r="AU94">
        <f t="shared" si="56"/>
        <v>4.2977150115841422E-3</v>
      </c>
      <c r="AW94">
        <f t="shared" si="46"/>
        <v>5.3183173900729786E-3</v>
      </c>
    </row>
    <row r="95" spans="1:49" x14ac:dyDescent="0.2">
      <c r="A95" t="s">
        <v>739</v>
      </c>
      <c r="B95">
        <v>755.60500000000002</v>
      </c>
      <c r="C95">
        <v>0.23743984427522499</v>
      </c>
      <c r="D95">
        <v>4.9319144160869501E-2</v>
      </c>
      <c r="E95">
        <v>9.5344495805431098E-2</v>
      </c>
      <c r="F95">
        <v>8.7563551759346103E-2</v>
      </c>
      <c r="G95">
        <v>3.3837432044703901E-2</v>
      </c>
      <c r="H95">
        <v>3.8378536093239102E-2</v>
      </c>
      <c r="I95">
        <v>1.14190288598935E-2</v>
      </c>
      <c r="J95">
        <v>0.11319853186732599</v>
      </c>
      <c r="K95">
        <v>8.9364205311452394E-2</v>
      </c>
      <c r="L95">
        <v>2.38964385207119E-2</v>
      </c>
      <c r="M95">
        <v>4.1389032279199198E-2</v>
      </c>
      <c r="N95">
        <v>6.7516269309657401E-2</v>
      </c>
      <c r="O95">
        <v>0</v>
      </c>
      <c r="P95">
        <v>0</v>
      </c>
      <c r="Q95">
        <v>0.183644781068001</v>
      </c>
      <c r="R95">
        <v>0.17286703489691299</v>
      </c>
      <c r="S95">
        <v>3.2538387169861301E-2</v>
      </c>
      <c r="T95">
        <v>5.5129359459864101E-2</v>
      </c>
      <c r="U95">
        <v>1.1748344558092301E-2</v>
      </c>
      <c r="V95">
        <v>1.8183775135911101E-3</v>
      </c>
      <c r="W95">
        <v>2.9725919675562502E-2</v>
      </c>
      <c r="X95">
        <v>0</v>
      </c>
      <c r="AA95" t="str">
        <f t="shared" si="47"/>
        <v>PA_20:0/20:2</v>
      </c>
      <c r="AB95">
        <f t="shared" si="48"/>
        <v>0.14337949421804724</v>
      </c>
      <c r="AC95">
        <f t="shared" si="49"/>
        <v>9.1454023782388594E-2</v>
      </c>
      <c r="AD95">
        <f t="shared" si="50"/>
        <v>3.6107984068971505E-2</v>
      </c>
      <c r="AE95">
        <f t="shared" si="51"/>
        <v>6.2308780363609748E-2</v>
      </c>
      <c r="AF95">
        <f t="shared" si="52"/>
        <v>5.6630321916082145E-2</v>
      </c>
      <c r="AG95">
        <f t="shared" si="53"/>
        <v>5.4452650794428299E-2</v>
      </c>
      <c r="AH95">
        <f t="shared" si="54"/>
        <v>0</v>
      </c>
      <c r="AI95">
        <f t="shared" si="38"/>
        <v>4.3833873314862701E-2</v>
      </c>
      <c r="AJ95">
        <f t="shared" si="39"/>
        <v>6.7833610358417054E-3</v>
      </c>
      <c r="AK95">
        <f t="shared" si="40"/>
        <v>1.4862959837781251E-2</v>
      </c>
      <c r="AM95" t="str">
        <f t="shared" si="41"/>
        <v>PA_20:0/20:2</v>
      </c>
      <c r="AN95">
        <f t="shared" si="42"/>
        <v>7.7976120869819851E-2</v>
      </c>
      <c r="AO95">
        <f t="shared" si="43"/>
        <v>2.3986568996582795E-2</v>
      </c>
      <c r="AQ95">
        <f t="shared" si="44"/>
        <v>4.1573142420719522E-2</v>
      </c>
      <c r="AR95">
        <f t="shared" si="45"/>
        <v>2.3857093962102369E-2</v>
      </c>
      <c r="AT95">
        <f t="shared" si="55"/>
        <v>1.8592074498201803E-2</v>
      </c>
      <c r="AU95">
        <f t="shared" si="56"/>
        <v>9.7396178254640416E-3</v>
      </c>
      <c r="AW95">
        <f t="shared" si="46"/>
        <v>4.3085142767144077E-2</v>
      </c>
    </row>
    <row r="96" spans="1:49" x14ac:dyDescent="0.2">
      <c r="A96" t="s">
        <v>740</v>
      </c>
      <c r="B96">
        <v>753.60299999999995</v>
      </c>
      <c r="C96">
        <v>0.227828976821253</v>
      </c>
      <c r="D96">
        <v>0.14532357189294701</v>
      </c>
      <c r="E96">
        <v>0.121848999464487</v>
      </c>
      <c r="F96">
        <v>0.15123179251833199</v>
      </c>
      <c r="G96">
        <v>6.3747690970393803E-2</v>
      </c>
      <c r="H96">
        <v>6.8633568131304806E-2</v>
      </c>
      <c r="I96">
        <v>8.5002302444692104E-2</v>
      </c>
      <c r="J96">
        <v>7.39165140527588E-2</v>
      </c>
      <c r="K96">
        <v>0.16503383300354099</v>
      </c>
      <c r="L96">
        <v>9.7390489808041103E-2</v>
      </c>
      <c r="M96">
        <v>0.26269828304028697</v>
      </c>
      <c r="N96">
        <v>0.13653636971522001</v>
      </c>
      <c r="O96">
        <v>0.213802286091924</v>
      </c>
      <c r="P96">
        <v>9.5507615901657697E-2</v>
      </c>
      <c r="Q96">
        <v>0.50967654416943797</v>
      </c>
      <c r="R96">
        <v>0.57866354732601299</v>
      </c>
      <c r="S96">
        <v>0.12418961691685</v>
      </c>
      <c r="T96">
        <v>0.193137859398403</v>
      </c>
      <c r="U96">
        <v>4.8451510332429198E-2</v>
      </c>
      <c r="V96">
        <v>8.3132660514615903E-2</v>
      </c>
      <c r="W96">
        <v>0.104467310654906</v>
      </c>
      <c r="X96">
        <v>7.0041125702005297E-2</v>
      </c>
      <c r="AA96" t="str">
        <f t="shared" si="47"/>
        <v>PA_20:0/20:3</v>
      </c>
      <c r="AB96">
        <f t="shared" si="48"/>
        <v>0.1865762743571</v>
      </c>
      <c r="AC96">
        <f t="shared" si="49"/>
        <v>0.13654039599140949</v>
      </c>
      <c r="AD96">
        <f t="shared" si="50"/>
        <v>6.6190629550849311E-2</v>
      </c>
      <c r="AE96">
        <f t="shared" si="51"/>
        <v>7.9459408248725452E-2</v>
      </c>
      <c r="AF96">
        <f t="shared" si="52"/>
        <v>0.13121216140579106</v>
      </c>
      <c r="AG96">
        <f t="shared" si="53"/>
        <v>0.19961732637775348</v>
      </c>
      <c r="AH96">
        <f t="shared" si="54"/>
        <v>0.15465495099679086</v>
      </c>
      <c r="AI96">
        <f t="shared" si="38"/>
        <v>0.15866373815762649</v>
      </c>
      <c r="AJ96">
        <f t="shared" si="39"/>
        <v>6.5792085423522551E-2</v>
      </c>
      <c r="AK96">
        <f t="shared" si="40"/>
        <v>8.7254218178455648E-2</v>
      </c>
      <c r="AM96" t="str">
        <f t="shared" si="41"/>
        <v>PA_20:0/20:3</v>
      </c>
      <c r="AN96">
        <f t="shared" si="42"/>
        <v>0.11999577391077505</v>
      </c>
      <c r="AO96">
        <f t="shared" si="43"/>
        <v>0.13319646382682981</v>
      </c>
      <c r="AQ96">
        <f t="shared" si="44"/>
        <v>4.8401150318438495E-2</v>
      </c>
      <c r="AR96">
        <f t="shared" si="45"/>
        <v>5.5169783121342561E-2</v>
      </c>
      <c r="AT96">
        <f t="shared" si="55"/>
        <v>2.1645652460242814E-2</v>
      </c>
      <c r="AU96">
        <f t="shared" si="56"/>
        <v>2.2522969644550188E-2</v>
      </c>
      <c r="AW96">
        <f t="shared" si="46"/>
        <v>0.69824896379038681</v>
      </c>
    </row>
    <row r="97" spans="1:49" x14ac:dyDescent="0.2">
      <c r="A97" t="s">
        <v>741</v>
      </c>
      <c r="B97">
        <v>751.601</v>
      </c>
      <c r="C97">
        <v>2.5185594013361201</v>
      </c>
      <c r="D97">
        <v>1.79034581853145</v>
      </c>
      <c r="E97">
        <v>2.0221350369564899</v>
      </c>
      <c r="F97">
        <v>1.6894632127808999</v>
      </c>
      <c r="G97">
        <v>1.2167986032765801</v>
      </c>
      <c r="H97">
        <v>1.5447534725331</v>
      </c>
      <c r="I97">
        <v>1.6440712289869099</v>
      </c>
      <c r="J97">
        <v>0.97282450472297699</v>
      </c>
      <c r="K97">
        <v>2.1085363871543499</v>
      </c>
      <c r="L97">
        <v>1.71312109223019</v>
      </c>
      <c r="M97">
        <v>1.9130382239425301</v>
      </c>
      <c r="N97">
        <v>2.2397605911619101</v>
      </c>
      <c r="O97">
        <v>2.9240519694293301</v>
      </c>
      <c r="P97">
        <v>3.2346965167964901</v>
      </c>
      <c r="Q97">
        <v>4.3082145649254402</v>
      </c>
      <c r="R97">
        <v>4.6905766209397504</v>
      </c>
      <c r="S97">
        <v>1.81240037370123</v>
      </c>
      <c r="T97">
        <v>2.1582363776595601</v>
      </c>
      <c r="U97">
        <v>1.65172510907009</v>
      </c>
      <c r="V97">
        <v>0.94012348120330502</v>
      </c>
      <c r="W97">
        <v>1.5624584626615401</v>
      </c>
      <c r="X97">
        <v>1.8657964750685401</v>
      </c>
      <c r="AA97" t="str">
        <f t="shared" si="47"/>
        <v>PA_20:0/20:4</v>
      </c>
      <c r="AB97">
        <f t="shared" si="48"/>
        <v>2.1544526099337853</v>
      </c>
      <c r="AC97">
        <f t="shared" si="49"/>
        <v>1.8557991248686949</v>
      </c>
      <c r="AD97">
        <f t="shared" si="50"/>
        <v>1.3807760379048402</v>
      </c>
      <c r="AE97">
        <f t="shared" si="51"/>
        <v>1.3084478668549435</v>
      </c>
      <c r="AF97">
        <f t="shared" si="52"/>
        <v>1.9108287396922701</v>
      </c>
      <c r="AG97">
        <f t="shared" si="53"/>
        <v>2.0763994075522199</v>
      </c>
      <c r="AH97">
        <f t="shared" si="54"/>
        <v>3.0793742431129099</v>
      </c>
      <c r="AI97">
        <f t="shared" si="38"/>
        <v>1.9853183756803952</v>
      </c>
      <c r="AJ97">
        <f t="shared" si="39"/>
        <v>1.2959242951366976</v>
      </c>
      <c r="AK97">
        <f t="shared" si="40"/>
        <v>1.7141274688650401</v>
      </c>
      <c r="AM97" t="str">
        <f t="shared" si="41"/>
        <v>PA_20:0/20:4</v>
      </c>
      <c r="AN97">
        <f t="shared" si="42"/>
        <v>1.7220608758509068</v>
      </c>
      <c r="AO97">
        <f t="shared" si="43"/>
        <v>2.0302287580694527</v>
      </c>
      <c r="AQ97">
        <f t="shared" si="44"/>
        <v>0.36332936132225185</v>
      </c>
      <c r="AR97">
        <f t="shared" si="45"/>
        <v>0.66029879399911018</v>
      </c>
      <c r="AT97">
        <f t="shared" si="55"/>
        <v>0.16248583002762759</v>
      </c>
      <c r="AU97">
        <f t="shared" si="56"/>
        <v>0.2695658538454872</v>
      </c>
      <c r="AW97">
        <f t="shared" si="46"/>
        <v>0.39461739196278178</v>
      </c>
    </row>
    <row r="98" spans="1:49" x14ac:dyDescent="0.2">
      <c r="A98" t="s">
        <v>742</v>
      </c>
      <c r="B98">
        <v>749.59900000000005</v>
      </c>
      <c r="C98">
        <v>0.27914417072911302</v>
      </c>
      <c r="D98">
        <v>0.33998594307596203</v>
      </c>
      <c r="E98">
        <v>0.19983296249165799</v>
      </c>
      <c r="F98">
        <v>0.29478881106149202</v>
      </c>
      <c r="G98">
        <v>0.157820348403372</v>
      </c>
      <c r="H98">
        <v>0.19157543908844901</v>
      </c>
      <c r="I98">
        <v>0.241460818310402</v>
      </c>
      <c r="J98">
        <v>0.165396807972784</v>
      </c>
      <c r="K98">
        <v>0.24831313229686799</v>
      </c>
      <c r="L98">
        <v>0.22092461614491701</v>
      </c>
      <c r="M98">
        <v>0.238325542227038</v>
      </c>
      <c r="N98">
        <v>0.14306389197160899</v>
      </c>
      <c r="O98">
        <v>3.7044478900298501E-2</v>
      </c>
      <c r="P98">
        <v>8.2593275473483593E-2</v>
      </c>
      <c r="Q98">
        <v>0.26103798269562201</v>
      </c>
      <c r="R98">
        <v>5.3571623141399002E-2</v>
      </c>
      <c r="S98">
        <v>0.17368267662095199</v>
      </c>
      <c r="T98">
        <v>0.147154463659636</v>
      </c>
      <c r="U98">
        <v>4.3735994013090702E-2</v>
      </c>
      <c r="V98">
        <v>0.18509519987214901</v>
      </c>
      <c r="W98">
        <v>9.3744084977381403E-2</v>
      </c>
      <c r="X98">
        <v>6.3567442753312095E-2</v>
      </c>
      <c r="AA98" t="str">
        <f t="shared" si="47"/>
        <v>PA_20:0/20:5</v>
      </c>
      <c r="AB98">
        <f t="shared" si="48"/>
        <v>0.30956505690253755</v>
      </c>
      <c r="AC98">
        <f t="shared" si="49"/>
        <v>0.24731088677657501</v>
      </c>
      <c r="AD98">
        <f t="shared" si="50"/>
        <v>0.17469789374591049</v>
      </c>
      <c r="AE98">
        <f t="shared" si="51"/>
        <v>0.203428813141593</v>
      </c>
      <c r="AF98">
        <f t="shared" si="52"/>
        <v>0.2346188742208925</v>
      </c>
      <c r="AG98">
        <f t="shared" si="53"/>
        <v>0.19069471709932351</v>
      </c>
      <c r="AH98">
        <f t="shared" si="54"/>
        <v>5.9818877186891051E-2</v>
      </c>
      <c r="AI98">
        <f t="shared" si="38"/>
        <v>0.16041857014029398</v>
      </c>
      <c r="AJ98">
        <f t="shared" si="39"/>
        <v>0.11441559694261985</v>
      </c>
      <c r="AK98">
        <f t="shared" si="40"/>
        <v>7.8655763865346756E-2</v>
      </c>
      <c r="AM98" t="str">
        <f t="shared" si="41"/>
        <v>PA_20:0/20:5</v>
      </c>
      <c r="AN98">
        <f t="shared" si="42"/>
        <v>0.23392430495750172</v>
      </c>
      <c r="AO98">
        <f t="shared" si="43"/>
        <v>0.12080070504689504</v>
      </c>
      <c r="AQ98">
        <f t="shared" si="44"/>
        <v>5.0840311663505451E-2</v>
      </c>
      <c r="AR98">
        <f t="shared" si="45"/>
        <v>5.4750564282914839E-2</v>
      </c>
      <c r="AT98">
        <f t="shared" si="55"/>
        <v>2.2736478575374721E-2</v>
      </c>
      <c r="AU98">
        <f t="shared" si="56"/>
        <v>2.2351824270431822E-2</v>
      </c>
      <c r="AW98">
        <f t="shared" si="46"/>
        <v>9.6399810929712979E-3</v>
      </c>
    </row>
    <row r="99" spans="1:49" x14ac:dyDescent="0.2">
      <c r="A99" t="s">
        <v>743</v>
      </c>
      <c r="B99">
        <v>787.63699999999994</v>
      </c>
      <c r="C99">
        <v>9.8584502896801901E-2</v>
      </c>
      <c r="D99">
        <v>1.8282964263475601E-2</v>
      </c>
      <c r="E99">
        <v>0</v>
      </c>
      <c r="F99">
        <v>1.08240652238598E-2</v>
      </c>
      <c r="G99">
        <v>7.32877001626112E-2</v>
      </c>
      <c r="H99">
        <v>1.1869335045588E-2</v>
      </c>
      <c r="I99">
        <v>0</v>
      </c>
      <c r="J99">
        <v>4.10929188756603E-2</v>
      </c>
      <c r="K99">
        <v>1.03384743758965E-2</v>
      </c>
      <c r="L99">
        <v>3.7139577932936998E-2</v>
      </c>
      <c r="M99">
        <v>6.6952182767063004E-3</v>
      </c>
      <c r="N99">
        <v>5.5924031551964098E-2</v>
      </c>
      <c r="O99">
        <v>0.10490242659650301</v>
      </c>
      <c r="P99">
        <v>5.8394832680587899E-2</v>
      </c>
      <c r="Q99">
        <v>3.2655610155546598E-2</v>
      </c>
      <c r="R99">
        <v>4.1050359869003197E-2</v>
      </c>
      <c r="S99">
        <v>4.3928536956712901E-2</v>
      </c>
      <c r="T99">
        <v>0</v>
      </c>
      <c r="U99">
        <v>4.4522137025024403E-2</v>
      </c>
      <c r="V99">
        <v>3.2500643306853802E-2</v>
      </c>
      <c r="W99">
        <v>0</v>
      </c>
      <c r="X99">
        <v>0</v>
      </c>
      <c r="AA99" t="str">
        <f t="shared" si="47"/>
        <v>PA_20:0/22:0</v>
      </c>
      <c r="AB99">
        <f t="shared" si="48"/>
        <v>5.8433733580138751E-2</v>
      </c>
      <c r="AC99">
        <f t="shared" si="49"/>
        <v>5.4120326119298998E-3</v>
      </c>
      <c r="AD99">
        <f t="shared" si="50"/>
        <v>4.25785176040996E-2</v>
      </c>
      <c r="AE99">
        <f t="shared" si="51"/>
        <v>2.054645943783015E-2</v>
      </c>
      <c r="AF99">
        <f t="shared" si="52"/>
        <v>2.373902615441675E-2</v>
      </c>
      <c r="AG99">
        <f t="shared" si="53"/>
        <v>3.1309624914335199E-2</v>
      </c>
      <c r="AH99">
        <f t="shared" si="54"/>
        <v>8.1648629638545453E-2</v>
      </c>
      <c r="AI99">
        <f t="shared" si="38"/>
        <v>2.196426847835645E-2</v>
      </c>
      <c r="AJ99">
        <f t="shared" si="39"/>
        <v>3.8511390165939102E-2</v>
      </c>
      <c r="AK99">
        <f t="shared" si="40"/>
        <v>0</v>
      </c>
      <c r="AM99" t="str">
        <f t="shared" si="41"/>
        <v>PA_20:0/22:0</v>
      </c>
      <c r="AN99">
        <f t="shared" si="42"/>
        <v>3.014195387768303E-2</v>
      </c>
      <c r="AO99">
        <f t="shared" si="43"/>
        <v>3.468678263943524E-2</v>
      </c>
      <c r="AQ99">
        <f t="shared" si="44"/>
        <v>2.0613908647066876E-2</v>
      </c>
      <c r="AR99">
        <f t="shared" si="45"/>
        <v>2.9985342865532262E-2</v>
      </c>
      <c r="AT99">
        <f t="shared" si="55"/>
        <v>9.218820203362451E-3</v>
      </c>
      <c r="AU99">
        <f t="shared" si="56"/>
        <v>1.2241464963826339E-2</v>
      </c>
      <c r="AW99">
        <f t="shared" si="46"/>
        <v>0.78799616402819017</v>
      </c>
    </row>
    <row r="100" spans="1:49" x14ac:dyDescent="0.2">
      <c r="A100" t="s">
        <v>744</v>
      </c>
      <c r="B100">
        <v>785.63499999999999</v>
      </c>
      <c r="C100">
        <v>0</v>
      </c>
      <c r="D100">
        <v>0</v>
      </c>
      <c r="E100">
        <v>4.12133728768143E-2</v>
      </c>
      <c r="F100">
        <v>1.9050483699012102E-2</v>
      </c>
      <c r="G100">
        <v>0</v>
      </c>
      <c r="H100">
        <v>2.8674260986348E-2</v>
      </c>
      <c r="I100">
        <v>4.2325466624719303E-2</v>
      </c>
      <c r="J100">
        <v>1.05842004424245E-2</v>
      </c>
      <c r="K100">
        <v>0</v>
      </c>
      <c r="L100">
        <v>3.3719986574658203E-2</v>
      </c>
      <c r="M100">
        <v>3.4693814002492898E-2</v>
      </c>
      <c r="N100">
        <v>4.25023082020759E-2</v>
      </c>
      <c r="O100">
        <v>0</v>
      </c>
      <c r="P100">
        <v>0</v>
      </c>
      <c r="Q100">
        <v>3.2655610155546598E-2</v>
      </c>
      <c r="R100">
        <v>7.9219056065894904E-3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AA100" t="str">
        <f t="shared" si="47"/>
        <v>PA_20:0/22:1</v>
      </c>
      <c r="AB100">
        <f t="shared" si="48"/>
        <v>0</v>
      </c>
      <c r="AC100">
        <f t="shared" si="49"/>
        <v>3.0131928287913202E-2</v>
      </c>
      <c r="AD100">
        <f t="shared" si="50"/>
        <v>1.4337130493174E-2</v>
      </c>
      <c r="AE100">
        <f t="shared" si="51"/>
        <v>2.6454833533571902E-2</v>
      </c>
      <c r="AF100">
        <f t="shared" si="52"/>
        <v>1.6859993287329102E-2</v>
      </c>
      <c r="AG100">
        <f t="shared" si="53"/>
        <v>3.8598061102284399E-2</v>
      </c>
      <c r="AH100">
        <f t="shared" si="54"/>
        <v>0</v>
      </c>
      <c r="AI100">
        <f t="shared" si="38"/>
        <v>0</v>
      </c>
      <c r="AJ100">
        <f t="shared" si="39"/>
        <v>0</v>
      </c>
      <c r="AK100">
        <f t="shared" si="40"/>
        <v>0</v>
      </c>
      <c r="AM100" t="str">
        <f t="shared" si="41"/>
        <v>PA_20:0/22:1</v>
      </c>
      <c r="AN100">
        <f t="shared" si="42"/>
        <v>1.7556777120397642E-2</v>
      </c>
      <c r="AO100">
        <f t="shared" si="43"/>
        <v>7.71961222045688E-3</v>
      </c>
      <c r="AQ100">
        <f t="shared" si="44"/>
        <v>1.1794086333703806E-2</v>
      </c>
      <c r="AR100">
        <f t="shared" si="45"/>
        <v>1.7261577684879677E-2</v>
      </c>
      <c r="AT100">
        <f t="shared" si="55"/>
        <v>5.2744757549325954E-3</v>
      </c>
      <c r="AU100">
        <f t="shared" si="56"/>
        <v>7.0470095805612951E-3</v>
      </c>
      <c r="AW100">
        <f t="shared" si="46"/>
        <v>0.32736812246732788</v>
      </c>
    </row>
    <row r="101" spans="1:49" x14ac:dyDescent="0.2">
      <c r="A101" t="s">
        <v>745</v>
      </c>
      <c r="B101">
        <v>783.63300000000004</v>
      </c>
      <c r="C101">
        <v>0</v>
      </c>
      <c r="D101">
        <v>0</v>
      </c>
      <c r="E101">
        <v>1.3505493138456E-2</v>
      </c>
      <c r="F101">
        <v>4.43778433020455E-2</v>
      </c>
      <c r="G101">
        <v>0</v>
      </c>
      <c r="H101">
        <v>1.68915920267299E-2</v>
      </c>
      <c r="I101">
        <v>0</v>
      </c>
      <c r="J101">
        <v>1.0205925565829201E-2</v>
      </c>
      <c r="K101">
        <v>2.49759663297499E-2</v>
      </c>
      <c r="L101">
        <v>0</v>
      </c>
      <c r="M101">
        <v>0</v>
      </c>
      <c r="N101">
        <v>0</v>
      </c>
      <c r="O101">
        <v>0</v>
      </c>
      <c r="P101">
        <v>8.8684751964546501E-3</v>
      </c>
      <c r="Q101">
        <v>1.00628829991577E-2</v>
      </c>
      <c r="R101">
        <v>2.9426359050181601E-2</v>
      </c>
      <c r="S101">
        <v>0</v>
      </c>
      <c r="T101">
        <v>0</v>
      </c>
      <c r="U101">
        <v>4.5608170543316902E-3</v>
      </c>
      <c r="V101">
        <v>0</v>
      </c>
      <c r="W101">
        <v>2.7247226270647302E-3</v>
      </c>
      <c r="X101">
        <v>0</v>
      </c>
      <c r="AA101" t="str">
        <f t="shared" si="47"/>
        <v>PA_20:0/22:2</v>
      </c>
      <c r="AB101">
        <f t="shared" si="48"/>
        <v>0</v>
      </c>
      <c r="AC101">
        <f t="shared" si="49"/>
        <v>2.8941668220250752E-2</v>
      </c>
      <c r="AD101">
        <f t="shared" si="50"/>
        <v>8.44579601336495E-3</v>
      </c>
      <c r="AE101">
        <f t="shared" si="51"/>
        <v>5.1029627829146003E-3</v>
      </c>
      <c r="AF101">
        <f t="shared" si="52"/>
        <v>1.248798316487495E-2</v>
      </c>
      <c r="AG101">
        <f t="shared" si="53"/>
        <v>0</v>
      </c>
      <c r="AH101">
        <f t="shared" si="54"/>
        <v>4.434237598227325E-3</v>
      </c>
      <c r="AI101">
        <f t="shared" si="38"/>
        <v>0</v>
      </c>
      <c r="AJ101">
        <f t="shared" si="39"/>
        <v>2.2804085271658451E-3</v>
      </c>
      <c r="AK101">
        <f t="shared" si="40"/>
        <v>1.3623613135323651E-3</v>
      </c>
      <c r="AM101" t="str">
        <f t="shared" si="41"/>
        <v>PA_20:0/22:2</v>
      </c>
      <c r="AN101">
        <f t="shared" si="42"/>
        <v>1.0995682036281051E-2</v>
      </c>
      <c r="AO101">
        <f t="shared" si="43"/>
        <v>1.615401487785107E-3</v>
      </c>
      <c r="AQ101">
        <f t="shared" si="44"/>
        <v>1.1027425641842777E-2</v>
      </c>
      <c r="AR101">
        <f t="shared" si="45"/>
        <v>1.8487255504280155E-3</v>
      </c>
      <c r="AT101">
        <f t="shared" si="55"/>
        <v>4.9316146703969393E-3</v>
      </c>
      <c r="AU101">
        <f t="shared" si="56"/>
        <v>7.547390454991016E-4</v>
      </c>
      <c r="AW101">
        <f t="shared" si="46"/>
        <v>0.13010767027368325</v>
      </c>
    </row>
    <row r="102" spans="1:49" x14ac:dyDescent="0.2">
      <c r="A102" t="s">
        <v>746</v>
      </c>
      <c r="B102">
        <v>781.63099999999997</v>
      </c>
      <c r="C102">
        <v>4.59971457024324E-2</v>
      </c>
      <c r="D102">
        <v>5.1290216441475897E-2</v>
      </c>
      <c r="E102">
        <v>4.32254613141363E-2</v>
      </c>
      <c r="F102">
        <v>3.7648482430915703E-2</v>
      </c>
      <c r="G102">
        <v>2.6029117426751399E-2</v>
      </c>
      <c r="H102">
        <v>0</v>
      </c>
      <c r="I102">
        <v>1.8002728993807299E-2</v>
      </c>
      <c r="J102">
        <v>6.7909926747189903E-2</v>
      </c>
      <c r="K102">
        <v>2.49759663297499E-2</v>
      </c>
      <c r="L102">
        <v>3.94911199754533E-2</v>
      </c>
      <c r="M102">
        <v>5.3172131523860702E-2</v>
      </c>
      <c r="N102">
        <v>6.8003693123321496E-2</v>
      </c>
      <c r="O102">
        <v>0</v>
      </c>
      <c r="P102">
        <v>0</v>
      </c>
      <c r="Q102">
        <v>0.10410730082318</v>
      </c>
      <c r="R102">
        <v>3.7748547344485302E-2</v>
      </c>
      <c r="S102">
        <v>0</v>
      </c>
      <c r="T102">
        <v>4.3276098227833702E-2</v>
      </c>
      <c r="U102">
        <v>4.0663200327206002E-2</v>
      </c>
      <c r="V102">
        <v>0</v>
      </c>
      <c r="W102">
        <v>0</v>
      </c>
      <c r="X102">
        <v>2.2499148148898201E-3</v>
      </c>
      <c r="AA102" t="str">
        <f t="shared" si="47"/>
        <v>PA_20:0/22:3</v>
      </c>
      <c r="AB102">
        <f t="shared" si="48"/>
        <v>4.8643681071954145E-2</v>
      </c>
      <c r="AC102">
        <f t="shared" si="49"/>
        <v>4.0436971872525998E-2</v>
      </c>
      <c r="AD102">
        <f t="shared" si="50"/>
        <v>1.30145587133757E-2</v>
      </c>
      <c r="AE102">
        <f t="shared" si="51"/>
        <v>4.2956327870498599E-2</v>
      </c>
      <c r="AF102">
        <f t="shared" si="52"/>
        <v>3.2233543152601601E-2</v>
      </c>
      <c r="AG102">
        <f t="shared" si="53"/>
        <v>6.0587912323591099E-2</v>
      </c>
      <c r="AH102">
        <f t="shared" si="54"/>
        <v>0</v>
      </c>
      <c r="AI102">
        <f t="shared" si="38"/>
        <v>2.1638049113916851E-2</v>
      </c>
      <c r="AJ102">
        <f t="shared" si="39"/>
        <v>2.0331600163603001E-2</v>
      </c>
      <c r="AK102">
        <f t="shared" si="40"/>
        <v>1.1249574074449101E-3</v>
      </c>
      <c r="AM102" t="str">
        <f t="shared" si="41"/>
        <v>PA_20:0/22:3</v>
      </c>
      <c r="AN102">
        <f t="shared" si="42"/>
        <v>3.545701653619121E-2</v>
      </c>
      <c r="AO102">
        <f t="shared" si="43"/>
        <v>2.073650380171117E-2</v>
      </c>
      <c r="AQ102">
        <f t="shared" si="44"/>
        <v>1.3865266324552436E-2</v>
      </c>
      <c r="AR102">
        <f t="shared" si="45"/>
        <v>2.4513908470380225E-2</v>
      </c>
      <c r="AT102">
        <f t="shared" si="55"/>
        <v>6.2007356055675811E-3</v>
      </c>
      <c r="AU102">
        <f t="shared" si="56"/>
        <v>1.0007761225620339E-2</v>
      </c>
      <c r="AW102">
        <f t="shared" si="46"/>
        <v>0.28467954286202318</v>
      </c>
    </row>
    <row r="103" spans="1:49" x14ac:dyDescent="0.2">
      <c r="A103" t="s">
        <v>747</v>
      </c>
      <c r="B103">
        <v>785.63499999999999</v>
      </c>
      <c r="C103">
        <v>2.78689565540877E-2</v>
      </c>
      <c r="D103">
        <v>0</v>
      </c>
      <c r="E103">
        <v>6.2667904024112306E-2</v>
      </c>
      <c r="F103">
        <v>0</v>
      </c>
      <c r="G103">
        <v>2.4166065018093201E-2</v>
      </c>
      <c r="H103">
        <v>0</v>
      </c>
      <c r="I103">
        <v>1.6714170989152701E-2</v>
      </c>
      <c r="J103">
        <v>2.46557513253962E-2</v>
      </c>
      <c r="K103">
        <v>2.49759663297499E-2</v>
      </c>
      <c r="L103">
        <v>1.44784811483624E-2</v>
      </c>
      <c r="M103">
        <v>7.4398627347043902E-2</v>
      </c>
      <c r="N103">
        <v>4.6477046376389997E-2</v>
      </c>
      <c r="O103">
        <v>4.8681116089347498E-2</v>
      </c>
      <c r="P103">
        <v>4.6409376786381497E-2</v>
      </c>
      <c r="Q103">
        <v>0.154133270734685</v>
      </c>
      <c r="R103">
        <v>9.4929620664425798E-2</v>
      </c>
      <c r="S103">
        <v>4.2707159054923997E-2</v>
      </c>
      <c r="T103">
        <v>0</v>
      </c>
      <c r="U103">
        <v>4.3919115400313499E-2</v>
      </c>
      <c r="V103">
        <v>6.5563913290098697E-2</v>
      </c>
      <c r="W103">
        <v>2.9220083580155001E-2</v>
      </c>
      <c r="X103">
        <v>1.66608083841616E-3</v>
      </c>
      <c r="AA103" t="str">
        <f t="shared" si="47"/>
        <v>PA_20:1/22:0</v>
      </c>
      <c r="AB103">
        <f t="shared" si="48"/>
        <v>1.393447827704385E-2</v>
      </c>
      <c r="AC103">
        <f t="shared" si="49"/>
        <v>3.1333952012056153E-2</v>
      </c>
      <c r="AD103">
        <f t="shared" si="50"/>
        <v>1.2083032509046601E-2</v>
      </c>
      <c r="AE103">
        <f t="shared" si="51"/>
        <v>2.0684961157274452E-2</v>
      </c>
      <c r="AF103">
        <f t="shared" si="52"/>
        <v>1.9727223739056152E-2</v>
      </c>
      <c r="AG103">
        <f t="shared" si="53"/>
        <v>6.043783686171695E-2</v>
      </c>
      <c r="AH103">
        <f t="shared" si="54"/>
        <v>4.7545246437864494E-2</v>
      </c>
      <c r="AI103">
        <f t="shared" ref="AI103:AI128" si="57">AVERAGE(S103:T103)</f>
        <v>2.1353579527461999E-2</v>
      </c>
      <c r="AJ103">
        <f t="shared" ref="AJ103:AJ128" si="58">AVERAGE(U103:V103)</f>
        <v>5.4741514345206098E-2</v>
      </c>
      <c r="AK103">
        <f t="shared" ref="AK103:AK128" si="59">AVERAGE(W103:X103)</f>
        <v>1.5443082209285581E-2</v>
      </c>
      <c r="AM103" t="str">
        <f t="shared" ref="AM103:AM128" si="60">A103</f>
        <v>PA_20:1/22:0</v>
      </c>
      <c r="AN103">
        <f t="shared" ref="AN103:AN128" si="61">AVERAGE(AB103:AF103)</f>
        <v>1.9552729538895443E-2</v>
      </c>
      <c r="AO103">
        <f t="shared" ref="AO103:AO128" si="62">AVERAGE(AG103:AK103)</f>
        <v>3.9904251876307029E-2</v>
      </c>
      <c r="AQ103">
        <f t="shared" ref="AQ103:AQ128" si="63">STDEV(AB103:AF103)</f>
        <v>7.5410662473002262E-3</v>
      </c>
      <c r="AR103">
        <f t="shared" ref="AR103:AR128" si="64">STDEV(AG103:AK103)</f>
        <v>2.0264707830899127E-2</v>
      </c>
      <c r="AT103">
        <f t="shared" si="55"/>
        <v>3.3724673503585088E-3</v>
      </c>
      <c r="AU103">
        <f t="shared" si="56"/>
        <v>8.2730323287142273E-3</v>
      </c>
      <c r="AW103">
        <f t="shared" ref="AW103:AW128" si="65">TTEST(AB103:AF103,AG103:AK103,2,3)</f>
        <v>8.8274761722840323E-2</v>
      </c>
    </row>
    <row r="104" spans="1:49" x14ac:dyDescent="0.2">
      <c r="A104" t="s">
        <v>748</v>
      </c>
      <c r="B104">
        <v>783.63300000000004</v>
      </c>
      <c r="C104">
        <v>0</v>
      </c>
      <c r="D104">
        <v>0</v>
      </c>
      <c r="E104">
        <v>1.43730408155516E-2</v>
      </c>
      <c r="F104">
        <v>4.43778433020455E-2</v>
      </c>
      <c r="G104">
        <v>9.7283754300555494E-3</v>
      </c>
      <c r="H104">
        <v>1.5890955275850199E-2</v>
      </c>
      <c r="I104">
        <v>0</v>
      </c>
      <c r="J104">
        <v>0</v>
      </c>
      <c r="K104">
        <v>1.3841401670514101E-2</v>
      </c>
      <c r="L104">
        <v>2.2092129710683198E-2</v>
      </c>
      <c r="M104">
        <v>4.7470285076816401E-3</v>
      </c>
      <c r="N104">
        <v>2.1256754367177201E-2</v>
      </c>
      <c r="O104">
        <v>0</v>
      </c>
      <c r="P104">
        <v>9.0222583765817599E-2</v>
      </c>
      <c r="Q104">
        <v>0</v>
      </c>
      <c r="R104">
        <v>7.6876803754728107E-2</v>
      </c>
      <c r="S104">
        <v>0</v>
      </c>
      <c r="T104">
        <v>0.11540292860755701</v>
      </c>
      <c r="U104">
        <v>0</v>
      </c>
      <c r="V104">
        <v>0</v>
      </c>
      <c r="W104">
        <v>2.18684789528533E-2</v>
      </c>
      <c r="X104">
        <v>0</v>
      </c>
      <c r="AA104" t="str">
        <f t="shared" si="47"/>
        <v>PA_20:2/22:0</v>
      </c>
      <c r="AB104">
        <f t="shared" si="48"/>
        <v>0</v>
      </c>
      <c r="AC104">
        <f t="shared" si="49"/>
        <v>2.9375442058798551E-2</v>
      </c>
      <c r="AD104">
        <f t="shared" si="50"/>
        <v>1.2809665352952873E-2</v>
      </c>
      <c r="AE104">
        <f t="shared" si="51"/>
        <v>0</v>
      </c>
      <c r="AF104">
        <f t="shared" si="52"/>
        <v>1.796676569059865E-2</v>
      </c>
      <c r="AG104">
        <f t="shared" si="53"/>
        <v>1.3001891437429421E-2</v>
      </c>
      <c r="AH104">
        <f t="shared" si="54"/>
        <v>4.5111291882908799E-2</v>
      </c>
      <c r="AI104">
        <f t="shared" si="57"/>
        <v>5.7701464303778503E-2</v>
      </c>
      <c r="AJ104">
        <f t="shared" si="58"/>
        <v>0</v>
      </c>
      <c r="AK104">
        <f t="shared" si="59"/>
        <v>1.093423947642665E-2</v>
      </c>
      <c r="AM104" t="str">
        <f t="shared" si="60"/>
        <v>PA_20:2/22:0</v>
      </c>
      <c r="AN104">
        <f t="shared" si="61"/>
        <v>1.2030374620470016E-2</v>
      </c>
      <c r="AO104">
        <f t="shared" si="62"/>
        <v>2.5349777420108677E-2</v>
      </c>
      <c r="AQ104">
        <f t="shared" si="63"/>
        <v>1.2511586874184863E-2</v>
      </c>
      <c r="AR104">
        <f t="shared" si="64"/>
        <v>2.4698372090982568E-2</v>
      </c>
      <c r="AT104">
        <f t="shared" si="55"/>
        <v>5.595351751414292E-3</v>
      </c>
      <c r="AU104">
        <f t="shared" si="56"/>
        <v>1.008306818338402E-2</v>
      </c>
      <c r="AW104">
        <f t="shared" si="65"/>
        <v>0.32388467386482667</v>
      </c>
    </row>
    <row r="105" spans="1:49" x14ac:dyDescent="0.2">
      <c r="A105" t="s">
        <v>749</v>
      </c>
      <c r="B105">
        <v>781.63099999999997</v>
      </c>
      <c r="C105">
        <v>6.5069647231003294E-2</v>
      </c>
      <c r="D105">
        <v>3.1436816377506699E-2</v>
      </c>
      <c r="E105">
        <v>5.2205344071078401E-2</v>
      </c>
      <c r="F105">
        <v>2.6626705981227301E-2</v>
      </c>
      <c r="G105">
        <v>5.4202854010387998E-2</v>
      </c>
      <c r="H105">
        <v>2.8674260986348E-2</v>
      </c>
      <c r="I105">
        <v>2.7586399110111699E-2</v>
      </c>
      <c r="J105">
        <v>2.46557513253962E-2</v>
      </c>
      <c r="K105">
        <v>3.99181719804566E-2</v>
      </c>
      <c r="L105">
        <v>1.4296363711486499E-2</v>
      </c>
      <c r="M105">
        <v>3.4693814002492898E-2</v>
      </c>
      <c r="N105">
        <v>3.0770770525059901E-2</v>
      </c>
      <c r="O105">
        <v>3.7784049558921798E-2</v>
      </c>
      <c r="P105">
        <v>1.48698198844771E-2</v>
      </c>
      <c r="Q105">
        <v>0.17000716633628299</v>
      </c>
      <c r="R105">
        <v>0.27455150739904499</v>
      </c>
      <c r="S105">
        <v>3.2538387169861301E-2</v>
      </c>
      <c r="T105">
        <v>7.2126830379722895E-2</v>
      </c>
      <c r="U105">
        <v>4.58962158680239E-2</v>
      </c>
      <c r="V105">
        <v>3.6184373280269598E-2</v>
      </c>
      <c r="W105">
        <v>0</v>
      </c>
      <c r="X105">
        <v>3.7960731422175799E-2</v>
      </c>
      <c r="AA105" t="str">
        <f t="shared" si="47"/>
        <v>PA_20:3/22:0</v>
      </c>
      <c r="AB105">
        <f t="shared" si="48"/>
        <v>4.8253231804254997E-2</v>
      </c>
      <c r="AC105">
        <f t="shared" si="49"/>
        <v>3.9416025026152851E-2</v>
      </c>
      <c r="AD105">
        <f t="shared" si="50"/>
        <v>4.1438557498368001E-2</v>
      </c>
      <c r="AE105">
        <f t="shared" si="51"/>
        <v>2.6121075217753947E-2</v>
      </c>
      <c r="AF105">
        <f t="shared" si="52"/>
        <v>2.7107267845971551E-2</v>
      </c>
      <c r="AG105">
        <f t="shared" si="53"/>
        <v>3.27322922637764E-2</v>
      </c>
      <c r="AH105">
        <f t="shared" si="54"/>
        <v>2.632693472169945E-2</v>
      </c>
      <c r="AI105">
        <f t="shared" si="57"/>
        <v>5.2332608774792094E-2</v>
      </c>
      <c r="AJ105">
        <f t="shared" si="58"/>
        <v>4.1040294574146749E-2</v>
      </c>
      <c r="AK105">
        <f t="shared" si="59"/>
        <v>1.8980365711087899E-2</v>
      </c>
      <c r="AM105" t="str">
        <f t="shared" si="60"/>
        <v>PA_20:3/22:0</v>
      </c>
      <c r="AN105">
        <f t="shared" si="61"/>
        <v>3.646723147850027E-2</v>
      </c>
      <c r="AO105">
        <f t="shared" si="62"/>
        <v>3.4282499209100523E-2</v>
      </c>
      <c r="AQ105">
        <f t="shared" si="63"/>
        <v>9.5782453773541037E-3</v>
      </c>
      <c r="AR105">
        <f t="shared" si="64"/>
        <v>1.2954957458506359E-2</v>
      </c>
      <c r="AT105">
        <f t="shared" si="55"/>
        <v>4.2835215537873799E-3</v>
      </c>
      <c r="AU105">
        <f t="shared" si="56"/>
        <v>5.2888392354672933E-3</v>
      </c>
      <c r="AW105">
        <f t="shared" si="65"/>
        <v>0.77010938643723414</v>
      </c>
    </row>
    <row r="106" spans="1:49" x14ac:dyDescent="0.2">
      <c r="A106" t="s">
        <v>750</v>
      </c>
      <c r="B106">
        <v>777.62699999999995</v>
      </c>
      <c r="C106">
        <v>0.42846282201813801</v>
      </c>
      <c r="D106">
        <v>0.26790524635464802</v>
      </c>
      <c r="E106">
        <v>0.26639540730622302</v>
      </c>
      <c r="F106">
        <v>0.29899305181855201</v>
      </c>
      <c r="G106">
        <v>0.22375382555766399</v>
      </c>
      <c r="H106">
        <v>0.31230281414982602</v>
      </c>
      <c r="I106">
        <v>0.38984874702717998</v>
      </c>
      <c r="J106">
        <v>0.17173627449564899</v>
      </c>
      <c r="K106">
        <v>0.15081480364740699</v>
      </c>
      <c r="L106">
        <v>0.15369709583437099</v>
      </c>
      <c r="M106">
        <v>0.27657262697971602</v>
      </c>
      <c r="N106">
        <v>0.16390137878427699</v>
      </c>
      <c r="O106">
        <v>3.1313664729349697E-2</v>
      </c>
      <c r="P106">
        <v>1.7339378590072001E-2</v>
      </c>
      <c r="Q106">
        <v>5.9988643964192803E-2</v>
      </c>
      <c r="R106">
        <v>8.7319752005458606E-2</v>
      </c>
      <c r="S106">
        <v>0.33056834258232898</v>
      </c>
      <c r="T106">
        <v>0.33418738555398098</v>
      </c>
      <c r="U106">
        <v>0.50610384754493798</v>
      </c>
      <c r="V106">
        <v>0.25565096264472398</v>
      </c>
      <c r="W106">
        <v>9.0596871593317793E-2</v>
      </c>
      <c r="X106">
        <v>0.28836420168830601</v>
      </c>
      <c r="AA106" t="str">
        <f t="shared" si="47"/>
        <v>PA_20:5/22:0</v>
      </c>
      <c r="AB106">
        <f t="shared" si="48"/>
        <v>0.34818403418639299</v>
      </c>
      <c r="AC106">
        <f t="shared" si="49"/>
        <v>0.28269422956238754</v>
      </c>
      <c r="AD106">
        <f t="shared" si="50"/>
        <v>0.26802831985374498</v>
      </c>
      <c r="AE106">
        <f t="shared" si="51"/>
        <v>0.28079251076141448</v>
      </c>
      <c r="AF106">
        <f t="shared" si="52"/>
        <v>0.15225594974088899</v>
      </c>
      <c r="AG106">
        <f t="shared" si="53"/>
        <v>0.22023700288199649</v>
      </c>
      <c r="AH106">
        <f t="shared" si="54"/>
        <v>2.4326521659710849E-2</v>
      </c>
      <c r="AI106">
        <f t="shared" si="57"/>
        <v>0.33237786406815495</v>
      </c>
      <c r="AJ106">
        <f t="shared" si="58"/>
        <v>0.38087740509483098</v>
      </c>
      <c r="AK106">
        <f t="shared" si="59"/>
        <v>0.18948053664081191</v>
      </c>
      <c r="AM106" t="str">
        <f t="shared" si="60"/>
        <v>PA_20:5/22:0</v>
      </c>
      <c r="AN106">
        <f t="shared" si="61"/>
        <v>0.26639100882096584</v>
      </c>
      <c r="AO106">
        <f t="shared" si="62"/>
        <v>0.22945986606910104</v>
      </c>
      <c r="AQ106">
        <f t="shared" si="63"/>
        <v>7.1050668120968899E-2</v>
      </c>
      <c r="AR106">
        <f t="shared" si="64"/>
        <v>0.13899863525609424</v>
      </c>
      <c r="AT106">
        <f t="shared" si="55"/>
        <v>3.1774824753052738E-2</v>
      </c>
      <c r="AU106">
        <f t="shared" si="56"/>
        <v>5.6745955220110514E-2</v>
      </c>
      <c r="AW106">
        <f t="shared" si="65"/>
        <v>0.61592468999204808</v>
      </c>
    </row>
    <row r="107" spans="1:49" x14ac:dyDescent="0.2">
      <c r="A107" t="s">
        <v>751</v>
      </c>
      <c r="B107">
        <v>815.66499999999996</v>
      </c>
      <c r="C107">
        <v>0</v>
      </c>
      <c r="D107">
        <v>0</v>
      </c>
      <c r="E107">
        <v>0</v>
      </c>
      <c r="F107">
        <v>0</v>
      </c>
      <c r="G107">
        <v>2.39313591422276E-2</v>
      </c>
      <c r="H107">
        <v>0</v>
      </c>
      <c r="I107">
        <v>0</v>
      </c>
      <c r="J107">
        <v>1.36639420904655E-2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3.2500643306853802E-2</v>
      </c>
      <c r="W107">
        <v>0</v>
      </c>
      <c r="X107">
        <v>0</v>
      </c>
      <c r="AA107" t="str">
        <f t="shared" si="47"/>
        <v>PA_22:0/22:0</v>
      </c>
      <c r="AB107">
        <f t="shared" si="48"/>
        <v>0</v>
      </c>
      <c r="AC107">
        <f t="shared" si="49"/>
        <v>0</v>
      </c>
      <c r="AD107">
        <f t="shared" si="50"/>
        <v>1.19656795711138E-2</v>
      </c>
      <c r="AE107">
        <f t="shared" si="51"/>
        <v>6.8319710452327499E-3</v>
      </c>
      <c r="AF107">
        <f t="shared" si="52"/>
        <v>0</v>
      </c>
      <c r="AG107">
        <f t="shared" si="53"/>
        <v>0</v>
      </c>
      <c r="AH107">
        <f t="shared" si="54"/>
        <v>0</v>
      </c>
      <c r="AI107">
        <f t="shared" si="57"/>
        <v>0</v>
      </c>
      <c r="AJ107">
        <f t="shared" si="58"/>
        <v>1.6250321653426901E-2</v>
      </c>
      <c r="AK107">
        <f t="shared" si="59"/>
        <v>0</v>
      </c>
      <c r="AM107" t="str">
        <f t="shared" si="60"/>
        <v>PA_22:0/22:0</v>
      </c>
      <c r="AN107">
        <f t="shared" si="61"/>
        <v>3.7595301232693098E-3</v>
      </c>
      <c r="AO107">
        <f t="shared" si="62"/>
        <v>3.2500643306853801E-3</v>
      </c>
      <c r="AQ107">
        <f t="shared" si="63"/>
        <v>5.4585479347217898E-3</v>
      </c>
      <c r="AR107">
        <f t="shared" si="64"/>
        <v>7.2673647746598659E-3</v>
      </c>
      <c r="AT107">
        <f t="shared" si="55"/>
        <v>2.4411368480958011E-3</v>
      </c>
      <c r="AU107">
        <f t="shared" si="56"/>
        <v>2.9668892454321875E-3</v>
      </c>
      <c r="AW107">
        <f t="shared" si="65"/>
        <v>0.9035831701699728</v>
      </c>
    </row>
    <row r="108" spans="1:49" x14ac:dyDescent="0.2">
      <c r="A108" t="s">
        <v>752</v>
      </c>
      <c r="B108">
        <v>813.66300000000001</v>
      </c>
      <c r="C108">
        <v>4.59971457024324E-2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1.0258243272545001E-2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4.3276098227833702E-2</v>
      </c>
      <c r="U108">
        <v>0</v>
      </c>
      <c r="V108">
        <v>0</v>
      </c>
      <c r="W108">
        <v>0</v>
      </c>
      <c r="X108">
        <v>0</v>
      </c>
      <c r="AA108" t="str">
        <f t="shared" si="47"/>
        <v>PA_22:0/22:1</v>
      </c>
      <c r="AB108">
        <f t="shared" si="48"/>
        <v>2.29985728512162E-2</v>
      </c>
      <c r="AC108">
        <f t="shared" si="49"/>
        <v>0</v>
      </c>
      <c r="AD108">
        <f t="shared" si="50"/>
        <v>0</v>
      </c>
      <c r="AE108">
        <f t="shared" si="51"/>
        <v>0</v>
      </c>
      <c r="AF108">
        <f t="shared" si="52"/>
        <v>5.1291216362725003E-3</v>
      </c>
      <c r="AG108">
        <f t="shared" si="53"/>
        <v>0</v>
      </c>
      <c r="AH108">
        <f t="shared" si="54"/>
        <v>0</v>
      </c>
      <c r="AI108">
        <f t="shared" si="57"/>
        <v>2.1638049113916851E-2</v>
      </c>
      <c r="AJ108">
        <f t="shared" si="58"/>
        <v>0</v>
      </c>
      <c r="AK108">
        <f t="shared" si="59"/>
        <v>0</v>
      </c>
      <c r="AM108" t="str">
        <f t="shared" si="60"/>
        <v>PA_22:0/22:1</v>
      </c>
      <c r="AN108">
        <f t="shared" si="61"/>
        <v>5.6255388974977404E-3</v>
      </c>
      <c r="AO108">
        <f t="shared" si="62"/>
        <v>4.3276098227833706E-3</v>
      </c>
      <c r="AQ108">
        <f t="shared" si="63"/>
        <v>9.9625398683779055E-3</v>
      </c>
      <c r="AR108">
        <f t="shared" si="64"/>
        <v>9.6768297438394341E-3</v>
      </c>
      <c r="AT108">
        <f t="shared" si="55"/>
        <v>4.4553832748489607E-3</v>
      </c>
      <c r="AU108">
        <f t="shared" si="56"/>
        <v>3.9505492000323104E-3</v>
      </c>
      <c r="AW108">
        <f t="shared" si="65"/>
        <v>0.83970116559382457</v>
      </c>
    </row>
    <row r="109" spans="1:49" x14ac:dyDescent="0.2">
      <c r="A109" t="s">
        <v>753</v>
      </c>
      <c r="B109">
        <v>811.66099999999994</v>
      </c>
      <c r="C109">
        <v>4.59971457024324E-2</v>
      </c>
      <c r="D109">
        <v>0</v>
      </c>
      <c r="E109">
        <v>0</v>
      </c>
      <c r="F109">
        <v>0</v>
      </c>
      <c r="G109">
        <v>1.32624920307626E-2</v>
      </c>
      <c r="H109">
        <v>0</v>
      </c>
      <c r="I109">
        <v>0</v>
      </c>
      <c r="J109">
        <v>0</v>
      </c>
      <c r="K109">
        <v>1.01530203838484E-2</v>
      </c>
      <c r="L109">
        <v>0</v>
      </c>
      <c r="M109">
        <v>0</v>
      </c>
      <c r="N109">
        <v>2.5501384921245599E-2</v>
      </c>
      <c r="O109">
        <v>0</v>
      </c>
      <c r="P109">
        <v>3.5528949612683297E-2</v>
      </c>
      <c r="Q109">
        <v>0</v>
      </c>
      <c r="R109">
        <v>1.02466890316912E-2</v>
      </c>
      <c r="S109">
        <v>0</v>
      </c>
      <c r="T109">
        <v>0</v>
      </c>
      <c r="U109">
        <v>0</v>
      </c>
      <c r="V109">
        <v>0</v>
      </c>
      <c r="W109">
        <v>3.16075646363912E-3</v>
      </c>
      <c r="X109">
        <v>0</v>
      </c>
      <c r="AA109" t="str">
        <f t="shared" si="47"/>
        <v>PA_22:0/22:2</v>
      </c>
      <c r="AB109">
        <f t="shared" si="48"/>
        <v>2.29985728512162E-2</v>
      </c>
      <c r="AC109">
        <f t="shared" si="49"/>
        <v>0</v>
      </c>
      <c r="AD109">
        <f t="shared" si="50"/>
        <v>6.6312460153812999E-3</v>
      </c>
      <c r="AE109">
        <f t="shared" si="51"/>
        <v>0</v>
      </c>
      <c r="AF109">
        <f t="shared" si="52"/>
        <v>5.0765101919241998E-3</v>
      </c>
      <c r="AG109">
        <f t="shared" si="53"/>
        <v>1.27506924606228E-2</v>
      </c>
      <c r="AH109">
        <f t="shared" si="54"/>
        <v>1.7764474806341649E-2</v>
      </c>
      <c r="AI109">
        <f t="shared" si="57"/>
        <v>0</v>
      </c>
      <c r="AJ109">
        <f t="shared" si="58"/>
        <v>0</v>
      </c>
      <c r="AK109">
        <f t="shared" si="59"/>
        <v>1.58037823181956E-3</v>
      </c>
      <c r="AM109" t="str">
        <f t="shared" si="60"/>
        <v>PA_22:0/22:2</v>
      </c>
      <c r="AN109">
        <f t="shared" si="61"/>
        <v>6.9412658117043403E-3</v>
      </c>
      <c r="AO109">
        <f t="shared" si="62"/>
        <v>6.419109099756801E-3</v>
      </c>
      <c r="AQ109">
        <f t="shared" si="63"/>
        <v>9.4574425360961344E-3</v>
      </c>
      <c r="AR109">
        <f t="shared" si="64"/>
        <v>8.2859747548679578E-3</v>
      </c>
      <c r="AT109">
        <f t="shared" si="55"/>
        <v>4.2294968808017927E-3</v>
      </c>
      <c r="AU109">
        <f t="shared" si="56"/>
        <v>3.3827350285015705E-3</v>
      </c>
      <c r="AW109">
        <f t="shared" si="65"/>
        <v>0.92833838342824504</v>
      </c>
    </row>
    <row r="110" spans="1:49" x14ac:dyDescent="0.2">
      <c r="A110" t="s">
        <v>754</v>
      </c>
      <c r="B110">
        <v>809.65899999999999</v>
      </c>
      <c r="C110">
        <v>0</v>
      </c>
      <c r="D110">
        <v>0</v>
      </c>
      <c r="E110">
        <v>0</v>
      </c>
      <c r="F110">
        <v>1.47562231540108E-2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9.7141797918413892E-3</v>
      </c>
      <c r="M110">
        <v>1.7277389535738799E-3</v>
      </c>
      <c r="N110">
        <v>0</v>
      </c>
      <c r="O110">
        <v>0</v>
      </c>
      <c r="P110">
        <v>0</v>
      </c>
      <c r="Q110">
        <v>0</v>
      </c>
      <c r="R110">
        <v>7.1824420713111806E-2</v>
      </c>
      <c r="S110">
        <v>3.66752301381634E-2</v>
      </c>
      <c r="T110">
        <v>0</v>
      </c>
      <c r="U110">
        <v>0</v>
      </c>
      <c r="V110">
        <v>0</v>
      </c>
      <c r="W110">
        <v>0</v>
      </c>
      <c r="X110">
        <v>0</v>
      </c>
      <c r="AA110" t="str">
        <f t="shared" si="47"/>
        <v>PA_22:0/22:3</v>
      </c>
      <c r="AB110">
        <f t="shared" si="48"/>
        <v>0</v>
      </c>
      <c r="AC110">
        <f t="shared" si="49"/>
        <v>7.3781115770053998E-3</v>
      </c>
      <c r="AD110">
        <f t="shared" si="50"/>
        <v>0</v>
      </c>
      <c r="AE110">
        <f t="shared" si="51"/>
        <v>0</v>
      </c>
      <c r="AF110">
        <f t="shared" si="52"/>
        <v>4.8570898959206946E-3</v>
      </c>
      <c r="AG110">
        <f t="shared" si="53"/>
        <v>8.6386947678693997E-4</v>
      </c>
      <c r="AH110">
        <f t="shared" si="54"/>
        <v>0</v>
      </c>
      <c r="AI110">
        <f t="shared" si="57"/>
        <v>1.83376150690817E-2</v>
      </c>
      <c r="AJ110">
        <f t="shared" si="58"/>
        <v>0</v>
      </c>
      <c r="AK110">
        <f t="shared" si="59"/>
        <v>0</v>
      </c>
      <c r="AM110" t="str">
        <f t="shared" si="60"/>
        <v>PA_22:0/22:3</v>
      </c>
      <c r="AN110">
        <f t="shared" si="61"/>
        <v>2.4470402945852192E-3</v>
      </c>
      <c r="AO110">
        <f t="shared" si="62"/>
        <v>3.840296909173728E-3</v>
      </c>
      <c r="AQ110">
        <f t="shared" si="63"/>
        <v>3.4672691589771858E-3</v>
      </c>
      <c r="AR110">
        <f t="shared" si="64"/>
        <v>8.1128754942635783E-3</v>
      </c>
      <c r="AT110">
        <f t="shared" si="55"/>
        <v>1.5506099071523024E-3</v>
      </c>
      <c r="AU110">
        <f t="shared" si="56"/>
        <v>3.3120675512792737E-3</v>
      </c>
      <c r="AW110">
        <f t="shared" si="65"/>
        <v>0.7373411056911221</v>
      </c>
    </row>
    <row r="111" spans="1:49" x14ac:dyDescent="0.2">
      <c r="A111" t="s">
        <v>755</v>
      </c>
      <c r="B111">
        <v>807.65700000000004</v>
      </c>
      <c r="C111">
        <v>0.15053265830954199</v>
      </c>
      <c r="D111">
        <v>2.9499771726320501E-2</v>
      </c>
      <c r="E111">
        <v>6.7586955117326902E-2</v>
      </c>
      <c r="F111">
        <v>6.9776230364677394E-2</v>
      </c>
      <c r="G111">
        <v>1.41330002263312E-2</v>
      </c>
      <c r="H111">
        <v>4.8416254322704001E-2</v>
      </c>
      <c r="I111">
        <v>4.4303356827709299E-2</v>
      </c>
      <c r="J111">
        <v>2.3435198476252798E-2</v>
      </c>
      <c r="K111">
        <v>6.5621032603945695E-2</v>
      </c>
      <c r="L111">
        <v>3.6478156706982803E-2</v>
      </c>
      <c r="M111">
        <v>0</v>
      </c>
      <c r="N111">
        <v>2.8515523521224301E-2</v>
      </c>
      <c r="O111">
        <v>2.15334324003306E-2</v>
      </c>
      <c r="P111">
        <v>1.01130367750884E-2</v>
      </c>
      <c r="Q111">
        <v>0.313104008645537</v>
      </c>
      <c r="R111">
        <v>0.44587074631467599</v>
      </c>
      <c r="S111">
        <v>6.8922652085288694E-2</v>
      </c>
      <c r="T111">
        <v>6.6872943155936407E-2</v>
      </c>
      <c r="U111">
        <v>4.2163152098068098E-2</v>
      </c>
      <c r="V111">
        <v>1.4119575849871E-2</v>
      </c>
      <c r="W111">
        <v>0</v>
      </c>
      <c r="X111">
        <v>5.1445230651920901E-2</v>
      </c>
      <c r="AA111" t="str">
        <f t="shared" si="47"/>
        <v>PA_22:0/22:4</v>
      </c>
      <c r="AB111">
        <f t="shared" si="48"/>
        <v>9.001621501793125E-2</v>
      </c>
      <c r="AC111">
        <f t="shared" si="49"/>
        <v>6.8681592741002148E-2</v>
      </c>
      <c r="AD111">
        <f t="shared" si="50"/>
        <v>3.1274627274517602E-2</v>
      </c>
      <c r="AE111">
        <f t="shared" si="51"/>
        <v>3.3869277651981049E-2</v>
      </c>
      <c r="AF111">
        <f t="shared" si="52"/>
        <v>5.1049594655464249E-2</v>
      </c>
      <c r="AG111">
        <f t="shared" si="53"/>
        <v>1.425776176061215E-2</v>
      </c>
      <c r="AH111">
        <f t="shared" si="54"/>
        <v>1.5823234587709501E-2</v>
      </c>
      <c r="AI111">
        <f t="shared" si="57"/>
        <v>6.7897797620612543E-2</v>
      </c>
      <c r="AJ111">
        <f t="shared" si="58"/>
        <v>2.814136397396955E-2</v>
      </c>
      <c r="AK111">
        <f t="shared" si="59"/>
        <v>2.572261532596045E-2</v>
      </c>
      <c r="AM111" t="str">
        <f t="shared" si="60"/>
        <v>PA_22:0/22:4</v>
      </c>
      <c r="AN111">
        <f t="shared" si="61"/>
        <v>5.497826146817926E-2</v>
      </c>
      <c r="AO111">
        <f t="shared" si="62"/>
        <v>3.036855465377284E-2</v>
      </c>
      <c r="AQ111">
        <f t="shared" si="63"/>
        <v>2.468970115043962E-2</v>
      </c>
      <c r="AR111">
        <f t="shared" si="64"/>
        <v>2.1829528119593801E-2</v>
      </c>
      <c r="AT111">
        <f t="shared" si="55"/>
        <v>1.1041570023307551E-2</v>
      </c>
      <c r="AU111">
        <f t="shared" si="56"/>
        <v>8.9118675364569955E-3</v>
      </c>
      <c r="AW111">
        <f t="shared" si="65"/>
        <v>0.1340827314730689</v>
      </c>
    </row>
    <row r="112" spans="1:49" x14ac:dyDescent="0.2">
      <c r="A112" t="s">
        <v>756</v>
      </c>
      <c r="B112">
        <v>659.50900000000001</v>
      </c>
      <c r="C112">
        <v>0.88363266522344397</v>
      </c>
      <c r="D112">
        <v>0.90525656686649603</v>
      </c>
      <c r="E112">
        <v>0.72208819006262603</v>
      </c>
      <c r="F112">
        <v>0.70769190975739504</v>
      </c>
      <c r="G112">
        <v>1.0507153625436101</v>
      </c>
      <c r="H112">
        <v>1.0334966111877599</v>
      </c>
      <c r="I112">
        <v>1.2260572081102701</v>
      </c>
      <c r="J112">
        <v>0.95453983000936105</v>
      </c>
      <c r="K112">
        <v>0.91355677443624295</v>
      </c>
      <c r="L112">
        <v>0.880113250121484</v>
      </c>
      <c r="M112">
        <v>0.96802621503894004</v>
      </c>
      <c r="N112">
        <v>0.66081700538785304</v>
      </c>
      <c r="O112">
        <v>0.93387614145981102</v>
      </c>
      <c r="P112">
        <v>1.0673034397619301</v>
      </c>
      <c r="Q112">
        <v>0.258789490903368</v>
      </c>
      <c r="R112">
        <v>0.374091569542854</v>
      </c>
      <c r="S112">
        <v>0.59282793966138103</v>
      </c>
      <c r="T112">
        <v>0.69219837232783998</v>
      </c>
      <c r="U112">
        <v>1.25642018664504</v>
      </c>
      <c r="V112">
        <v>1.04187793784927</v>
      </c>
      <c r="W112">
        <v>0.70969685389965698</v>
      </c>
      <c r="X112">
        <v>1.04901263068344</v>
      </c>
      <c r="AA112" t="str">
        <f t="shared" si="47"/>
        <v>PA_p16:0/18:0</v>
      </c>
      <c r="AB112">
        <f t="shared" si="48"/>
        <v>0.89444461604496994</v>
      </c>
      <c r="AC112">
        <f t="shared" si="49"/>
        <v>0.71489004991001059</v>
      </c>
      <c r="AD112">
        <f t="shared" si="50"/>
        <v>1.042105986865685</v>
      </c>
      <c r="AE112">
        <f t="shared" si="51"/>
        <v>1.0902985190598156</v>
      </c>
      <c r="AF112">
        <f t="shared" si="52"/>
        <v>0.89683501227886353</v>
      </c>
      <c r="AG112">
        <f t="shared" si="53"/>
        <v>0.81442161021339654</v>
      </c>
      <c r="AH112">
        <f t="shared" si="54"/>
        <v>1.0005897906108705</v>
      </c>
      <c r="AI112">
        <f t="shared" si="57"/>
        <v>0.64251315599461045</v>
      </c>
      <c r="AJ112">
        <f t="shared" si="58"/>
        <v>1.149149062247155</v>
      </c>
      <c r="AK112">
        <f t="shared" si="59"/>
        <v>0.87935474229154842</v>
      </c>
      <c r="AM112" t="str">
        <f t="shared" si="60"/>
        <v>PA_p16:0/18:0</v>
      </c>
      <c r="AN112">
        <f t="shared" si="61"/>
        <v>0.92771483683186895</v>
      </c>
      <c r="AO112">
        <f t="shared" si="62"/>
        <v>0.89720567227151626</v>
      </c>
      <c r="AQ112">
        <f t="shared" si="63"/>
        <v>0.14737168148666158</v>
      </c>
      <c r="AR112">
        <f t="shared" si="64"/>
        <v>0.1911830812053433</v>
      </c>
      <c r="AT112">
        <f t="shared" si="55"/>
        <v>6.5906619552524512E-2</v>
      </c>
      <c r="AU112">
        <f t="shared" si="56"/>
        <v>7.8050166067695312E-2</v>
      </c>
      <c r="AW112">
        <f t="shared" si="65"/>
        <v>0.7851007199170168</v>
      </c>
    </row>
    <row r="113" spans="1:49" x14ac:dyDescent="0.2">
      <c r="A113" t="s">
        <v>757</v>
      </c>
      <c r="B113">
        <v>657.50699999999995</v>
      </c>
      <c r="C113">
        <v>8.2906385821291201E-2</v>
      </c>
      <c r="D113">
        <v>4.1506989137097501E-2</v>
      </c>
      <c r="E113">
        <v>5.3401861069622601E-2</v>
      </c>
      <c r="F113">
        <v>7.7131957503577306E-2</v>
      </c>
      <c r="G113">
        <v>0</v>
      </c>
      <c r="H113">
        <v>0</v>
      </c>
      <c r="I113">
        <v>2.7586399110111699E-2</v>
      </c>
      <c r="J113">
        <v>2.6111511256151399E-2</v>
      </c>
      <c r="K113">
        <v>5.1426599179894603E-2</v>
      </c>
      <c r="L113">
        <v>1.9175089538215902E-2</v>
      </c>
      <c r="M113">
        <v>0.66766941820269399</v>
      </c>
      <c r="N113">
        <v>0.34936618046258999</v>
      </c>
      <c r="O113">
        <v>1.07205947727451</v>
      </c>
      <c r="P113">
        <v>0.986382903900763</v>
      </c>
      <c r="Q113">
        <v>3.0330864236283799</v>
      </c>
      <c r="R113">
        <v>2.5278420075252299</v>
      </c>
      <c r="S113">
        <v>0.169094642014749</v>
      </c>
      <c r="T113">
        <v>0.21412125903116599</v>
      </c>
      <c r="U113">
        <v>0.190089910255684</v>
      </c>
      <c r="V113">
        <v>0.29888676102093198</v>
      </c>
      <c r="W113">
        <v>0.21917443962179001</v>
      </c>
      <c r="X113">
        <v>0.21763167515797299</v>
      </c>
      <c r="AA113" t="str">
        <f t="shared" si="47"/>
        <v>PA_p16:0/18:1</v>
      </c>
      <c r="AB113">
        <f t="shared" si="48"/>
        <v>6.2206687479194347E-2</v>
      </c>
      <c r="AC113">
        <f t="shared" si="49"/>
        <v>6.526690928659995E-2</v>
      </c>
      <c r="AD113">
        <f t="shared" si="50"/>
        <v>0</v>
      </c>
      <c r="AE113">
        <f t="shared" si="51"/>
        <v>2.6848955183131549E-2</v>
      </c>
      <c r="AF113">
        <f t="shared" si="52"/>
        <v>3.5300844359055256E-2</v>
      </c>
      <c r="AG113">
        <f t="shared" si="53"/>
        <v>0.50851779933264196</v>
      </c>
      <c r="AH113">
        <f t="shared" si="54"/>
        <v>1.0292211905876365</v>
      </c>
      <c r="AI113">
        <f t="shared" si="57"/>
        <v>0.19160795052295748</v>
      </c>
      <c r="AJ113">
        <f t="shared" si="58"/>
        <v>0.24448833563830799</v>
      </c>
      <c r="AK113">
        <f t="shared" si="59"/>
        <v>0.2184030573898815</v>
      </c>
      <c r="AM113" t="str">
        <f t="shared" si="60"/>
        <v>PA_p16:0/18:1</v>
      </c>
      <c r="AN113">
        <f t="shared" si="61"/>
        <v>3.792467926159622E-2</v>
      </c>
      <c r="AO113">
        <f t="shared" si="62"/>
        <v>0.43844766669428514</v>
      </c>
      <c r="AQ113">
        <f t="shared" si="63"/>
        <v>2.6949262217975188E-2</v>
      </c>
      <c r="AR113">
        <f t="shared" si="64"/>
        <v>0.35386892972132916</v>
      </c>
      <c r="AT113">
        <f t="shared" si="55"/>
        <v>1.2052076452571855E-2</v>
      </c>
      <c r="AU113">
        <f t="shared" si="56"/>
        <v>0.14446638560700953</v>
      </c>
      <c r="AW113">
        <f t="shared" si="65"/>
        <v>6.4403015430116367E-2</v>
      </c>
    </row>
    <row r="114" spans="1:49" x14ac:dyDescent="0.2">
      <c r="A114" t="s">
        <v>758</v>
      </c>
      <c r="B114">
        <v>655.505</v>
      </c>
      <c r="C114">
        <v>0.16965393495295999</v>
      </c>
      <c r="D114">
        <v>6.9568251675086498E-2</v>
      </c>
      <c r="E114">
        <v>3.2590757599684501E-2</v>
      </c>
      <c r="F114">
        <v>3.9587028774562202E-2</v>
      </c>
      <c r="G114">
        <v>5.9088709273494598E-2</v>
      </c>
      <c r="H114">
        <v>5.0612145798185203E-2</v>
      </c>
      <c r="I114">
        <v>0.11045707195717699</v>
      </c>
      <c r="J114">
        <v>4.7420049338553101E-2</v>
      </c>
      <c r="K114">
        <v>4.39083151552951E-2</v>
      </c>
      <c r="L114">
        <v>1.02204608114636E-2</v>
      </c>
      <c r="M114">
        <v>1.3550318444571301</v>
      </c>
      <c r="N114">
        <v>1.0130219898547801</v>
      </c>
      <c r="O114">
        <v>1.97760933503766</v>
      </c>
      <c r="P114">
        <v>2.47132121678812</v>
      </c>
      <c r="Q114">
        <v>2.2165930735033301</v>
      </c>
      <c r="R114">
        <v>2.3284114007382999</v>
      </c>
      <c r="S114">
        <v>0.53341960704866698</v>
      </c>
      <c r="T114">
        <v>0.63609899888862098</v>
      </c>
      <c r="U114">
        <v>0.66449589224852701</v>
      </c>
      <c r="V114">
        <v>0.45938821852099798</v>
      </c>
      <c r="W114">
        <v>0.63579510688331697</v>
      </c>
      <c r="X114">
        <v>0.63543571434608104</v>
      </c>
      <c r="AA114" t="str">
        <f t="shared" si="47"/>
        <v>PA_p16:0/18:2</v>
      </c>
      <c r="AB114">
        <f t="shared" si="48"/>
        <v>0.11961109331402325</v>
      </c>
      <c r="AC114">
        <f t="shared" si="49"/>
        <v>3.6088893187123355E-2</v>
      </c>
      <c r="AD114">
        <f t="shared" si="50"/>
        <v>5.48504275358399E-2</v>
      </c>
      <c r="AE114">
        <f t="shared" si="51"/>
        <v>7.8938560647865044E-2</v>
      </c>
      <c r="AF114">
        <f t="shared" si="52"/>
        <v>2.7064387983379349E-2</v>
      </c>
      <c r="AG114">
        <f t="shared" si="53"/>
        <v>1.184026917155955</v>
      </c>
      <c r="AH114">
        <f t="shared" si="54"/>
        <v>2.2244652759128902</v>
      </c>
      <c r="AI114">
        <f t="shared" si="57"/>
        <v>0.58475930296864398</v>
      </c>
      <c r="AJ114">
        <f t="shared" si="58"/>
        <v>0.5619420553847625</v>
      </c>
      <c r="AK114">
        <f t="shared" si="59"/>
        <v>0.63561541061469895</v>
      </c>
      <c r="AM114" t="str">
        <f t="shared" si="60"/>
        <v>PA_p16:0/18:2</v>
      </c>
      <c r="AN114">
        <f t="shared" si="61"/>
        <v>6.3310672533646181E-2</v>
      </c>
      <c r="AO114">
        <f t="shared" si="62"/>
        <v>1.0381617924073903</v>
      </c>
      <c r="AQ114">
        <f t="shared" si="63"/>
        <v>3.7216805434073241E-2</v>
      </c>
      <c r="AR114">
        <f t="shared" si="64"/>
        <v>0.71116018491770505</v>
      </c>
      <c r="AT114">
        <f t="shared" si="55"/>
        <v>1.6643861371194266E-2</v>
      </c>
      <c r="AU114">
        <f t="shared" si="56"/>
        <v>0.29032992973861782</v>
      </c>
      <c r="AW114">
        <f t="shared" si="65"/>
        <v>3.7351969435133706E-2</v>
      </c>
    </row>
    <row r="115" spans="1:49" x14ac:dyDescent="0.2">
      <c r="A115" t="s">
        <v>759</v>
      </c>
      <c r="B115">
        <v>679.529</v>
      </c>
      <c r="C115">
        <v>0.61272149915641105</v>
      </c>
      <c r="D115">
        <v>0.27066184846172098</v>
      </c>
      <c r="E115">
        <v>0.51502419470154404</v>
      </c>
      <c r="F115">
        <v>0.41902698279317402</v>
      </c>
      <c r="G115">
        <v>0.239015067236093</v>
      </c>
      <c r="H115">
        <v>0.50890767353093702</v>
      </c>
      <c r="I115">
        <v>0.31155235368297202</v>
      </c>
      <c r="J115">
        <v>0.37019787782218999</v>
      </c>
      <c r="K115">
        <v>0.45434754275442402</v>
      </c>
      <c r="L115">
        <v>0.37631910863092899</v>
      </c>
      <c r="M115">
        <v>0.27386630821108299</v>
      </c>
      <c r="N115">
        <v>0.235780379579618</v>
      </c>
      <c r="O115">
        <v>0.336876871832264</v>
      </c>
      <c r="P115">
        <v>0.215099218112593</v>
      </c>
      <c r="Q115">
        <v>0.108596411092015</v>
      </c>
      <c r="R115">
        <v>0.16027612492321999</v>
      </c>
      <c r="S115">
        <v>0.47594679532200102</v>
      </c>
      <c r="T115">
        <v>0.36194618494601799</v>
      </c>
      <c r="U115">
        <v>0.81031995331914197</v>
      </c>
      <c r="V115">
        <v>0.58823882988917298</v>
      </c>
      <c r="W115">
        <v>0.151707760551367</v>
      </c>
      <c r="X115">
        <v>0.33756080323570697</v>
      </c>
      <c r="AA115" t="str">
        <f t="shared" si="47"/>
        <v>PA_p16:0/20:4</v>
      </c>
      <c r="AB115">
        <f t="shared" si="48"/>
        <v>0.44169167380906604</v>
      </c>
      <c r="AC115">
        <f t="shared" si="49"/>
        <v>0.467025588747359</v>
      </c>
      <c r="AD115">
        <f t="shared" si="50"/>
        <v>0.37396137038351501</v>
      </c>
      <c r="AE115">
        <f t="shared" si="51"/>
        <v>0.340875115752581</v>
      </c>
      <c r="AF115">
        <f t="shared" si="52"/>
        <v>0.4153333256926765</v>
      </c>
      <c r="AG115">
        <f t="shared" si="53"/>
        <v>0.2548233438953505</v>
      </c>
      <c r="AH115">
        <f t="shared" si="54"/>
        <v>0.27598804497242851</v>
      </c>
      <c r="AI115">
        <f t="shared" si="57"/>
        <v>0.41894649013400953</v>
      </c>
      <c r="AJ115">
        <f t="shared" si="58"/>
        <v>0.69927939160415753</v>
      </c>
      <c r="AK115">
        <f t="shared" si="59"/>
        <v>0.24463428189353698</v>
      </c>
      <c r="AM115" t="str">
        <f t="shared" si="60"/>
        <v>PA_p16:0/20:4</v>
      </c>
      <c r="AN115">
        <f t="shared" si="61"/>
        <v>0.4077774148770395</v>
      </c>
      <c r="AO115">
        <f t="shared" si="62"/>
        <v>0.37873431049989659</v>
      </c>
      <c r="AQ115">
        <f t="shared" si="63"/>
        <v>5.0835660090768474E-2</v>
      </c>
      <c r="AR115">
        <f t="shared" si="64"/>
        <v>0.19252253686776763</v>
      </c>
      <c r="AT115">
        <f t="shared" si="55"/>
        <v>2.2734398328806287E-2</v>
      </c>
      <c r="AU115">
        <f t="shared" si="56"/>
        <v>7.8596996552032186E-2</v>
      </c>
      <c r="AW115">
        <f t="shared" si="65"/>
        <v>0.75875872532803845</v>
      </c>
    </row>
    <row r="116" spans="1:49" x14ac:dyDescent="0.2">
      <c r="A116" t="s">
        <v>760</v>
      </c>
      <c r="B116">
        <v>631.48099999999999</v>
      </c>
      <c r="C116">
        <v>8.7568375197633996E-2</v>
      </c>
      <c r="D116">
        <v>0.14513855608037801</v>
      </c>
      <c r="E116">
        <v>8.6920924078287901E-2</v>
      </c>
      <c r="F116">
        <v>8.6854363603104598E-2</v>
      </c>
      <c r="G116">
        <v>8.2308384767941403E-2</v>
      </c>
      <c r="H116">
        <v>5.8868056329197997E-2</v>
      </c>
      <c r="I116">
        <v>7.5025616281072002E-2</v>
      </c>
      <c r="J116">
        <v>8.0425253954938505E-2</v>
      </c>
      <c r="K116">
        <v>1.3543644227953301E-2</v>
      </c>
      <c r="L116">
        <v>0.120309314130826</v>
      </c>
      <c r="M116">
        <v>5.7576308846535598E-2</v>
      </c>
      <c r="N116">
        <v>0.12615757939462199</v>
      </c>
      <c r="O116">
        <v>7.2842540112865894E-2</v>
      </c>
      <c r="P116">
        <v>0.116297248759265</v>
      </c>
      <c r="Q116">
        <v>4.7330661505075901E-2</v>
      </c>
      <c r="R116">
        <v>7.6250696111283003E-2</v>
      </c>
      <c r="S116">
        <v>5.4230645283102202E-2</v>
      </c>
      <c r="T116">
        <v>0.16621119181403701</v>
      </c>
      <c r="U116">
        <v>1.7025020425029298E-2</v>
      </c>
      <c r="V116">
        <v>3.8817901626241699E-2</v>
      </c>
      <c r="W116">
        <v>6.1341950146034503E-2</v>
      </c>
      <c r="X116">
        <v>0.111947455777075</v>
      </c>
      <c r="AA116" t="str">
        <f t="shared" si="47"/>
        <v>PA_p18:0/14:0</v>
      </c>
      <c r="AB116">
        <f t="shared" si="48"/>
        <v>0.116353465639006</v>
      </c>
      <c r="AC116">
        <f t="shared" si="49"/>
        <v>8.6887643840696249E-2</v>
      </c>
      <c r="AD116">
        <f t="shared" si="50"/>
        <v>7.0588220548569697E-2</v>
      </c>
      <c r="AE116">
        <f t="shared" si="51"/>
        <v>7.7725435118005254E-2</v>
      </c>
      <c r="AF116">
        <f t="shared" si="52"/>
        <v>6.6926479179389653E-2</v>
      </c>
      <c r="AG116">
        <f t="shared" si="53"/>
        <v>9.1866944120578803E-2</v>
      </c>
      <c r="AH116">
        <f t="shared" si="54"/>
        <v>9.4569894436065449E-2</v>
      </c>
      <c r="AI116">
        <f t="shared" si="57"/>
        <v>0.11022091854856961</v>
      </c>
      <c r="AJ116">
        <f t="shared" si="58"/>
        <v>2.7921461025635499E-2</v>
      </c>
      <c r="AK116">
        <f t="shared" si="59"/>
        <v>8.6644702961554756E-2</v>
      </c>
      <c r="AM116" t="str">
        <f t="shared" si="60"/>
        <v>PA_p18:0/14:0</v>
      </c>
      <c r="AN116">
        <f t="shared" si="61"/>
        <v>8.3696248865133355E-2</v>
      </c>
      <c r="AO116">
        <f t="shared" si="62"/>
        <v>8.2244784218480818E-2</v>
      </c>
      <c r="AQ116">
        <f t="shared" si="63"/>
        <v>1.9782410165152968E-2</v>
      </c>
      <c r="AR116">
        <f t="shared" si="64"/>
        <v>3.1613055541865533E-2</v>
      </c>
      <c r="AT116">
        <f t="shared" si="55"/>
        <v>8.8469627776129756E-3</v>
      </c>
      <c r="AU116">
        <f t="shared" si="56"/>
        <v>1.2905975881305756E-2</v>
      </c>
      <c r="AW116">
        <f t="shared" si="65"/>
        <v>0.93318511399060933</v>
      </c>
    </row>
    <row r="117" spans="1:49" x14ac:dyDescent="0.2">
      <c r="A117" t="s">
        <v>761</v>
      </c>
      <c r="B117">
        <v>659.50900000000001</v>
      </c>
      <c r="C117">
        <v>1.1126021572907401</v>
      </c>
      <c r="D117">
        <v>0.896720041604262</v>
      </c>
      <c r="E117">
        <v>0.68499520727960395</v>
      </c>
      <c r="F117">
        <v>0.596803854482722</v>
      </c>
      <c r="G117">
        <v>0.410719390545421</v>
      </c>
      <c r="H117">
        <v>0.82764752406971798</v>
      </c>
      <c r="I117">
        <v>0.85726091261529702</v>
      </c>
      <c r="J117">
        <v>0.54240760499259699</v>
      </c>
      <c r="K117">
        <v>0.70128478087046198</v>
      </c>
      <c r="L117">
        <v>0.43678575491135002</v>
      </c>
      <c r="M117">
        <v>1.69554193784342</v>
      </c>
      <c r="N117">
        <v>1.02959699916228</v>
      </c>
      <c r="O117">
        <v>1.47181436873756</v>
      </c>
      <c r="P117">
        <v>1.1155217281132499</v>
      </c>
      <c r="Q117">
        <v>1.62004419499494</v>
      </c>
      <c r="R117">
        <v>1.4763415843429</v>
      </c>
      <c r="S117">
        <v>0.61698471174133696</v>
      </c>
      <c r="T117">
        <v>0.80277264710898499</v>
      </c>
      <c r="U117">
        <v>0.99330357106628697</v>
      </c>
      <c r="V117">
        <v>0.657229259988379</v>
      </c>
      <c r="W117">
        <v>0.620776993275023</v>
      </c>
      <c r="X117">
        <v>0.83679539098871503</v>
      </c>
      <c r="AA117" t="str">
        <f t="shared" si="47"/>
        <v>PA_p18:0/16:0</v>
      </c>
      <c r="AB117">
        <f t="shared" si="48"/>
        <v>1.0046610994475009</v>
      </c>
      <c r="AC117">
        <f t="shared" si="49"/>
        <v>0.64089953088116292</v>
      </c>
      <c r="AD117">
        <f t="shared" si="50"/>
        <v>0.61918345730756952</v>
      </c>
      <c r="AE117">
        <f t="shared" si="51"/>
        <v>0.69983425880394701</v>
      </c>
      <c r="AF117">
        <f t="shared" si="52"/>
        <v>0.56903526789090597</v>
      </c>
      <c r="AG117">
        <f t="shared" si="53"/>
        <v>1.36256946850285</v>
      </c>
      <c r="AH117">
        <f t="shared" si="54"/>
        <v>1.2936680484254048</v>
      </c>
      <c r="AI117">
        <f t="shared" si="57"/>
        <v>0.70987867942516103</v>
      </c>
      <c r="AJ117">
        <f t="shared" si="58"/>
        <v>0.82526641552733304</v>
      </c>
      <c r="AK117">
        <f t="shared" si="59"/>
        <v>0.72878619213186902</v>
      </c>
      <c r="AM117" t="str">
        <f t="shared" si="60"/>
        <v>PA_p18:0/16:0</v>
      </c>
      <c r="AN117">
        <f t="shared" si="61"/>
        <v>0.70672272286621718</v>
      </c>
      <c r="AO117">
        <f t="shared" si="62"/>
        <v>0.98403376080252369</v>
      </c>
      <c r="AQ117">
        <f t="shared" si="63"/>
        <v>0.17303784127486091</v>
      </c>
      <c r="AR117">
        <f t="shared" si="64"/>
        <v>0.31807313386977321</v>
      </c>
      <c r="AT117">
        <f t="shared" si="55"/>
        <v>7.7384875154081573E-2</v>
      </c>
      <c r="AU117">
        <f t="shared" si="56"/>
        <v>0.12985281314481836</v>
      </c>
      <c r="AW117">
        <f t="shared" si="65"/>
        <v>0.13622320302989827</v>
      </c>
    </row>
    <row r="118" spans="1:49" x14ac:dyDescent="0.2">
      <c r="A118" t="s">
        <v>762</v>
      </c>
      <c r="B118">
        <v>687.53700000000003</v>
      </c>
      <c r="C118">
        <v>0.919272251106523</v>
      </c>
      <c r="D118">
        <v>0.62725974860544598</v>
      </c>
      <c r="E118">
        <v>0.70943252903916798</v>
      </c>
      <c r="F118">
        <v>0.50647963588681599</v>
      </c>
      <c r="G118">
        <v>0.50677296741073996</v>
      </c>
      <c r="H118">
        <v>0.59617985475964896</v>
      </c>
      <c r="I118">
        <v>0.64679047799523004</v>
      </c>
      <c r="J118">
        <v>0.53416535642275198</v>
      </c>
      <c r="K118">
        <v>0.50922132205799198</v>
      </c>
      <c r="L118">
        <v>0.54588208019854101</v>
      </c>
      <c r="M118">
        <v>0.78720229078519399</v>
      </c>
      <c r="N118">
        <v>0.51893490914155604</v>
      </c>
      <c r="O118">
        <v>0.68737321545334695</v>
      </c>
      <c r="P118">
        <v>0.80968534031467299</v>
      </c>
      <c r="Q118">
        <v>0.53500970470841902</v>
      </c>
      <c r="R118">
        <v>0.80772585153267096</v>
      </c>
      <c r="S118">
        <v>0.58777286701762599</v>
      </c>
      <c r="T118">
        <v>0.99420125533331605</v>
      </c>
      <c r="U118">
        <v>0.76132621675189405</v>
      </c>
      <c r="V118">
        <v>0.56481128279920301</v>
      </c>
      <c r="W118">
        <v>0.59153042973309999</v>
      </c>
      <c r="X118">
        <v>0.76525893030756997</v>
      </c>
      <c r="AA118" t="str">
        <f t="shared" si="47"/>
        <v>PA_p18:0/18:0</v>
      </c>
      <c r="AB118">
        <f t="shared" si="48"/>
        <v>0.77326599985598454</v>
      </c>
      <c r="AC118">
        <f t="shared" si="49"/>
        <v>0.60795608246299193</v>
      </c>
      <c r="AD118">
        <f t="shared" si="50"/>
        <v>0.55147641108519441</v>
      </c>
      <c r="AE118">
        <f t="shared" si="51"/>
        <v>0.59047791720899101</v>
      </c>
      <c r="AF118">
        <f t="shared" si="52"/>
        <v>0.52755170112826644</v>
      </c>
      <c r="AG118">
        <f t="shared" si="53"/>
        <v>0.65306859996337496</v>
      </c>
      <c r="AH118">
        <f t="shared" si="54"/>
        <v>0.74852927788401002</v>
      </c>
      <c r="AI118">
        <f t="shared" si="57"/>
        <v>0.79098706117547102</v>
      </c>
      <c r="AJ118">
        <f t="shared" si="58"/>
        <v>0.66306874977554853</v>
      </c>
      <c r="AK118">
        <f t="shared" si="59"/>
        <v>0.67839468002033498</v>
      </c>
      <c r="AM118" t="str">
        <f t="shared" si="60"/>
        <v>PA_p18:0/18:0</v>
      </c>
      <c r="AN118">
        <f t="shared" si="61"/>
        <v>0.61014562234828573</v>
      </c>
      <c r="AO118">
        <f t="shared" si="62"/>
        <v>0.70680967376374793</v>
      </c>
      <c r="AQ118">
        <f t="shared" si="63"/>
        <v>9.6519042734246413E-2</v>
      </c>
      <c r="AR118">
        <f t="shared" si="64"/>
        <v>6.0073166292054794E-2</v>
      </c>
      <c r="AT118">
        <f t="shared" si="55"/>
        <v>4.3164628135396427E-2</v>
      </c>
      <c r="AU118">
        <f t="shared" si="56"/>
        <v>2.4524767441482732E-2</v>
      </c>
      <c r="AW118">
        <f t="shared" si="65"/>
        <v>0.10093148162193878</v>
      </c>
    </row>
    <row r="119" spans="1:49" x14ac:dyDescent="0.2">
      <c r="A119" t="s">
        <v>763</v>
      </c>
      <c r="B119">
        <v>685.53499999999997</v>
      </c>
      <c r="C119">
        <v>0.93339142358063099</v>
      </c>
      <c r="D119">
        <v>0.573791831514599</v>
      </c>
      <c r="E119">
        <v>0.79991018820897097</v>
      </c>
      <c r="F119">
        <v>0.59525179584936505</v>
      </c>
      <c r="G119">
        <v>0.40987273125578</v>
      </c>
      <c r="H119">
        <v>0.48653787980500401</v>
      </c>
      <c r="I119">
        <v>0.51016399719278405</v>
      </c>
      <c r="J119">
        <v>0.75844635497980095</v>
      </c>
      <c r="K119">
        <v>0.67467418024596704</v>
      </c>
      <c r="L119">
        <v>0.50097113988308595</v>
      </c>
      <c r="M119">
        <v>1.5676652417974799</v>
      </c>
      <c r="N119">
        <v>1.07842072414127</v>
      </c>
      <c r="O119">
        <v>2.08650741132355</v>
      </c>
      <c r="P119">
        <v>2.0334799587358501</v>
      </c>
      <c r="Q119">
        <v>3.8216217962548602</v>
      </c>
      <c r="R119">
        <v>3.30484928475185</v>
      </c>
      <c r="S119">
        <v>0.84275928428963898</v>
      </c>
      <c r="T119">
        <v>0.81705293419012104</v>
      </c>
      <c r="U119">
        <v>0.59232557324777801</v>
      </c>
      <c r="V119">
        <v>0.44073241308792299</v>
      </c>
      <c r="W119">
        <v>0.56054744469801598</v>
      </c>
      <c r="X119">
        <v>0.66514111328609005</v>
      </c>
      <c r="AA119" t="str">
        <f t="shared" si="47"/>
        <v>PA_p18:0/18:1</v>
      </c>
      <c r="AB119">
        <f t="shared" si="48"/>
        <v>0.753591627547615</v>
      </c>
      <c r="AC119">
        <f t="shared" si="49"/>
        <v>0.69758099202916801</v>
      </c>
      <c r="AD119">
        <f t="shared" si="50"/>
        <v>0.44820530553039201</v>
      </c>
      <c r="AE119">
        <f t="shared" si="51"/>
        <v>0.63430517608629255</v>
      </c>
      <c r="AF119">
        <f t="shared" si="52"/>
        <v>0.58782266006452644</v>
      </c>
      <c r="AG119">
        <f t="shared" si="53"/>
        <v>1.3230429829693748</v>
      </c>
      <c r="AH119">
        <f t="shared" si="54"/>
        <v>2.0599936850297</v>
      </c>
      <c r="AI119">
        <f t="shared" si="57"/>
        <v>0.82990610923988006</v>
      </c>
      <c r="AJ119">
        <f t="shared" si="58"/>
        <v>0.5165289931678505</v>
      </c>
      <c r="AK119">
        <f t="shared" si="59"/>
        <v>0.61284427899205296</v>
      </c>
      <c r="AM119" t="str">
        <f t="shared" si="60"/>
        <v>PA_p18:0/18:1</v>
      </c>
      <c r="AN119">
        <f t="shared" si="61"/>
        <v>0.62430115225159888</v>
      </c>
      <c r="AO119">
        <f t="shared" si="62"/>
        <v>1.0684632098797717</v>
      </c>
      <c r="AQ119">
        <f t="shared" si="63"/>
        <v>0.1167545181542046</v>
      </c>
      <c r="AR119">
        <f t="shared" si="64"/>
        <v>0.63582093077449409</v>
      </c>
      <c r="AT119">
        <f t="shared" si="55"/>
        <v>5.2214207854606946E-2</v>
      </c>
      <c r="AU119">
        <f t="shared" si="56"/>
        <v>0.2595728080298294</v>
      </c>
      <c r="AW119">
        <f t="shared" si="65"/>
        <v>0.19481954317580039</v>
      </c>
    </row>
    <row r="120" spans="1:49" x14ac:dyDescent="0.2">
      <c r="A120" t="s">
        <v>764</v>
      </c>
      <c r="B120">
        <v>683.53300000000002</v>
      </c>
      <c r="C120">
        <v>0.13898917115133899</v>
      </c>
      <c r="D120">
        <v>5.9691435178399803E-2</v>
      </c>
      <c r="E120">
        <v>8.3774125065572802E-2</v>
      </c>
      <c r="F120">
        <v>0.12656190984857099</v>
      </c>
      <c r="G120">
        <v>5.1208295208307102E-2</v>
      </c>
      <c r="H120">
        <v>1.96222820705029E-2</v>
      </c>
      <c r="I120">
        <v>0.14439172641645101</v>
      </c>
      <c r="J120">
        <v>0.12721265740582599</v>
      </c>
      <c r="K120">
        <v>1.70914764477825E-2</v>
      </c>
      <c r="L120">
        <v>0.167468198717138</v>
      </c>
      <c r="M120">
        <v>1.75194456070302</v>
      </c>
      <c r="N120">
        <v>1.3207799419000501</v>
      </c>
      <c r="O120">
        <v>1.8541898405989199</v>
      </c>
      <c r="P120">
        <v>2.0142966841513701</v>
      </c>
      <c r="Q120">
        <v>3.22186362163032</v>
      </c>
      <c r="R120">
        <v>2.8574094440725499</v>
      </c>
      <c r="S120">
        <v>0.60935638189520103</v>
      </c>
      <c r="T120">
        <v>0.85684660884261099</v>
      </c>
      <c r="U120">
        <v>0.23155826875226701</v>
      </c>
      <c r="V120">
        <v>0.46357523510061199</v>
      </c>
      <c r="W120">
        <v>0.49888951669597198</v>
      </c>
      <c r="X120">
        <v>0.51718586498239905</v>
      </c>
      <c r="AA120" t="str">
        <f t="shared" si="47"/>
        <v>PA_p18:0/18:2</v>
      </c>
      <c r="AB120">
        <f t="shared" si="48"/>
        <v>9.9340303164869401E-2</v>
      </c>
      <c r="AC120">
        <f t="shared" si="49"/>
        <v>0.1051680174570719</v>
      </c>
      <c r="AD120">
        <f t="shared" si="50"/>
        <v>3.5415288639405004E-2</v>
      </c>
      <c r="AE120">
        <f t="shared" si="51"/>
        <v>0.13580219191113851</v>
      </c>
      <c r="AF120">
        <f t="shared" si="52"/>
        <v>9.227983758246025E-2</v>
      </c>
      <c r="AG120">
        <f t="shared" si="53"/>
        <v>1.5363622513015351</v>
      </c>
      <c r="AH120">
        <f t="shared" si="54"/>
        <v>1.9342432623751451</v>
      </c>
      <c r="AI120">
        <f t="shared" si="57"/>
        <v>0.73310149536890601</v>
      </c>
      <c r="AJ120">
        <f t="shared" si="58"/>
        <v>0.34756675192643949</v>
      </c>
      <c r="AK120">
        <f t="shared" si="59"/>
        <v>0.50803769083918549</v>
      </c>
      <c r="AM120" t="str">
        <f t="shared" si="60"/>
        <v>PA_p18:0/18:2</v>
      </c>
      <c r="AN120">
        <f t="shared" si="61"/>
        <v>9.3601127750989013E-2</v>
      </c>
      <c r="AO120">
        <f t="shared" si="62"/>
        <v>1.0118622903622423</v>
      </c>
      <c r="AQ120">
        <f t="shared" si="63"/>
        <v>3.6520537266658673E-2</v>
      </c>
      <c r="AR120">
        <f t="shared" si="64"/>
        <v>0.68897065192437357</v>
      </c>
      <c r="AT120">
        <f t="shared" si="55"/>
        <v>1.633248078061263E-2</v>
      </c>
      <c r="AU120">
        <f t="shared" si="56"/>
        <v>0.28127109082789875</v>
      </c>
      <c r="AW120">
        <f t="shared" si="65"/>
        <v>4.0610511729598509E-2</v>
      </c>
    </row>
    <row r="121" spans="1:49" x14ac:dyDescent="0.2">
      <c r="A121" t="s">
        <v>765</v>
      </c>
      <c r="B121">
        <v>715.56500000000005</v>
      </c>
      <c r="C121">
        <v>0</v>
      </c>
      <c r="D121">
        <v>0</v>
      </c>
      <c r="E121">
        <v>1.0735568384800401E-2</v>
      </c>
      <c r="F121">
        <v>0</v>
      </c>
      <c r="G121">
        <v>0</v>
      </c>
      <c r="H121">
        <v>0</v>
      </c>
      <c r="I121">
        <v>4.5977331850186202E-2</v>
      </c>
      <c r="J121">
        <v>0</v>
      </c>
      <c r="K121">
        <v>1.03384743758965E-2</v>
      </c>
      <c r="L121">
        <v>9.8916179682421602E-3</v>
      </c>
      <c r="M121">
        <v>4.6838476738929602E-2</v>
      </c>
      <c r="N121">
        <v>4.9212617094729801E-3</v>
      </c>
      <c r="O121">
        <v>4.8318013618290301E-2</v>
      </c>
      <c r="P121">
        <v>2.87795722869678E-2</v>
      </c>
      <c r="Q121">
        <v>7.7798017489288098E-3</v>
      </c>
      <c r="R121">
        <v>0</v>
      </c>
      <c r="S121">
        <v>0</v>
      </c>
      <c r="T121">
        <v>0</v>
      </c>
      <c r="U121">
        <v>0</v>
      </c>
      <c r="V121">
        <v>3.3063269983244901E-2</v>
      </c>
      <c r="W121">
        <v>2.9725919675562502E-2</v>
      </c>
      <c r="X121">
        <v>0</v>
      </c>
      <c r="AA121" t="str">
        <f t="shared" si="47"/>
        <v>PA_p18:0/20:0</v>
      </c>
      <c r="AB121">
        <f t="shared" si="48"/>
        <v>0</v>
      </c>
      <c r="AC121">
        <f t="shared" si="49"/>
        <v>5.3677841924002004E-3</v>
      </c>
      <c r="AD121">
        <f t="shared" si="50"/>
        <v>0</v>
      </c>
      <c r="AE121">
        <f t="shared" si="51"/>
        <v>2.2988665925093101E-2</v>
      </c>
      <c r="AF121">
        <f t="shared" si="52"/>
        <v>1.011504617206933E-2</v>
      </c>
      <c r="AG121">
        <f t="shared" si="53"/>
        <v>2.5879869224201289E-2</v>
      </c>
      <c r="AH121">
        <f t="shared" si="54"/>
        <v>3.854879295262905E-2</v>
      </c>
      <c r="AI121">
        <f t="shared" si="57"/>
        <v>0</v>
      </c>
      <c r="AJ121">
        <f t="shared" si="58"/>
        <v>1.6531634991622451E-2</v>
      </c>
      <c r="AK121">
        <f t="shared" si="59"/>
        <v>1.4862959837781251E-2</v>
      </c>
      <c r="AM121" t="str">
        <f t="shared" si="60"/>
        <v>PA_p18:0/20:0</v>
      </c>
      <c r="AN121">
        <f t="shared" si="61"/>
        <v>7.6942992579125263E-3</v>
      </c>
      <c r="AO121">
        <f t="shared" si="62"/>
        <v>1.9164651401246811E-2</v>
      </c>
      <c r="AQ121">
        <f t="shared" si="63"/>
        <v>9.5340812596606071E-3</v>
      </c>
      <c r="AR121">
        <f t="shared" si="64"/>
        <v>1.4261489080260885E-2</v>
      </c>
      <c r="AT121">
        <f t="shared" si="55"/>
        <v>4.2637707599215884E-3</v>
      </c>
      <c r="AU121">
        <f t="shared" si="56"/>
        <v>5.822228536485557E-3</v>
      </c>
      <c r="AW121">
        <f t="shared" si="65"/>
        <v>0.17865573594745532</v>
      </c>
    </row>
    <row r="122" spans="1:49" x14ac:dyDescent="0.2">
      <c r="A122" t="s">
        <v>766</v>
      </c>
      <c r="B122">
        <v>713.56299999999999</v>
      </c>
      <c r="C122">
        <v>0</v>
      </c>
      <c r="D122">
        <v>4.9840519513614498E-2</v>
      </c>
      <c r="E122">
        <v>0</v>
      </c>
      <c r="F122">
        <v>1.06613649663046E-2</v>
      </c>
      <c r="G122">
        <v>1.4499639010855899E-2</v>
      </c>
      <c r="H122">
        <v>0</v>
      </c>
      <c r="I122">
        <v>0</v>
      </c>
      <c r="J122">
        <v>0</v>
      </c>
      <c r="K122">
        <v>2.49759663297499E-2</v>
      </c>
      <c r="L122">
        <v>1.44784811483624E-2</v>
      </c>
      <c r="M122">
        <v>6.3748045593309604E-3</v>
      </c>
      <c r="N122">
        <v>5.1162790781819997E-2</v>
      </c>
      <c r="O122">
        <v>2.5756437633139201E-2</v>
      </c>
      <c r="P122">
        <v>5.9214916021138798E-2</v>
      </c>
      <c r="Q122">
        <v>0.20333675374719801</v>
      </c>
      <c r="R122">
        <v>0.16837541124171099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AA122" t="str">
        <f t="shared" si="47"/>
        <v>PA_p18:0/20:1</v>
      </c>
      <c r="AB122">
        <f t="shared" si="48"/>
        <v>2.4920259756807249E-2</v>
      </c>
      <c r="AC122">
        <f t="shared" si="49"/>
        <v>5.3306824831523001E-3</v>
      </c>
      <c r="AD122">
        <f t="shared" si="50"/>
        <v>7.2498195054279497E-3</v>
      </c>
      <c r="AE122">
        <f t="shared" si="51"/>
        <v>0</v>
      </c>
      <c r="AF122">
        <f t="shared" si="52"/>
        <v>1.9727223739056152E-2</v>
      </c>
      <c r="AG122">
        <f t="shared" si="53"/>
        <v>2.8768797670575479E-2</v>
      </c>
      <c r="AH122">
        <f t="shared" si="54"/>
        <v>4.2485676827138996E-2</v>
      </c>
      <c r="AI122">
        <f t="shared" si="57"/>
        <v>0</v>
      </c>
      <c r="AJ122">
        <f t="shared" si="58"/>
        <v>0</v>
      </c>
      <c r="AK122">
        <f t="shared" si="59"/>
        <v>0</v>
      </c>
      <c r="AM122" t="str">
        <f t="shared" si="60"/>
        <v>PA_p18:0/20:1</v>
      </c>
      <c r="AN122">
        <f t="shared" si="61"/>
        <v>1.144559709688873E-2</v>
      </c>
      <c r="AO122">
        <f t="shared" si="62"/>
        <v>1.4250894899542895E-2</v>
      </c>
      <c r="AQ122">
        <f t="shared" si="63"/>
        <v>1.04421058325591E-2</v>
      </c>
      <c r="AR122">
        <f t="shared" si="64"/>
        <v>2.010743909403629E-2</v>
      </c>
      <c r="AT122">
        <f t="shared" si="55"/>
        <v>4.6698516939698365E-3</v>
      </c>
      <c r="AU122">
        <f t="shared" si="56"/>
        <v>8.2088276357465632E-3</v>
      </c>
      <c r="AW122">
        <f t="shared" si="65"/>
        <v>0.79116220364714873</v>
      </c>
    </row>
    <row r="123" spans="1:49" x14ac:dyDescent="0.2">
      <c r="A123" t="s">
        <v>767</v>
      </c>
      <c r="B123">
        <v>711.56100000000004</v>
      </c>
      <c r="C123">
        <v>5.2610512739453497E-2</v>
      </c>
      <c r="D123">
        <v>3.1036179897393899E-2</v>
      </c>
      <c r="E123">
        <v>3.99617079895958E-2</v>
      </c>
      <c r="F123">
        <v>0</v>
      </c>
      <c r="G123">
        <v>2.39313591422276E-2</v>
      </c>
      <c r="H123">
        <v>2.6509201047651001E-2</v>
      </c>
      <c r="I123">
        <v>2.7586399110111699E-2</v>
      </c>
      <c r="J123">
        <v>4.9547724676985802E-2</v>
      </c>
      <c r="K123">
        <v>2.3090147401180799E-2</v>
      </c>
      <c r="L123">
        <v>0</v>
      </c>
      <c r="M123">
        <v>3.4693814002492898E-2</v>
      </c>
      <c r="N123">
        <v>0</v>
      </c>
      <c r="O123">
        <v>0</v>
      </c>
      <c r="P123">
        <v>0</v>
      </c>
      <c r="Q123">
        <v>4.03139948092009E-2</v>
      </c>
      <c r="R123">
        <v>5.9710739809541502E-2</v>
      </c>
      <c r="S123">
        <v>0</v>
      </c>
      <c r="T123">
        <v>0</v>
      </c>
      <c r="U123">
        <v>3.1555146025275801E-2</v>
      </c>
      <c r="V123">
        <v>3.3063269983244901E-2</v>
      </c>
      <c r="W123">
        <v>8.1418867621058794E-3</v>
      </c>
      <c r="X123">
        <v>0</v>
      </c>
      <c r="AA123" t="str">
        <f t="shared" si="47"/>
        <v>PA_p18:0/20:2</v>
      </c>
      <c r="AB123">
        <f t="shared" si="48"/>
        <v>4.1823346318423701E-2</v>
      </c>
      <c r="AC123">
        <f t="shared" si="49"/>
        <v>1.99808539947979E-2</v>
      </c>
      <c r="AD123">
        <f t="shared" si="50"/>
        <v>2.5220280094939301E-2</v>
      </c>
      <c r="AE123">
        <f t="shared" si="51"/>
        <v>3.8567061893548749E-2</v>
      </c>
      <c r="AF123">
        <f t="shared" si="52"/>
        <v>1.1545073700590399E-2</v>
      </c>
      <c r="AG123">
        <f t="shared" si="53"/>
        <v>1.7346907001246449E-2</v>
      </c>
      <c r="AH123">
        <f t="shared" si="54"/>
        <v>0</v>
      </c>
      <c r="AI123">
        <f t="shared" si="57"/>
        <v>0</v>
      </c>
      <c r="AJ123">
        <f t="shared" si="58"/>
        <v>3.2309208004260348E-2</v>
      </c>
      <c r="AK123">
        <f t="shared" si="59"/>
        <v>4.0709433810529397E-3</v>
      </c>
      <c r="AM123" t="str">
        <f t="shared" si="60"/>
        <v>PA_p18:0/20:2</v>
      </c>
      <c r="AN123">
        <f t="shared" si="61"/>
        <v>2.7427323200460013E-2</v>
      </c>
      <c r="AO123">
        <f t="shared" si="62"/>
        <v>1.0745411677311948E-2</v>
      </c>
      <c r="AQ123">
        <f t="shared" si="63"/>
        <v>1.2687651987659606E-2</v>
      </c>
      <c r="AR123">
        <f t="shared" si="64"/>
        <v>1.4000476097347841E-2</v>
      </c>
      <c r="AT123">
        <f t="shared" si="55"/>
        <v>5.6740904638534406E-3</v>
      </c>
      <c r="AU123">
        <f t="shared" si="56"/>
        <v>5.7156704324224329E-3</v>
      </c>
      <c r="AW123">
        <f t="shared" si="65"/>
        <v>8.413711262742847E-2</v>
      </c>
    </row>
    <row r="124" spans="1:49" x14ac:dyDescent="0.2">
      <c r="A124" t="s">
        <v>768</v>
      </c>
      <c r="B124">
        <v>707.55700000000002</v>
      </c>
      <c r="C124">
        <v>0.57103537181036801</v>
      </c>
      <c r="D124">
        <v>0.19047546945959401</v>
      </c>
      <c r="E124">
        <v>0.35412462428529701</v>
      </c>
      <c r="F124">
        <v>0.23292949772949001</v>
      </c>
      <c r="G124">
        <v>0.23038785168433801</v>
      </c>
      <c r="H124">
        <v>0.19080405189074801</v>
      </c>
      <c r="I124">
        <v>0.33332171894319401</v>
      </c>
      <c r="J124">
        <v>0.295865382086478</v>
      </c>
      <c r="K124">
        <v>0.29234627174941502</v>
      </c>
      <c r="L124">
        <v>0.26987906743650703</v>
      </c>
      <c r="M124">
        <v>0.34851072002581401</v>
      </c>
      <c r="N124">
        <v>0.175896031908718</v>
      </c>
      <c r="O124">
        <v>0.454347605498711</v>
      </c>
      <c r="P124">
        <v>0.25527900443373402</v>
      </c>
      <c r="Q124">
        <v>0.181308582386185</v>
      </c>
      <c r="R124">
        <v>0.152493301713472</v>
      </c>
      <c r="S124">
        <v>0.20125313138480899</v>
      </c>
      <c r="T124">
        <v>0.415555358090125</v>
      </c>
      <c r="U124">
        <v>0.30038953141931701</v>
      </c>
      <c r="V124">
        <v>0.33995480580828302</v>
      </c>
      <c r="W124">
        <v>0.162809357864313</v>
      </c>
      <c r="X124">
        <v>0.17525121100013499</v>
      </c>
      <c r="AA124" t="str">
        <f t="shared" si="47"/>
        <v>PA_p18:0/20:4</v>
      </c>
      <c r="AB124">
        <f t="shared" si="48"/>
        <v>0.38075542063498102</v>
      </c>
      <c r="AC124">
        <f t="shared" si="49"/>
        <v>0.29352706100739351</v>
      </c>
      <c r="AD124">
        <f t="shared" si="50"/>
        <v>0.21059595178754301</v>
      </c>
      <c r="AE124">
        <f t="shared" si="51"/>
        <v>0.31459355051483601</v>
      </c>
      <c r="AF124">
        <f t="shared" si="52"/>
        <v>0.281112669592961</v>
      </c>
      <c r="AG124">
        <f t="shared" si="53"/>
        <v>0.26220337596726601</v>
      </c>
      <c r="AH124">
        <f t="shared" si="54"/>
        <v>0.35481330496622254</v>
      </c>
      <c r="AI124">
        <f t="shared" si="57"/>
        <v>0.30840424473746697</v>
      </c>
      <c r="AJ124">
        <f t="shared" si="58"/>
        <v>0.32017216861380005</v>
      </c>
      <c r="AK124">
        <f t="shared" si="59"/>
        <v>0.16903028443222401</v>
      </c>
      <c r="AM124" t="str">
        <f t="shared" si="60"/>
        <v>PA_p18:0/20:4</v>
      </c>
      <c r="AN124">
        <f t="shared" si="61"/>
        <v>0.29611693070754291</v>
      </c>
      <c r="AO124">
        <f t="shared" si="62"/>
        <v>0.28292467574339591</v>
      </c>
      <c r="AQ124">
        <f t="shared" si="63"/>
        <v>6.1340713577512467E-2</v>
      </c>
      <c r="AR124">
        <f t="shared" si="64"/>
        <v>7.1773713519202295E-2</v>
      </c>
      <c r="AT124">
        <f t="shared" si="55"/>
        <v>2.7432401069532437E-2</v>
      </c>
      <c r="AU124">
        <f t="shared" si="56"/>
        <v>2.9301495844457393E-2</v>
      </c>
      <c r="AW124">
        <f t="shared" si="65"/>
        <v>0.76288597660635871</v>
      </c>
    </row>
    <row r="125" spans="1:49" x14ac:dyDescent="0.2">
      <c r="A125" t="s">
        <v>769</v>
      </c>
      <c r="B125">
        <v>705.55499999999995</v>
      </c>
      <c r="C125">
        <v>0.200225462956137</v>
      </c>
      <c r="D125">
        <v>3.2895991562675399E-2</v>
      </c>
      <c r="E125">
        <v>8.80050678379274E-2</v>
      </c>
      <c r="F125">
        <v>0.22888518670672001</v>
      </c>
      <c r="G125">
        <v>0.14458316867337001</v>
      </c>
      <c r="H125">
        <v>0.14706030852649399</v>
      </c>
      <c r="I125">
        <v>0.12143702365812201</v>
      </c>
      <c r="J125">
        <v>0.26920503302515097</v>
      </c>
      <c r="K125">
        <v>0.13301818234807999</v>
      </c>
      <c r="L125">
        <v>0.20770675209776099</v>
      </c>
      <c r="M125">
        <v>0.171508957181215</v>
      </c>
      <c r="N125">
        <v>0.12750692460622801</v>
      </c>
      <c r="O125">
        <v>5.7511935240586697E-2</v>
      </c>
      <c r="P125">
        <v>0.21387196230542199</v>
      </c>
      <c r="Q125">
        <v>0.1535289502885</v>
      </c>
      <c r="R125">
        <v>7.5127579634374402E-3</v>
      </c>
      <c r="S125">
        <v>6.4155569534999304E-2</v>
      </c>
      <c r="T125">
        <v>0.26983809428507199</v>
      </c>
      <c r="U125">
        <v>9.5742649307915498E-2</v>
      </c>
      <c r="V125">
        <v>0.106814280699324</v>
      </c>
      <c r="W125">
        <v>0.148723041493802</v>
      </c>
      <c r="X125">
        <v>7.1573051015541497E-2</v>
      </c>
      <c r="AA125" t="str">
        <f t="shared" si="47"/>
        <v>PA_p18:0/20:5</v>
      </c>
      <c r="AB125">
        <f t="shared" si="48"/>
        <v>0.11656072725940619</v>
      </c>
      <c r="AC125">
        <f t="shared" si="49"/>
        <v>0.15844512727232371</v>
      </c>
      <c r="AD125">
        <f t="shared" si="50"/>
        <v>0.145821738599932</v>
      </c>
      <c r="AE125">
        <f t="shared" si="51"/>
        <v>0.1953210283416365</v>
      </c>
      <c r="AF125">
        <f t="shared" si="52"/>
        <v>0.17036246722292048</v>
      </c>
      <c r="AG125">
        <f t="shared" si="53"/>
        <v>0.14950794089372149</v>
      </c>
      <c r="AH125">
        <f t="shared" si="54"/>
        <v>0.13569194877300433</v>
      </c>
      <c r="AI125">
        <f t="shared" si="57"/>
        <v>0.16699683191003564</v>
      </c>
      <c r="AJ125">
        <f t="shared" si="58"/>
        <v>0.10127846500361976</v>
      </c>
      <c r="AK125">
        <f t="shared" si="59"/>
        <v>0.11014804625467176</v>
      </c>
      <c r="AM125" t="str">
        <f t="shared" si="60"/>
        <v>PA_p18:0/20:5</v>
      </c>
      <c r="AN125">
        <f t="shared" si="61"/>
        <v>0.15730221773924374</v>
      </c>
      <c r="AO125">
        <f t="shared" si="62"/>
        <v>0.13272464656701061</v>
      </c>
      <c r="AQ125">
        <f t="shared" si="63"/>
        <v>2.9193221671238143E-2</v>
      </c>
      <c r="AR125">
        <f t="shared" si="64"/>
        <v>2.7219624150629611E-2</v>
      </c>
      <c r="AT125">
        <f t="shared" si="55"/>
        <v>1.3055605627821701E-2</v>
      </c>
      <c r="AU125">
        <f t="shared" si="56"/>
        <v>1.1112365026563419E-2</v>
      </c>
      <c r="AW125">
        <f t="shared" si="65"/>
        <v>0.20602425565754953</v>
      </c>
    </row>
    <row r="126" spans="1:49" x14ac:dyDescent="0.2">
      <c r="A126" t="s">
        <v>770</v>
      </c>
      <c r="B126">
        <v>743.59299999999996</v>
      </c>
      <c r="C126">
        <v>0</v>
      </c>
      <c r="D126">
        <v>7.38510851520979E-4</v>
      </c>
      <c r="E126">
        <v>0</v>
      </c>
      <c r="F126">
        <v>3.7450771205087101E-2</v>
      </c>
      <c r="G126">
        <v>2.2104153384604398E-2</v>
      </c>
      <c r="H126">
        <v>1.5890955275850199E-2</v>
      </c>
      <c r="I126">
        <v>1.5288074370574001E-2</v>
      </c>
      <c r="J126">
        <v>2.46557513253962E-2</v>
      </c>
      <c r="K126">
        <v>0</v>
      </c>
      <c r="L126">
        <v>0</v>
      </c>
      <c r="M126">
        <v>3.4693814002492898E-2</v>
      </c>
      <c r="N126">
        <v>0</v>
      </c>
      <c r="O126">
        <v>3.9811350535334999E-3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AA126" t="str">
        <f t="shared" si="47"/>
        <v>PA_p18:0/22:0</v>
      </c>
      <c r="AB126">
        <f t="shared" si="48"/>
        <v>3.692554257604895E-4</v>
      </c>
      <c r="AC126">
        <f t="shared" si="49"/>
        <v>1.872538560254355E-2</v>
      </c>
      <c r="AD126">
        <f t="shared" si="50"/>
        <v>1.8997554330227297E-2</v>
      </c>
      <c r="AE126">
        <f t="shared" si="51"/>
        <v>1.99719128479851E-2</v>
      </c>
      <c r="AF126">
        <f t="shared" si="52"/>
        <v>0</v>
      </c>
      <c r="AG126">
        <f t="shared" si="53"/>
        <v>1.7346907001246449E-2</v>
      </c>
      <c r="AH126">
        <f t="shared" si="54"/>
        <v>1.99056752676675E-3</v>
      </c>
      <c r="AI126">
        <f t="shared" si="57"/>
        <v>0</v>
      </c>
      <c r="AJ126">
        <f t="shared" si="58"/>
        <v>0</v>
      </c>
      <c r="AK126">
        <f t="shared" si="59"/>
        <v>0</v>
      </c>
      <c r="AM126" t="str">
        <f t="shared" si="60"/>
        <v>PA_p18:0/22:0</v>
      </c>
      <c r="AN126">
        <f t="shared" si="61"/>
        <v>1.1612821641303287E-2</v>
      </c>
      <c r="AO126">
        <f t="shared" si="62"/>
        <v>3.8674949056026397E-3</v>
      </c>
      <c r="AQ126">
        <f t="shared" si="63"/>
        <v>1.0443570468322115E-2</v>
      </c>
      <c r="AR126">
        <f t="shared" si="64"/>
        <v>7.5843582023167834E-3</v>
      </c>
      <c r="AT126">
        <f t="shared" si="55"/>
        <v>4.6705066989955121E-3</v>
      </c>
      <c r="AU126">
        <f t="shared" si="56"/>
        <v>3.0963012703614044E-3</v>
      </c>
      <c r="AW126">
        <f t="shared" si="65"/>
        <v>0.21987991964986239</v>
      </c>
    </row>
    <row r="127" spans="1:49" x14ac:dyDescent="0.2">
      <c r="A127" t="s">
        <v>771</v>
      </c>
      <c r="B127">
        <v>733.58299999999997</v>
      </c>
      <c r="C127">
        <v>0</v>
      </c>
      <c r="D127">
        <v>0</v>
      </c>
      <c r="E127">
        <v>0</v>
      </c>
      <c r="F127">
        <v>1.6057215932117699E-2</v>
      </c>
      <c r="G127">
        <v>0</v>
      </c>
      <c r="H127">
        <v>0</v>
      </c>
      <c r="I127">
        <v>0</v>
      </c>
      <c r="J127">
        <v>5.86687535850274E-4</v>
      </c>
      <c r="K127">
        <v>0</v>
      </c>
      <c r="L127">
        <v>2.38964385207119E-2</v>
      </c>
      <c r="M127">
        <v>6.4589406530596E-2</v>
      </c>
      <c r="N127">
        <v>4.82761262520071E-3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4.2893048854484202E-2</v>
      </c>
      <c r="V127">
        <v>0</v>
      </c>
      <c r="W127">
        <v>0</v>
      </c>
      <c r="X127">
        <v>7.1077110455926296E-2</v>
      </c>
      <c r="AA127" t="str">
        <f t="shared" si="47"/>
        <v>PA_p18:0/22:5</v>
      </c>
      <c r="AB127">
        <f t="shared" si="48"/>
        <v>0</v>
      </c>
      <c r="AC127">
        <f t="shared" si="49"/>
        <v>8.0286079660588493E-3</v>
      </c>
      <c r="AD127">
        <f t="shared" si="50"/>
        <v>0</v>
      </c>
      <c r="AE127">
        <f t="shared" si="51"/>
        <v>2.93343767925137E-4</v>
      </c>
      <c r="AF127">
        <f t="shared" si="52"/>
        <v>1.194821926035595E-2</v>
      </c>
      <c r="AG127">
        <f t="shared" si="53"/>
        <v>3.4708509577898353E-2</v>
      </c>
      <c r="AH127">
        <f t="shared" si="54"/>
        <v>0</v>
      </c>
      <c r="AI127">
        <f t="shared" si="57"/>
        <v>0</v>
      </c>
      <c r="AJ127">
        <f t="shared" si="58"/>
        <v>2.1446524427242101E-2</v>
      </c>
      <c r="AK127">
        <f t="shared" si="59"/>
        <v>3.5538555227963148E-2</v>
      </c>
      <c r="AM127" t="str">
        <f t="shared" si="60"/>
        <v>PA_p18:0/22:5</v>
      </c>
      <c r="AN127">
        <f t="shared" si="61"/>
        <v>4.0540341988679869E-3</v>
      </c>
      <c r="AO127">
        <f t="shared" si="62"/>
        <v>1.8338717846620719E-2</v>
      </c>
      <c r="AQ127">
        <f t="shared" si="63"/>
        <v>5.5930441957942048E-3</v>
      </c>
      <c r="AR127">
        <f t="shared" si="64"/>
        <v>1.7649929840714056E-2</v>
      </c>
      <c r="AT127">
        <f t="shared" si="55"/>
        <v>2.5012854045912969E-3</v>
      </c>
      <c r="AU127">
        <f t="shared" si="56"/>
        <v>7.2055536842786363E-3</v>
      </c>
      <c r="AW127">
        <f t="shared" si="65"/>
        <v>0.14758755360913725</v>
      </c>
    </row>
    <row r="128" spans="1:49" x14ac:dyDescent="0.2">
      <c r="A128" t="s">
        <v>772</v>
      </c>
      <c r="B128">
        <v>731.58100000000002</v>
      </c>
      <c r="C128">
        <v>0</v>
      </c>
      <c r="D128">
        <v>0</v>
      </c>
      <c r="E128">
        <v>2.59352767884817E-2</v>
      </c>
      <c r="F128">
        <v>1.6242555869546298E-2</v>
      </c>
      <c r="G128">
        <v>0</v>
      </c>
      <c r="H128">
        <v>1.22431598370914E-2</v>
      </c>
      <c r="I128">
        <v>5.4573958209341598E-2</v>
      </c>
      <c r="J128">
        <v>0</v>
      </c>
      <c r="K128">
        <v>9.1982048297331708E-3</v>
      </c>
      <c r="L128">
        <v>0</v>
      </c>
      <c r="M128">
        <v>9.9986515452775801E-2</v>
      </c>
      <c r="N128">
        <v>0</v>
      </c>
      <c r="O128">
        <v>1.8554995591558401E-2</v>
      </c>
      <c r="P128">
        <v>0</v>
      </c>
      <c r="Q128">
        <v>6.5419543654951007E-2</v>
      </c>
      <c r="R128">
        <v>0</v>
      </c>
      <c r="S128">
        <v>2.0263287533798101E-2</v>
      </c>
      <c r="T128">
        <v>0</v>
      </c>
      <c r="U128">
        <v>3.27820123338207E-2</v>
      </c>
      <c r="V128">
        <v>2.5269374719998801E-2</v>
      </c>
      <c r="W128">
        <v>3.6087486717206602E-2</v>
      </c>
      <c r="X128">
        <v>2.7552149259885101E-2</v>
      </c>
      <c r="AA128" t="str">
        <f t="shared" si="47"/>
        <v>PA_p18:0/22:6</v>
      </c>
      <c r="AB128">
        <f t="shared" si="48"/>
        <v>0</v>
      </c>
      <c r="AC128">
        <f t="shared" si="49"/>
        <v>2.1088916329013999E-2</v>
      </c>
      <c r="AD128">
        <f t="shared" si="50"/>
        <v>6.1215799185456998E-3</v>
      </c>
      <c r="AE128">
        <f t="shared" si="51"/>
        <v>2.7286979104670799E-2</v>
      </c>
      <c r="AF128">
        <f t="shared" si="52"/>
        <v>4.5991024148665854E-3</v>
      </c>
      <c r="AG128">
        <f t="shared" si="53"/>
        <v>4.99932577263879E-2</v>
      </c>
      <c r="AH128">
        <f t="shared" si="54"/>
        <v>9.2774977957792003E-3</v>
      </c>
      <c r="AI128">
        <f t="shared" si="57"/>
        <v>1.013164376689905E-2</v>
      </c>
      <c r="AJ128">
        <f t="shared" si="58"/>
        <v>2.902569352690975E-2</v>
      </c>
      <c r="AK128">
        <f t="shared" si="59"/>
        <v>3.181981798854585E-2</v>
      </c>
      <c r="AM128" t="str">
        <f t="shared" si="60"/>
        <v>PA_p18:0/22:6</v>
      </c>
      <c r="AN128">
        <f t="shared" si="61"/>
        <v>1.1819315553419417E-2</v>
      </c>
      <c r="AO128">
        <f t="shared" si="62"/>
        <v>2.6049582160904351E-2</v>
      </c>
      <c r="AQ128">
        <f t="shared" si="63"/>
        <v>1.1720345595970679E-2</v>
      </c>
      <c r="AR128">
        <f t="shared" si="64"/>
        <v>1.6956827803430847E-2</v>
      </c>
      <c r="AT128">
        <f t="shared" si="55"/>
        <v>5.2414978944761445E-3</v>
      </c>
      <c r="AU128">
        <f t="shared" si="56"/>
        <v>6.9225959624407453E-3</v>
      </c>
      <c r="AW128">
        <f t="shared" si="65"/>
        <v>0.16591110373042564</v>
      </c>
    </row>
    <row r="129" spans="1:49" x14ac:dyDescent="0.2">
      <c r="A129" t="s">
        <v>115</v>
      </c>
      <c r="B129" t="s">
        <v>115</v>
      </c>
      <c r="C129" t="s">
        <v>115</v>
      </c>
      <c r="D129" t="s">
        <v>115</v>
      </c>
      <c r="E129" t="s">
        <v>115</v>
      </c>
      <c r="F129" t="s">
        <v>115</v>
      </c>
      <c r="G129" t="s">
        <v>115</v>
      </c>
      <c r="H129" t="s">
        <v>115</v>
      </c>
      <c r="I129" t="s">
        <v>115</v>
      </c>
      <c r="J129" t="s">
        <v>115</v>
      </c>
      <c r="K129" t="s">
        <v>115</v>
      </c>
      <c r="L129" t="s">
        <v>115</v>
      </c>
      <c r="M129" t="s">
        <v>115</v>
      </c>
      <c r="N129" t="s">
        <v>115</v>
      </c>
      <c r="O129" t="s">
        <v>115</v>
      </c>
      <c r="P129" t="s">
        <v>115</v>
      </c>
      <c r="Q129" t="s">
        <v>115</v>
      </c>
      <c r="R129" t="s">
        <v>115</v>
      </c>
      <c r="S129" t="s">
        <v>115</v>
      </c>
      <c r="T129" t="s">
        <v>115</v>
      </c>
      <c r="U129" t="s">
        <v>115</v>
      </c>
      <c r="V129" t="s">
        <v>115</v>
      </c>
      <c r="W129" t="s">
        <v>115</v>
      </c>
      <c r="X129" t="s">
        <v>115</v>
      </c>
    </row>
    <row r="130" spans="1:49" x14ac:dyDescent="0.2">
      <c r="A130" t="s">
        <v>116</v>
      </c>
      <c r="B130">
        <v>80032.520999999993</v>
      </c>
      <c r="C130">
        <v>121.64671290746401</v>
      </c>
      <c r="D130">
        <v>82.586760556857598</v>
      </c>
      <c r="E130">
        <v>80.406265756196603</v>
      </c>
      <c r="F130">
        <v>73.922050733365694</v>
      </c>
      <c r="G130">
        <v>60.0389697875314</v>
      </c>
      <c r="H130">
        <v>70.247172655355897</v>
      </c>
      <c r="I130">
        <v>72.410874197838893</v>
      </c>
      <c r="J130">
        <v>64.075212769185299</v>
      </c>
      <c r="K130">
        <v>77.839967718686594</v>
      </c>
      <c r="L130">
        <v>69.312142336529305</v>
      </c>
      <c r="M130">
        <v>135.45619804516801</v>
      </c>
      <c r="N130">
        <v>100.479225260823</v>
      </c>
      <c r="O130">
        <v>90.388429902220295</v>
      </c>
      <c r="P130">
        <v>102.19097898019901</v>
      </c>
      <c r="Q130">
        <v>165.01498294860099</v>
      </c>
      <c r="R130">
        <v>165.33899976878601</v>
      </c>
      <c r="S130">
        <v>79.138756893094893</v>
      </c>
      <c r="T130">
        <v>105.286477474134</v>
      </c>
      <c r="U130">
        <v>85.981909407168402</v>
      </c>
      <c r="V130">
        <v>72.713962960714099</v>
      </c>
      <c r="W130">
        <v>61.666257611709497</v>
      </c>
      <c r="X130">
        <v>72.085546018836894</v>
      </c>
      <c r="AA130" t="str">
        <f t="shared" si="47"/>
        <v>TOTAL</v>
      </c>
      <c r="AB130">
        <f t="shared" si="48"/>
        <v>102.1167367321608</v>
      </c>
      <c r="AC130">
        <f t="shared" si="49"/>
        <v>77.164158244781149</v>
      </c>
      <c r="AD130">
        <f t="shared" si="50"/>
        <v>65.143071221443648</v>
      </c>
      <c r="AE130">
        <f t="shared" si="51"/>
        <v>68.243043483512096</v>
      </c>
      <c r="AF130">
        <f t="shared" si="52"/>
        <v>73.57605502760795</v>
      </c>
      <c r="AG130">
        <f t="shared" si="53"/>
        <v>117.9677116529955</v>
      </c>
      <c r="AH130">
        <f t="shared" si="54"/>
        <v>96.289704441209651</v>
      </c>
      <c r="AI130">
        <f>AVERAGE(S130:T130)</f>
        <v>92.212617183614441</v>
      </c>
      <c r="AJ130">
        <f>AVERAGE(U130:V130)</f>
        <v>79.347936183941243</v>
      </c>
      <c r="AK130">
        <f>AVERAGE(W130:X130)</f>
        <v>66.875901815273195</v>
      </c>
      <c r="AM130" t="str">
        <f>A130</f>
        <v>TOTAL</v>
      </c>
      <c r="AN130">
        <f>AVERAGE(AB130:AF130)</f>
        <v>77.248612941901129</v>
      </c>
      <c r="AO130">
        <f>AVERAGE(AG130:AK130)</f>
        <v>90.538774255406821</v>
      </c>
      <c r="AQ130">
        <f>STDEV(AB130:AF130)</f>
        <v>14.65915086808398</v>
      </c>
      <c r="AR130">
        <f>STDEV(AG130:AK130)</f>
        <v>19.192367908695623</v>
      </c>
      <c r="AT130">
        <f t="shared" si="55"/>
        <v>6.5557715666921661</v>
      </c>
      <c r="AU130">
        <f t="shared" si="56"/>
        <v>7.8352513886784942</v>
      </c>
      <c r="AW130">
        <f>TTEST(AB130:AF130,AG130:AK130,2,3)</f>
        <v>0.25577780963060881</v>
      </c>
    </row>
    <row r="133" spans="1:49" x14ac:dyDescent="0.2">
      <c r="A133" s="1" t="s">
        <v>2120</v>
      </c>
      <c r="B133" s="2">
        <f>SUM(B126,B121,B116:B118,B112,B107,B99,B93,B81,B75,B70,B63,B57,B53,B51,B49,B44,B40,B33:B38,B31,B29,B22,B16,B12,B7:B10)</f>
        <v>20329.214</v>
      </c>
      <c r="C133">
        <f t="shared" ref="C133:F133" si="66">SUM(C126,C121,C116:C118,C112,C107,C99,C93,C81,C75,C70,C63,C57,C53,C51,C49,C44,C40,C33:C38,C31,C29,C22,C16,C12,C7:C10)</f>
        <v>41.895867509152097</v>
      </c>
      <c r="D133">
        <f t="shared" si="66"/>
        <v>28.471013336519611</v>
      </c>
      <c r="E133">
        <f t="shared" si="66"/>
        <v>26.048905784285289</v>
      </c>
      <c r="F133">
        <f t="shared" si="66"/>
        <v>24.741612593243794</v>
      </c>
      <c r="G133">
        <f t="shared" ref="G133:X133" si="67">SUM(G126,G121,G116:G118,G112,G107,G99,G93,G81,G75,G70,G63,G57,G53,G51,G49,G44,G40,G33:G38,G31,G29,G22,G16,G12,G7:G10)</f>
        <v>22.624525062917058</v>
      </c>
      <c r="H133">
        <f t="shared" si="67"/>
        <v>26.743732888675282</v>
      </c>
      <c r="I133">
        <f t="shared" si="67"/>
        <v>26.570497920791425</v>
      </c>
      <c r="J133">
        <f t="shared" si="67"/>
        <v>22.694577926028106</v>
      </c>
      <c r="K133">
        <f t="shared" si="67"/>
        <v>28.7929845495004</v>
      </c>
      <c r="L133">
        <f t="shared" si="67"/>
        <v>25.262891979581738</v>
      </c>
      <c r="M133">
        <f t="shared" si="67"/>
        <v>18.959404058867165</v>
      </c>
      <c r="N133">
        <f t="shared" si="67"/>
        <v>12.483427159205792</v>
      </c>
      <c r="O133">
        <f t="shared" si="67"/>
        <v>15.162472977043322</v>
      </c>
      <c r="P133">
        <f t="shared" si="67"/>
        <v>15.445068729284742</v>
      </c>
      <c r="Q133">
        <f t="shared" si="67"/>
        <v>24.355940896786322</v>
      </c>
      <c r="R133">
        <f t="shared" si="67"/>
        <v>24.383609994165493</v>
      </c>
      <c r="S133">
        <f t="shared" si="67"/>
        <v>19.797593779778239</v>
      </c>
      <c r="T133">
        <f t="shared" si="67"/>
        <v>26.481538989232195</v>
      </c>
      <c r="U133">
        <f t="shared" si="67"/>
        <v>26.300784235066075</v>
      </c>
      <c r="V133">
        <f t="shared" si="67"/>
        <v>21.948269134655373</v>
      </c>
      <c r="W133">
        <f t="shared" si="67"/>
        <v>15.461970317896689</v>
      </c>
      <c r="X133">
        <f t="shared" si="67"/>
        <v>18.60950875445225</v>
      </c>
      <c r="AA133" t="str">
        <f t="shared" si="47"/>
        <v>Saturated Sum</v>
      </c>
      <c r="AB133">
        <f t="shared" si="48"/>
        <v>35.183440422835858</v>
      </c>
      <c r="AC133">
        <f t="shared" si="49"/>
        <v>25.395259188764541</v>
      </c>
      <c r="AD133">
        <f t="shared" si="50"/>
        <v>24.68412897579617</v>
      </c>
      <c r="AE133">
        <f t="shared" si="51"/>
        <v>24.632537923409764</v>
      </c>
      <c r="AF133">
        <f t="shared" si="52"/>
        <v>27.027938264541071</v>
      </c>
      <c r="AG133">
        <f t="shared" si="53"/>
        <v>15.721415609036479</v>
      </c>
      <c r="AH133">
        <f t="shared" si="54"/>
        <v>15.303770853164032</v>
      </c>
      <c r="AI133">
        <f t="shared" ref="AI133:AI145" si="68">AVERAGE(S133:T133)</f>
        <v>23.139566384505216</v>
      </c>
      <c r="AJ133">
        <f t="shared" ref="AJ133:AJ145" si="69">AVERAGE(U133:V133)</f>
        <v>24.124526684860726</v>
      </c>
      <c r="AK133">
        <f t="shared" ref="AK133:AK145" si="70">AVERAGE(W133:X133)</f>
        <v>17.035739536174468</v>
      </c>
      <c r="AM133" t="str">
        <f t="shared" ref="AM133:AM145" si="71">A133</f>
        <v>Saturated Sum</v>
      </c>
      <c r="AN133">
        <f t="shared" ref="AN133:AN145" si="72">AVERAGE(AB133:AF133)</f>
        <v>27.384660955069478</v>
      </c>
      <c r="AO133">
        <f t="shared" ref="AO133:AO145" si="73">AVERAGE(AG133:AK133)</f>
        <v>19.065003813548184</v>
      </c>
      <c r="AQ133">
        <f t="shared" ref="AQ133:AQ145" si="74">STDEV(AB133:AF133)</f>
        <v>4.4657862075182164</v>
      </c>
      <c r="AR133">
        <f t="shared" ref="AR133:AR145" si="75">STDEV(AG133:AK133)</f>
        <v>4.2321744056995554</v>
      </c>
      <c r="AT133">
        <f t="shared" si="55"/>
        <v>1.9971603065983428</v>
      </c>
      <c r="AU133">
        <f t="shared" si="56"/>
        <v>1.7277779660717592</v>
      </c>
      <c r="AW133">
        <f t="shared" ref="AW133:AW145" si="76">TTEST(AB133:AF133,AG133:AK133,2,3)</f>
        <v>1.6522967185579732E-2</v>
      </c>
    </row>
    <row r="134" spans="1:49" x14ac:dyDescent="0.2">
      <c r="A134" s="1" t="s">
        <v>2121</v>
      </c>
      <c r="B134" s="2">
        <f>SUM(B122,B119,B113,B108,B100,B94,B82,B76,B71,B64,B58,B54,B52,B50,B45,B41,B39,B32,B30,B23,B17,B13,B11)</f>
        <v>14854.393000000002</v>
      </c>
      <c r="C134">
        <f t="shared" ref="C134:F134" si="77">SUM(C122,C119,C113,C108,C100,C94,C82,C76,C71,C64,C58,C54,C52,C50,C45,C41,C39,C32,C30,C23,C17,C13,C11)</f>
        <v>20.731377462891928</v>
      </c>
      <c r="D134">
        <f t="shared" si="77"/>
        <v>14.620197968320854</v>
      </c>
      <c r="E134">
        <f t="shared" si="77"/>
        <v>14.456120885149399</v>
      </c>
      <c r="F134">
        <f t="shared" si="77"/>
        <v>13.71913328807908</v>
      </c>
      <c r="G134">
        <f t="shared" ref="G134:X134" si="78">SUM(G122,G119,G113,G108,G100,G94,G82,G76,G71,G64,G58,G54,G52,G50,G45,G41,G39,G32,G30,G23,G17,G13,G11)</f>
        <v>9.7127000376700696</v>
      </c>
      <c r="H134">
        <f t="shared" si="78"/>
        <v>12.534624210461077</v>
      </c>
      <c r="I134">
        <f t="shared" si="78"/>
        <v>12.775207770675813</v>
      </c>
      <c r="J134">
        <f t="shared" si="78"/>
        <v>11.453434234276225</v>
      </c>
      <c r="K134">
        <f t="shared" si="78"/>
        <v>12.385887128494527</v>
      </c>
      <c r="L134">
        <f t="shared" si="78"/>
        <v>12.272232805328843</v>
      </c>
      <c r="M134">
        <f t="shared" si="78"/>
        <v>22.583177266734221</v>
      </c>
      <c r="N134">
        <f t="shared" si="78"/>
        <v>15.685658613697024</v>
      </c>
      <c r="O134">
        <f t="shared" si="78"/>
        <v>20.541132640966048</v>
      </c>
      <c r="P134">
        <f t="shared" si="78"/>
        <v>24.094191481290775</v>
      </c>
      <c r="Q134">
        <f t="shared" si="78"/>
        <v>52.508957088975038</v>
      </c>
      <c r="R134">
        <f t="shared" si="78"/>
        <v>51.622083074526579</v>
      </c>
      <c r="S134">
        <f t="shared" si="78"/>
        <v>14.886556810815913</v>
      </c>
      <c r="T134">
        <f t="shared" si="78"/>
        <v>20.27936295891919</v>
      </c>
      <c r="U134">
        <f t="shared" si="78"/>
        <v>18.440146440444288</v>
      </c>
      <c r="V134">
        <f t="shared" si="78"/>
        <v>15.71751386788992</v>
      </c>
      <c r="W134">
        <f t="shared" si="78"/>
        <v>11.575901744469615</v>
      </c>
      <c r="X134">
        <f t="shared" si="78"/>
        <v>13.48120645811008</v>
      </c>
      <c r="AA134" t="str">
        <f t="shared" si="47"/>
        <v>Mono Sum</v>
      </c>
      <c r="AB134">
        <f t="shared" si="48"/>
        <v>17.67578771560639</v>
      </c>
      <c r="AC134">
        <f t="shared" si="49"/>
        <v>14.087627086614241</v>
      </c>
      <c r="AD134">
        <f t="shared" si="50"/>
        <v>11.123662124065573</v>
      </c>
      <c r="AE134">
        <f t="shared" si="51"/>
        <v>12.114321002476018</v>
      </c>
      <c r="AF134">
        <f t="shared" si="52"/>
        <v>12.329059966911686</v>
      </c>
      <c r="AG134">
        <f t="shared" si="53"/>
        <v>19.134417940215624</v>
      </c>
      <c r="AH134">
        <f t="shared" si="54"/>
        <v>22.317662061128409</v>
      </c>
      <c r="AI134">
        <f t="shared" si="68"/>
        <v>17.582959884867552</v>
      </c>
      <c r="AJ134">
        <f t="shared" si="69"/>
        <v>17.078830154167104</v>
      </c>
      <c r="AK134">
        <f t="shared" si="70"/>
        <v>12.528554101289847</v>
      </c>
      <c r="AM134" t="str">
        <f t="shared" si="71"/>
        <v>Mono Sum</v>
      </c>
      <c r="AN134">
        <f t="shared" si="72"/>
        <v>13.46609157913478</v>
      </c>
      <c r="AO134">
        <f t="shared" si="73"/>
        <v>17.728484828333706</v>
      </c>
      <c r="AQ134">
        <f t="shared" si="74"/>
        <v>2.5843252639505736</v>
      </c>
      <c r="AR134">
        <f t="shared" si="75"/>
        <v>3.5538607126609403</v>
      </c>
      <c r="AT134">
        <f t="shared" si="55"/>
        <v>1.1557453932327137</v>
      </c>
      <c r="AU134">
        <f t="shared" si="56"/>
        <v>1.450857560490515</v>
      </c>
      <c r="AW134">
        <f t="shared" si="76"/>
        <v>6.5101879049288811E-2</v>
      </c>
    </row>
    <row r="135" spans="1:49" x14ac:dyDescent="0.2">
      <c r="A135" s="1" t="s">
        <v>2122</v>
      </c>
      <c r="B135" s="2">
        <f>SUM(B127:B128,B123:B125,B120,B114:B115,B109:B111,B102:B106,B101,B95:B98,B83:B92,B77:B80,B72:B74,B65:B69,B59:B62,B55:B56,B46:B48,B42:B43,B24:B28,B18:B21,B15,B14)</f>
        <v>44313.529000000002</v>
      </c>
      <c r="C135">
        <f t="shared" ref="C135:F135" si="79">SUM(C127:C128,C123:C125,C120,C114:C115,C109:C111,C102:C106,C101,C95:C98,C83:C92,C77:C80,C72:C74,C65:C69,C59:C62,C55:C56,C46:C48,C42:C43,C24:C28,C18:C21,C15,C14)</f>
        <v>59.019467935419947</v>
      </c>
      <c r="D135">
        <f t="shared" si="79"/>
        <v>39.49554925201717</v>
      </c>
      <c r="E135">
        <f t="shared" si="79"/>
        <v>39.901239086761876</v>
      </c>
      <c r="F135">
        <f t="shared" si="79"/>
        <v>35.461304852042851</v>
      </c>
      <c r="G135">
        <f t="shared" ref="G135:X135" si="80">SUM(G127:G128,G123:G125,G120,G114:G115,G109:G111,G102:G106,G101,G95:G98,G83:G92,G77:G80,G72:G74,G65:G69,G59:G62,G55:G56,G46:G48,G42:G43,G24:G28,G18:G21,G15,G14)</f>
        <v>27.70174468694432</v>
      </c>
      <c r="H135">
        <f t="shared" si="80"/>
        <v>30.968815556219571</v>
      </c>
      <c r="I135">
        <f t="shared" si="80"/>
        <v>33.06516850637167</v>
      </c>
      <c r="J135">
        <f t="shared" si="80"/>
        <v>29.927200608880955</v>
      </c>
      <c r="K135">
        <f t="shared" si="80"/>
        <v>36.661096040691625</v>
      </c>
      <c r="L135">
        <f t="shared" si="80"/>
        <v>31.777017551618762</v>
      </c>
      <c r="M135">
        <f t="shared" si="80"/>
        <v>93.913616719566718</v>
      </c>
      <c r="N135">
        <f t="shared" si="80"/>
        <v>72.310139487920367</v>
      </c>
      <c r="O135">
        <f t="shared" si="80"/>
        <v>54.684824284210904</v>
      </c>
      <c r="P135">
        <f t="shared" si="80"/>
        <v>62.651718769623727</v>
      </c>
      <c r="Q135">
        <f t="shared" si="80"/>
        <v>88.150084962839628</v>
      </c>
      <c r="R135">
        <f t="shared" si="80"/>
        <v>89.333306700093573</v>
      </c>
      <c r="S135">
        <f t="shared" si="80"/>
        <v>44.454606302500743</v>
      </c>
      <c r="T135">
        <f t="shared" si="80"/>
        <v>58.525575525983015</v>
      </c>
      <c r="U135">
        <f t="shared" si="80"/>
        <v>41.240978731658068</v>
      </c>
      <c r="V135">
        <f t="shared" si="80"/>
        <v>35.048179958168795</v>
      </c>
      <c r="W135">
        <f t="shared" si="80"/>
        <v>34.628385549343228</v>
      </c>
      <c r="X135">
        <f t="shared" si="80"/>
        <v>39.994830806274592</v>
      </c>
      <c r="AA135" t="str">
        <f t="shared" si="47"/>
        <v>Poly Sum</v>
      </c>
      <c r="AB135">
        <f t="shared" si="48"/>
        <v>49.257508593718555</v>
      </c>
      <c r="AC135">
        <f t="shared" si="49"/>
        <v>37.68127196940236</v>
      </c>
      <c r="AD135">
        <f t="shared" si="50"/>
        <v>29.335280121581945</v>
      </c>
      <c r="AE135">
        <f t="shared" si="51"/>
        <v>31.496184557626314</v>
      </c>
      <c r="AF135">
        <f t="shared" si="52"/>
        <v>34.219056796155193</v>
      </c>
      <c r="AG135">
        <f t="shared" si="53"/>
        <v>83.11187810374355</v>
      </c>
      <c r="AH135">
        <f t="shared" si="54"/>
        <v>58.668271526917316</v>
      </c>
      <c r="AI135">
        <f t="shared" si="68"/>
        <v>51.490090914241875</v>
      </c>
      <c r="AJ135">
        <f t="shared" si="69"/>
        <v>38.144579344913431</v>
      </c>
      <c r="AK135">
        <f t="shared" si="70"/>
        <v>37.311608177808907</v>
      </c>
      <c r="AM135" t="str">
        <f t="shared" si="71"/>
        <v>Poly Sum</v>
      </c>
      <c r="AN135">
        <f t="shared" si="72"/>
        <v>36.397860407696875</v>
      </c>
      <c r="AO135">
        <f t="shared" si="73"/>
        <v>53.745285613525013</v>
      </c>
      <c r="AQ135">
        <f t="shared" si="74"/>
        <v>7.8369533034148677</v>
      </c>
      <c r="AR135">
        <f t="shared" si="75"/>
        <v>18.742773527831712</v>
      </c>
      <c r="AT135">
        <f t="shared" si="55"/>
        <v>3.5047920645854358</v>
      </c>
      <c r="AU135">
        <f t="shared" si="56"/>
        <v>7.6517052512886439</v>
      </c>
      <c r="AW135">
        <f t="shared" si="76"/>
        <v>0.11061015701987059</v>
      </c>
    </row>
    <row r="136" spans="1:49" x14ac:dyDescent="0.2">
      <c r="A136" s="1" t="s">
        <v>2123</v>
      </c>
      <c r="B136">
        <f>SUM(B116:B117,B112:B114,B51:B56,B36:B48,B7:B8)</f>
        <v>16168.255999999999</v>
      </c>
      <c r="C136">
        <f t="shared" ref="C136:F136" si="81">SUM(C116:C117,C112:C114,C51:C56,C36:C48,C7:C8)</f>
        <v>21.277563061194599</v>
      </c>
      <c r="D136">
        <f t="shared" si="81"/>
        <v>14.723043540523575</v>
      </c>
      <c r="E136">
        <f t="shared" si="81"/>
        <v>12.918415299932571</v>
      </c>
      <c r="F136">
        <f t="shared" si="81"/>
        <v>12.334984210831468</v>
      </c>
      <c r="G136">
        <f t="shared" ref="G136:X136" si="82">SUM(G116:G117,G112:G114,G51:G56,G36:G48,G7:G8)</f>
        <v>11.125101391396457</v>
      </c>
      <c r="H136">
        <f t="shared" si="82"/>
        <v>13.975526257938279</v>
      </c>
      <c r="I136">
        <f t="shared" si="82"/>
        <v>14.075390082186697</v>
      </c>
      <c r="J136">
        <f t="shared" si="82"/>
        <v>11.79487773132657</v>
      </c>
      <c r="K136">
        <f t="shared" si="82"/>
        <v>13.18495853376724</v>
      </c>
      <c r="L136">
        <f t="shared" si="82"/>
        <v>11.451160167686179</v>
      </c>
      <c r="M136">
        <f t="shared" si="82"/>
        <v>44.94797806938378</v>
      </c>
      <c r="N136">
        <f t="shared" si="82"/>
        <v>32.989285426463219</v>
      </c>
      <c r="O136">
        <f t="shared" si="82"/>
        <v>17.292921967394175</v>
      </c>
      <c r="P136">
        <f t="shared" si="82"/>
        <v>18.274505269692572</v>
      </c>
      <c r="Q136">
        <f t="shared" si="82"/>
        <v>27.678908286675025</v>
      </c>
      <c r="R136">
        <f t="shared" si="82"/>
        <v>28.2790935193017</v>
      </c>
      <c r="S136">
        <f t="shared" si="82"/>
        <v>14.296964834593791</v>
      </c>
      <c r="T136">
        <f t="shared" si="82"/>
        <v>20.361360897504444</v>
      </c>
      <c r="U136">
        <f t="shared" si="82"/>
        <v>15.394827593747666</v>
      </c>
      <c r="V136">
        <f t="shared" si="82"/>
        <v>12.480619992219117</v>
      </c>
      <c r="W136">
        <f t="shared" si="82"/>
        <v>12.139863599743538</v>
      </c>
      <c r="X136">
        <f t="shared" si="82"/>
        <v>14.333342994152323</v>
      </c>
      <c r="AA136" t="str">
        <f t="shared" si="47"/>
        <v>Short Sum</v>
      </c>
      <c r="AB136">
        <f t="shared" si="48"/>
        <v>18.000303300859088</v>
      </c>
      <c r="AC136">
        <f t="shared" si="49"/>
        <v>12.62669975538202</v>
      </c>
      <c r="AD136">
        <f t="shared" si="50"/>
        <v>12.550313824667368</v>
      </c>
      <c r="AE136">
        <f t="shared" si="51"/>
        <v>12.935133906756633</v>
      </c>
      <c r="AF136">
        <f t="shared" si="52"/>
        <v>12.31805935072671</v>
      </c>
      <c r="AG136">
        <f t="shared" si="53"/>
        <v>38.968631747923496</v>
      </c>
      <c r="AH136">
        <f t="shared" si="54"/>
        <v>17.783713618543374</v>
      </c>
      <c r="AI136">
        <f t="shared" si="68"/>
        <v>17.329162866049117</v>
      </c>
      <c r="AJ136">
        <f t="shared" si="69"/>
        <v>13.937723792983391</v>
      </c>
      <c r="AK136">
        <f t="shared" si="70"/>
        <v>13.23660329694793</v>
      </c>
      <c r="AM136" t="str">
        <f t="shared" si="71"/>
        <v>Short Sum</v>
      </c>
      <c r="AN136">
        <f t="shared" si="72"/>
        <v>13.686102027678364</v>
      </c>
      <c r="AO136">
        <f t="shared" si="73"/>
        <v>20.251167064489461</v>
      </c>
      <c r="AQ136">
        <f t="shared" si="74"/>
        <v>2.4217852158460262</v>
      </c>
      <c r="AR136">
        <f t="shared" si="75"/>
        <v>10.65403198336956</v>
      </c>
      <c r="AT136">
        <f t="shared" si="55"/>
        <v>1.0830552739071431</v>
      </c>
      <c r="AU136">
        <f t="shared" si="56"/>
        <v>4.3494903437579433</v>
      </c>
      <c r="AW136">
        <f t="shared" si="76"/>
        <v>0.24402357320637302</v>
      </c>
    </row>
    <row r="137" spans="1:49" x14ac:dyDescent="0.2">
      <c r="A137" s="1" t="s">
        <v>2124</v>
      </c>
      <c r="B137">
        <f>SUM(B119:B128,B118,B115,B57:B98,B49:B50,B33:B35,B9:B21)</f>
        <v>47454.618000000009</v>
      </c>
      <c r="C137">
        <f t="shared" ref="C137:F137" si="83">SUM(C119:C128,C118,C115,C57:C98,C49:C50,C33:C35,C9:C21)</f>
        <v>99.25461761707561</v>
      </c>
      <c r="D137">
        <f t="shared" si="83"/>
        <v>67.191593073458222</v>
      </c>
      <c r="E137">
        <f t="shared" si="83"/>
        <v>66.520325531048499</v>
      </c>
      <c r="F137">
        <f t="shared" si="83"/>
        <v>60.754410903246033</v>
      </c>
      <c r="G137">
        <f t="shared" ref="G137:X137" si="84">SUM(G119:G128,G118,G115,G57:G98,G49:G50,G33:G35,G9:G21)</f>
        <v>48.120841592707933</v>
      </c>
      <c r="H137">
        <f t="shared" si="84"/>
        <v>55.577840722441771</v>
      </c>
      <c r="I137">
        <f t="shared" si="84"/>
        <v>57.579432349198392</v>
      </c>
      <c r="J137">
        <f t="shared" si="84"/>
        <v>51.635019952731199</v>
      </c>
      <c r="K137">
        <f t="shared" si="84"/>
        <v>64.005076768997156</v>
      </c>
      <c r="L137">
        <f t="shared" si="84"/>
        <v>57.167025304130711</v>
      </c>
      <c r="M137">
        <f t="shared" si="84"/>
        <v>89.904706466124182</v>
      </c>
      <c r="N137">
        <f t="shared" si="84"/>
        <v>66.937018919945729</v>
      </c>
      <c r="O137">
        <f t="shared" si="84"/>
        <v>72.709493550350459</v>
      </c>
      <c r="P137">
        <f t="shared" si="84"/>
        <v>83.517111921100451</v>
      </c>
      <c r="Q137">
        <f t="shared" si="84"/>
        <v>136.15724481875435</v>
      </c>
      <c r="R137">
        <f t="shared" si="84"/>
        <v>135.64810411672704</v>
      </c>
      <c r="S137">
        <f t="shared" si="84"/>
        <v>64.165167266603802</v>
      </c>
      <c r="T137">
        <f t="shared" si="84"/>
        <v>84.040751247128384</v>
      </c>
      <c r="U137">
        <f t="shared" si="84"/>
        <v>68.643030692057664</v>
      </c>
      <c r="V137">
        <f t="shared" si="84"/>
        <v>58.82640373595882</v>
      </c>
      <c r="W137">
        <f t="shared" si="84"/>
        <v>49.215777885820394</v>
      </c>
      <c r="X137">
        <f t="shared" si="84"/>
        <v>57.209268987503847</v>
      </c>
      <c r="AA137" t="str">
        <f t="shared" si="47"/>
        <v>Medium Sum</v>
      </c>
      <c r="AB137">
        <f t="shared" si="48"/>
        <v>83.223105345266916</v>
      </c>
      <c r="AC137">
        <f t="shared" si="49"/>
        <v>63.637368217147269</v>
      </c>
      <c r="AD137">
        <f t="shared" si="50"/>
        <v>51.849341157574855</v>
      </c>
      <c r="AE137">
        <f t="shared" si="51"/>
        <v>54.607226150964792</v>
      </c>
      <c r="AF137">
        <f t="shared" si="52"/>
        <v>60.58605103656393</v>
      </c>
      <c r="AG137">
        <f t="shared" si="53"/>
        <v>78.420862693034962</v>
      </c>
      <c r="AH137">
        <f t="shared" si="54"/>
        <v>78.113302735725455</v>
      </c>
      <c r="AI137">
        <f t="shared" si="68"/>
        <v>74.102959256866086</v>
      </c>
      <c r="AJ137">
        <f t="shared" si="69"/>
        <v>63.734717214008242</v>
      </c>
      <c r="AK137">
        <f t="shared" si="70"/>
        <v>53.212523436662124</v>
      </c>
      <c r="AM137" t="str">
        <f t="shared" si="71"/>
        <v>Medium Sum</v>
      </c>
      <c r="AN137">
        <f t="shared" si="72"/>
        <v>62.780618381503565</v>
      </c>
      <c r="AO137">
        <f t="shared" si="73"/>
        <v>69.516873067259382</v>
      </c>
      <c r="AQ137">
        <f t="shared" si="74"/>
        <v>12.346483119461524</v>
      </c>
      <c r="AR137">
        <f t="shared" si="75"/>
        <v>10.879762911333831</v>
      </c>
      <c r="AT137">
        <f t="shared" si="55"/>
        <v>5.5215151076339248</v>
      </c>
      <c r="AU137">
        <f t="shared" si="56"/>
        <v>4.4416446092041779</v>
      </c>
      <c r="AW137">
        <f t="shared" si="76"/>
        <v>0.38718890980934095</v>
      </c>
    </row>
    <row r="138" spans="1:49" x14ac:dyDescent="0.2">
      <c r="A138" s="1" t="s">
        <v>2125</v>
      </c>
      <c r="B138">
        <f>SUM(B99:B111,B22:B32)</f>
        <v>15874.261999999999</v>
      </c>
      <c r="C138">
        <f t="shared" ref="C138:F138" si="85">SUM(C99:C111,C22:C32)</f>
        <v>1.1145322291937629</v>
      </c>
      <c r="D138">
        <f t="shared" si="85"/>
        <v>0.67212394287582378</v>
      </c>
      <c r="E138">
        <f t="shared" si="85"/>
        <v>0.96752492521550104</v>
      </c>
      <c r="F138">
        <f t="shared" si="85"/>
        <v>0.83265561928823151</v>
      </c>
      <c r="G138">
        <f t="shared" ref="G138:X138" si="86">SUM(G99:G111,G22:G32)</f>
        <v>0.79302680342704246</v>
      </c>
      <c r="H138">
        <f t="shared" si="86"/>
        <v>0.69380567497584833</v>
      </c>
      <c r="I138">
        <f t="shared" si="86"/>
        <v>0.75605176645382255</v>
      </c>
      <c r="J138">
        <f t="shared" si="86"/>
        <v>0.64531508512753699</v>
      </c>
      <c r="K138">
        <f t="shared" si="86"/>
        <v>0.649932415922165</v>
      </c>
      <c r="L138">
        <f t="shared" si="86"/>
        <v>0.69395686471248075</v>
      </c>
      <c r="M138">
        <f t="shared" si="86"/>
        <v>0.60351350966008976</v>
      </c>
      <c r="N138">
        <f t="shared" si="86"/>
        <v>0.55292091441420688</v>
      </c>
      <c r="O138">
        <f t="shared" si="86"/>
        <v>0.38601438447563718</v>
      </c>
      <c r="P138">
        <f t="shared" si="86"/>
        <v>0.39936178940623862</v>
      </c>
      <c r="Q138">
        <f t="shared" si="86"/>
        <v>1.1788298431715967</v>
      </c>
      <c r="R138">
        <f t="shared" si="86"/>
        <v>1.4118021327568739</v>
      </c>
      <c r="S138">
        <f t="shared" si="86"/>
        <v>0.67662479189731883</v>
      </c>
      <c r="T138">
        <f t="shared" si="86"/>
        <v>0.88436532950156699</v>
      </c>
      <c r="U138">
        <f t="shared" si="86"/>
        <v>1.9440511213630649</v>
      </c>
      <c r="V138">
        <f t="shared" si="86"/>
        <v>1.4069392325361667</v>
      </c>
      <c r="W138">
        <f t="shared" si="86"/>
        <v>0.31061612614560596</v>
      </c>
      <c r="X138">
        <f t="shared" si="86"/>
        <v>0.54293403718074051</v>
      </c>
      <c r="AA138" t="str">
        <f t="shared" si="47"/>
        <v>Long Sum</v>
      </c>
      <c r="AB138">
        <f t="shared" si="48"/>
        <v>0.89332808603479341</v>
      </c>
      <c r="AC138">
        <f t="shared" si="49"/>
        <v>0.90009027225186622</v>
      </c>
      <c r="AD138">
        <f t="shared" si="50"/>
        <v>0.74341623920144539</v>
      </c>
      <c r="AE138">
        <f t="shared" si="51"/>
        <v>0.70068342579067977</v>
      </c>
      <c r="AF138">
        <f t="shared" si="52"/>
        <v>0.67194464031732282</v>
      </c>
      <c r="AG138">
        <f t="shared" si="53"/>
        <v>0.57821721203714826</v>
      </c>
      <c r="AH138">
        <f t="shared" si="54"/>
        <v>0.39268808694093793</v>
      </c>
      <c r="AI138">
        <f t="shared" si="68"/>
        <v>0.78049506069944297</v>
      </c>
      <c r="AJ138">
        <f t="shared" si="69"/>
        <v>1.6754951769496158</v>
      </c>
      <c r="AK138">
        <f t="shared" si="70"/>
        <v>0.42677508166317324</v>
      </c>
      <c r="AM138" t="str">
        <f t="shared" si="71"/>
        <v>Long Sum</v>
      </c>
      <c r="AN138">
        <f t="shared" si="72"/>
        <v>0.78189253271922143</v>
      </c>
      <c r="AO138">
        <f t="shared" si="73"/>
        <v>0.7707341236580636</v>
      </c>
      <c r="AQ138">
        <f t="shared" si="74"/>
        <v>0.10788010871795535</v>
      </c>
      <c r="AR138">
        <f t="shared" si="75"/>
        <v>0.52843571727145511</v>
      </c>
      <c r="AT138">
        <f t="shared" si="55"/>
        <v>4.8245451302683165E-2</v>
      </c>
      <c r="AU138">
        <f t="shared" si="56"/>
        <v>0.21573297819611681</v>
      </c>
      <c r="AW138">
        <f t="shared" si="76"/>
        <v>0.96515586060025238</v>
      </c>
    </row>
    <row r="139" spans="1:49" x14ac:dyDescent="0.2">
      <c r="A139" s="1" t="s">
        <v>2143</v>
      </c>
      <c r="B139">
        <f>SUM(B112:B128,B33:B35)</f>
        <v>13026.016000000003</v>
      </c>
      <c r="C139">
        <f t="shared" ref="C139:F139" si="87">SUM(C112:C128,C33:C35)</f>
        <v>5.7646092109869311</v>
      </c>
      <c r="D139">
        <f t="shared" si="87"/>
        <v>3.8945819404082842</v>
      </c>
      <c r="E139">
        <f t="shared" si="87"/>
        <v>4.2069002223911838</v>
      </c>
      <c r="F139">
        <f t="shared" si="87"/>
        <v>3.6976160309085531</v>
      </c>
      <c r="G139">
        <f t="shared" ref="G139:X139" si="88">SUM(G112:G128,G33:G35)</f>
        <v>3.2452070801367827</v>
      </c>
      <c r="H139">
        <f t="shared" si="88"/>
        <v>3.9743797041287885</v>
      </c>
      <c r="I139">
        <f t="shared" si="88"/>
        <v>4.5090893598959401</v>
      </c>
      <c r="J139">
        <f t="shared" si="88"/>
        <v>4.0807870748320312</v>
      </c>
      <c r="K139">
        <f t="shared" si="88"/>
        <v>3.8865684005623353</v>
      </c>
      <c r="L139">
        <f t="shared" si="88"/>
        <v>3.5830967541146177</v>
      </c>
      <c r="M139">
        <f t="shared" si="88"/>
        <v>9.9317206343791433</v>
      </c>
      <c r="N139">
        <f t="shared" si="88"/>
        <v>6.6971903306560598</v>
      </c>
      <c r="O139">
        <f t="shared" si="88"/>
        <v>11.130900111141093</v>
      </c>
      <c r="P139">
        <f t="shared" si="88"/>
        <v>11.391769987562103</v>
      </c>
      <c r="Q139">
        <f t="shared" si="88"/>
        <v>15.514623004855673</v>
      </c>
      <c r="R139">
        <f t="shared" si="88"/>
        <v>14.301290174269019</v>
      </c>
      <c r="S139">
        <f t="shared" si="88"/>
        <v>4.7680648627273099</v>
      </c>
      <c r="T139">
        <f t="shared" si="88"/>
        <v>6.2268429048579126</v>
      </c>
      <c r="U139">
        <f t="shared" si="88"/>
        <v>6.0202269806524615</v>
      </c>
      <c r="V139">
        <f t="shared" si="88"/>
        <v>5.0917228410768276</v>
      </c>
      <c r="W139">
        <f t="shared" si="88"/>
        <v>4.4349481880172652</v>
      </c>
      <c r="X139">
        <f t="shared" si="88"/>
        <v>5.4814231004965386</v>
      </c>
      <c r="AA139" t="str">
        <f t="shared" si="47"/>
        <v>Plasmologen Sum</v>
      </c>
      <c r="AB139">
        <f t="shared" si="48"/>
        <v>4.8295955756976081</v>
      </c>
      <c r="AC139">
        <f t="shared" si="49"/>
        <v>3.9522581266498684</v>
      </c>
      <c r="AD139">
        <f t="shared" si="50"/>
        <v>3.6097933921327856</v>
      </c>
      <c r="AE139">
        <f t="shared" si="51"/>
        <v>4.2949382173639856</v>
      </c>
      <c r="AF139">
        <f t="shared" si="52"/>
        <v>3.7348325773384765</v>
      </c>
      <c r="AG139">
        <f t="shared" si="53"/>
        <v>8.3144554825176016</v>
      </c>
      <c r="AH139">
        <f t="shared" si="54"/>
        <v>11.261335049351597</v>
      </c>
      <c r="AI139">
        <f t="shared" si="68"/>
        <v>5.4974538837926108</v>
      </c>
      <c r="AJ139">
        <f t="shared" si="69"/>
        <v>5.555974910864645</v>
      </c>
      <c r="AK139">
        <f t="shared" si="70"/>
        <v>4.9581856442569023</v>
      </c>
      <c r="AM139" t="str">
        <f t="shared" si="71"/>
        <v>Plasmologen Sum</v>
      </c>
      <c r="AN139">
        <f t="shared" si="72"/>
        <v>4.0842835778365449</v>
      </c>
      <c r="AO139">
        <f t="shared" si="73"/>
        <v>7.1174809941566721</v>
      </c>
      <c r="AQ139">
        <f t="shared" si="74"/>
        <v>0.49105829825729763</v>
      </c>
      <c r="AR139">
        <f t="shared" si="75"/>
        <v>2.6612788209389855</v>
      </c>
      <c r="AT139">
        <f t="shared" si="55"/>
        <v>0.2196079471637368</v>
      </c>
      <c r="AU139">
        <f t="shared" si="56"/>
        <v>1.0864625290960259</v>
      </c>
      <c r="AW139">
        <f t="shared" si="76"/>
        <v>6.2387452124525296E-2</v>
      </c>
    </row>
    <row r="140" spans="1:49" x14ac:dyDescent="0.2">
      <c r="A140" s="1" t="s">
        <v>2144</v>
      </c>
      <c r="B140">
        <f>SUM(B36:B111,B7:B32)</f>
        <v>66471.120000000024</v>
      </c>
      <c r="C140">
        <f t="shared" ref="C140:F140" si="89">SUM(C36:C111,C7:C32)</f>
        <v>115.88210369647702</v>
      </c>
      <c r="D140">
        <f t="shared" si="89"/>
        <v>78.692178616449368</v>
      </c>
      <c r="E140">
        <f t="shared" si="89"/>
        <v>76.199365533805377</v>
      </c>
      <c r="F140">
        <f t="shared" si="89"/>
        <v>70.224434702457188</v>
      </c>
      <c r="G140">
        <f t="shared" ref="G140:X140" si="90">SUM(G36:G111,G7:G32)</f>
        <v>56.793762707394649</v>
      </c>
      <c r="H140">
        <f t="shared" si="90"/>
        <v>66.272792951227132</v>
      </c>
      <c r="I140">
        <f t="shared" si="90"/>
        <v>67.901784837942941</v>
      </c>
      <c r="J140">
        <f t="shared" si="90"/>
        <v>59.994425694353261</v>
      </c>
      <c r="K140">
        <f t="shared" si="90"/>
        <v>73.953399318124198</v>
      </c>
      <c r="L140">
        <f t="shared" si="90"/>
        <v>65.729045582414741</v>
      </c>
      <c r="M140">
        <f t="shared" si="90"/>
        <v>125.52447741078893</v>
      </c>
      <c r="N140">
        <f t="shared" si="90"/>
        <v>93.782034930167086</v>
      </c>
      <c r="O140">
        <f t="shared" si="90"/>
        <v>79.257529791079165</v>
      </c>
      <c r="P140">
        <f t="shared" si="90"/>
        <v>90.799208992637162</v>
      </c>
      <c r="Q140">
        <f t="shared" si="90"/>
        <v>149.50035994374531</v>
      </c>
      <c r="R140">
        <f t="shared" si="90"/>
        <v>151.03770959451657</v>
      </c>
      <c r="S140">
        <f t="shared" si="90"/>
        <v>74.370692030367621</v>
      </c>
      <c r="T140">
        <f t="shared" si="90"/>
        <v>99.059634569276497</v>
      </c>
      <c r="U140">
        <f t="shared" si="90"/>
        <v>79.961682426515893</v>
      </c>
      <c r="V140">
        <f t="shared" si="90"/>
        <v>67.622240119637269</v>
      </c>
      <c r="W140">
        <f t="shared" si="90"/>
        <v>57.231309423692267</v>
      </c>
      <c r="X140">
        <f t="shared" si="90"/>
        <v>66.604122918340352</v>
      </c>
      <c r="AA140" t="str">
        <f t="shared" si="47"/>
        <v>Diacyl Sum</v>
      </c>
      <c r="AB140">
        <f t="shared" si="48"/>
        <v>97.287141156463193</v>
      </c>
      <c r="AC140">
        <f t="shared" si="49"/>
        <v>73.211900118131283</v>
      </c>
      <c r="AD140">
        <f t="shared" si="50"/>
        <v>61.53327782931089</v>
      </c>
      <c r="AE140">
        <f t="shared" si="51"/>
        <v>63.948105266148104</v>
      </c>
      <c r="AF140">
        <f t="shared" si="52"/>
        <v>69.84122245026947</v>
      </c>
      <c r="AG140">
        <f t="shared" si="53"/>
        <v>109.65325617047802</v>
      </c>
      <c r="AH140">
        <f t="shared" si="54"/>
        <v>85.028369391858163</v>
      </c>
      <c r="AI140">
        <f t="shared" si="68"/>
        <v>86.715163299822052</v>
      </c>
      <c r="AJ140">
        <f t="shared" si="69"/>
        <v>73.791961273076581</v>
      </c>
      <c r="AK140">
        <f t="shared" si="70"/>
        <v>61.917716171016309</v>
      </c>
      <c r="AM140" t="str">
        <f t="shared" si="71"/>
        <v>Diacyl Sum</v>
      </c>
      <c r="AN140">
        <f t="shared" si="72"/>
        <v>73.164329364064585</v>
      </c>
      <c r="AO140">
        <f t="shared" si="73"/>
        <v>83.421293261250227</v>
      </c>
      <c r="AQ140">
        <f t="shared" si="74"/>
        <v>14.258116089930576</v>
      </c>
      <c r="AR140">
        <f t="shared" si="75"/>
        <v>17.724813213442935</v>
      </c>
      <c r="AT140">
        <f t="shared" si="55"/>
        <v>6.3764233616336545</v>
      </c>
      <c r="AU140">
        <f t="shared" si="56"/>
        <v>7.2361246931793692</v>
      </c>
      <c r="AW140">
        <f t="shared" si="76"/>
        <v>0.34416525339874832</v>
      </c>
    </row>
    <row r="141" spans="1:49" x14ac:dyDescent="0.2">
      <c r="A141" s="1" t="s">
        <v>2137</v>
      </c>
      <c r="B141" s="16">
        <f>SUM(B120,B114,B92,B72,B55,B42,B14)</f>
        <v>4542.4890000000005</v>
      </c>
      <c r="C141">
        <f t="shared" ref="C141:F141" si="91">SUM(C120,C114,C92,C72,C55,C42,C14)</f>
        <v>3.9642926338463038</v>
      </c>
      <c r="D141">
        <f t="shared" si="91"/>
        <v>3.2786460002828268</v>
      </c>
      <c r="E141">
        <f t="shared" si="91"/>
        <v>2.4495685027689782</v>
      </c>
      <c r="F141">
        <f t="shared" si="91"/>
        <v>2.4352375482485149</v>
      </c>
      <c r="G141">
        <f t="shared" ref="G141:X141" si="92">SUM(G120,G114,G92,G72,G55,G42,G14)</f>
        <v>1.4800815783804353</v>
      </c>
      <c r="H141">
        <f t="shared" si="92"/>
        <v>2.0806011472233354</v>
      </c>
      <c r="I141">
        <f t="shared" si="92"/>
        <v>2.6141369022104803</v>
      </c>
      <c r="J141">
        <f t="shared" si="92"/>
        <v>2.1840901446907584</v>
      </c>
      <c r="K141">
        <f t="shared" si="92"/>
        <v>2.4197091008706835</v>
      </c>
      <c r="L141">
        <f t="shared" si="92"/>
        <v>2.1332792688688986</v>
      </c>
      <c r="M141">
        <f t="shared" si="92"/>
        <v>49.425203794623165</v>
      </c>
      <c r="N141">
        <f t="shared" si="92"/>
        <v>38.612863438898451</v>
      </c>
      <c r="O141">
        <f t="shared" si="92"/>
        <v>15.656023977222912</v>
      </c>
      <c r="P141">
        <f t="shared" si="92"/>
        <v>16.917180902557099</v>
      </c>
      <c r="Q141">
        <f t="shared" si="92"/>
        <v>33.497355938848301</v>
      </c>
      <c r="R141">
        <f t="shared" si="92"/>
        <v>33.278871007175681</v>
      </c>
      <c r="S141">
        <f t="shared" si="92"/>
        <v>8.9641311587464738</v>
      </c>
      <c r="T141">
        <f t="shared" si="92"/>
        <v>13.020268534777157</v>
      </c>
      <c r="U141">
        <f t="shared" si="92"/>
        <v>7.7408151233576001</v>
      </c>
      <c r="V141">
        <f t="shared" si="92"/>
        <v>6.650967295603091</v>
      </c>
      <c r="W141">
        <f t="shared" si="92"/>
        <v>7.8705716593647965</v>
      </c>
      <c r="X141">
        <f t="shared" si="92"/>
        <v>9.5974955111480362</v>
      </c>
      <c r="AA141" t="str">
        <f t="shared" si="47"/>
        <v>Containing 18:2 Sum</v>
      </c>
      <c r="AB141">
        <f t="shared" si="48"/>
        <v>3.6214693170645651</v>
      </c>
      <c r="AC141">
        <f t="shared" si="49"/>
        <v>2.4424030255087468</v>
      </c>
      <c r="AD141">
        <f t="shared" si="50"/>
        <v>1.7803413628018854</v>
      </c>
      <c r="AE141">
        <f t="shared" si="51"/>
        <v>2.3991135234506196</v>
      </c>
      <c r="AF141">
        <f t="shared" si="52"/>
        <v>2.276494184869791</v>
      </c>
      <c r="AG141">
        <f t="shared" si="53"/>
        <v>44.019033616760808</v>
      </c>
      <c r="AH141">
        <f t="shared" si="54"/>
        <v>16.286602439890004</v>
      </c>
      <c r="AI141">
        <f t="shared" si="68"/>
        <v>10.992199846761816</v>
      </c>
      <c r="AJ141">
        <f t="shared" si="69"/>
        <v>7.1958912094803456</v>
      </c>
      <c r="AK141">
        <f t="shared" si="70"/>
        <v>8.7340335852564159</v>
      </c>
      <c r="AM141" t="str">
        <f t="shared" si="71"/>
        <v>Containing 18:2 Sum</v>
      </c>
      <c r="AN141">
        <f t="shared" si="72"/>
        <v>2.5039642827391213</v>
      </c>
      <c r="AO141">
        <f t="shared" si="73"/>
        <v>17.445552139629878</v>
      </c>
      <c r="AQ141">
        <f t="shared" si="74"/>
        <v>0.67804383109446675</v>
      </c>
      <c r="AR141">
        <f t="shared" si="75"/>
        <v>15.248647011653523</v>
      </c>
      <c r="AT141">
        <f t="shared" si="55"/>
        <v>0.30323041961032265</v>
      </c>
      <c r="AU141">
        <f t="shared" si="56"/>
        <v>6.2252340743944448</v>
      </c>
      <c r="AW141">
        <f t="shared" si="76"/>
        <v>9.3541620331767841E-2</v>
      </c>
    </row>
    <row r="142" spans="1:49" x14ac:dyDescent="0.2">
      <c r="A142" s="1" t="s">
        <v>2138</v>
      </c>
      <c r="B142" s="16">
        <f>SUM(B124,B115,B97,B90,B79,B61,B48,B20)</f>
        <v>5404.1999999999989</v>
      </c>
      <c r="C142">
        <f t="shared" ref="C142:F142" si="93">SUM(C124,C115,C97,C90,C79,C61,C48,C20)</f>
        <v>20.020358857601057</v>
      </c>
      <c r="D142">
        <f t="shared" si="93"/>
        <v>14.124965331632376</v>
      </c>
      <c r="E142">
        <f t="shared" si="93"/>
        <v>13.594479054689854</v>
      </c>
      <c r="F142">
        <f t="shared" si="93"/>
        <v>11.611033032580764</v>
      </c>
      <c r="G142">
        <f t="shared" ref="G142:X142" si="94">SUM(G124,G115,G97,G90,G79,G61,G48,G20)</f>
        <v>9.0210993997122273</v>
      </c>
      <c r="H142">
        <f t="shared" si="94"/>
        <v>9.6704220803781062</v>
      </c>
      <c r="I142">
        <f t="shared" si="94"/>
        <v>10.755793063878329</v>
      </c>
      <c r="J142">
        <f t="shared" si="94"/>
        <v>9.5575873202839183</v>
      </c>
      <c r="K142">
        <f t="shared" si="94"/>
        <v>13.200835735949916</v>
      </c>
      <c r="L142">
        <f t="shared" si="94"/>
        <v>10.783816820931259</v>
      </c>
      <c r="M142">
        <f t="shared" si="94"/>
        <v>16.520311863533021</v>
      </c>
      <c r="N142">
        <f t="shared" si="94"/>
        <v>12.590133563761967</v>
      </c>
      <c r="O142">
        <f t="shared" si="94"/>
        <v>16.694789734459015</v>
      </c>
      <c r="P142">
        <f t="shared" si="94"/>
        <v>19.781575049251678</v>
      </c>
      <c r="Q142">
        <f t="shared" si="94"/>
        <v>17.194983900419693</v>
      </c>
      <c r="R142">
        <f t="shared" si="94"/>
        <v>18.262157478674585</v>
      </c>
      <c r="S142">
        <f t="shared" si="94"/>
        <v>15.029183310416531</v>
      </c>
      <c r="T142">
        <f t="shared" si="94"/>
        <v>19.089862799504079</v>
      </c>
      <c r="U142">
        <f t="shared" si="94"/>
        <v>13.384725295344746</v>
      </c>
      <c r="V142">
        <f t="shared" si="94"/>
        <v>10.067390169961518</v>
      </c>
      <c r="W142">
        <f t="shared" si="94"/>
        <v>10.044310590367845</v>
      </c>
      <c r="X142">
        <f t="shared" si="94"/>
        <v>12.153859965818047</v>
      </c>
      <c r="AA142" t="str">
        <f t="shared" si="47"/>
        <v>Containing 20:4 Sum</v>
      </c>
      <c r="AB142">
        <f t="shared" si="48"/>
        <v>17.072662094616717</v>
      </c>
      <c r="AC142">
        <f t="shared" si="49"/>
        <v>12.60275604363531</v>
      </c>
      <c r="AD142">
        <f t="shared" si="50"/>
        <v>9.3457607400451668</v>
      </c>
      <c r="AE142">
        <f t="shared" si="51"/>
        <v>10.156690192081124</v>
      </c>
      <c r="AF142">
        <f t="shared" si="52"/>
        <v>11.992326278440586</v>
      </c>
      <c r="AG142">
        <f t="shared" si="53"/>
        <v>14.555222713647494</v>
      </c>
      <c r="AH142">
        <f t="shared" si="54"/>
        <v>18.238182391855347</v>
      </c>
      <c r="AI142">
        <f t="shared" si="68"/>
        <v>17.059523054960305</v>
      </c>
      <c r="AJ142">
        <f t="shared" si="69"/>
        <v>11.726057732653132</v>
      </c>
      <c r="AK142">
        <f t="shared" si="70"/>
        <v>11.099085278092947</v>
      </c>
      <c r="AM142" t="str">
        <f t="shared" si="71"/>
        <v>Containing 20:4 Sum</v>
      </c>
      <c r="AN142">
        <f t="shared" si="72"/>
        <v>12.23403906976378</v>
      </c>
      <c r="AO142">
        <f t="shared" si="73"/>
        <v>14.535614234241844</v>
      </c>
      <c r="AQ142">
        <f t="shared" si="74"/>
        <v>3.0109873848323732</v>
      </c>
      <c r="AR142">
        <f t="shared" si="75"/>
        <v>3.1536823790454718</v>
      </c>
      <c r="AT142">
        <f t="shared" si="55"/>
        <v>1.3465544943759011</v>
      </c>
      <c r="AU142">
        <f t="shared" si="56"/>
        <v>1.2874854399113225</v>
      </c>
      <c r="AW142">
        <f t="shared" si="76"/>
        <v>0.27184653402794839</v>
      </c>
    </row>
    <row r="143" spans="1:49" x14ac:dyDescent="0.2">
      <c r="A143" s="1" t="s">
        <v>2139</v>
      </c>
      <c r="B143" s="16">
        <f>SUM(B128,B87,B69,B28)</f>
        <v>2680.078</v>
      </c>
      <c r="C143">
        <f t="shared" ref="C143:F143" si="95">SUM(C128,C87,C69,C28)</f>
        <v>3.0651288470389861</v>
      </c>
      <c r="D143">
        <f t="shared" si="95"/>
        <v>2.1825164341420966</v>
      </c>
      <c r="E143">
        <f t="shared" si="95"/>
        <v>2.41131053109258</v>
      </c>
      <c r="F143">
        <f t="shared" si="95"/>
        <v>1.6921482016376737</v>
      </c>
      <c r="G143">
        <f t="shared" ref="G143:X143" si="96">SUM(G128,G87,G69,G28)</f>
        <v>1.516607968410195</v>
      </c>
      <c r="H143">
        <f t="shared" si="96"/>
        <v>1.3493472824732573</v>
      </c>
      <c r="I143">
        <f t="shared" si="96"/>
        <v>1.8713016380207839</v>
      </c>
      <c r="J143">
        <f t="shared" si="96"/>
        <v>1.6530291498938749</v>
      </c>
      <c r="K143">
        <f t="shared" si="96"/>
        <v>1.8420791436947634</v>
      </c>
      <c r="L143">
        <f t="shared" si="96"/>
        <v>1.9742144827010319</v>
      </c>
      <c r="M143">
        <f t="shared" si="96"/>
        <v>4.2716217486546189</v>
      </c>
      <c r="N143">
        <f t="shared" si="96"/>
        <v>2.8691462218381583</v>
      </c>
      <c r="O143">
        <f t="shared" si="96"/>
        <v>3.0091833796437184</v>
      </c>
      <c r="P143">
        <f t="shared" si="96"/>
        <v>3.1401313676178759</v>
      </c>
      <c r="Q143">
        <f t="shared" si="96"/>
        <v>3.5694902549816323</v>
      </c>
      <c r="R143">
        <f t="shared" si="96"/>
        <v>3.0590860874413024</v>
      </c>
      <c r="S143">
        <f t="shared" si="96"/>
        <v>3.0380172671344701</v>
      </c>
      <c r="T143">
        <f t="shared" si="96"/>
        <v>3.7294748271796268</v>
      </c>
      <c r="U143">
        <f t="shared" si="96"/>
        <v>1.8907139900501875</v>
      </c>
      <c r="V143">
        <f t="shared" si="96"/>
        <v>1.7249493890076029</v>
      </c>
      <c r="W143">
        <f t="shared" si="96"/>
        <v>1.9959238948926405</v>
      </c>
      <c r="X143">
        <f t="shared" si="96"/>
        <v>2.2001949817598048</v>
      </c>
      <c r="AA143" t="str">
        <f t="shared" si="47"/>
        <v>Containing 22:6 Sum</v>
      </c>
      <c r="AB143">
        <f t="shared" si="48"/>
        <v>2.6238226405905412</v>
      </c>
      <c r="AC143">
        <f t="shared" si="49"/>
        <v>2.0517293663651266</v>
      </c>
      <c r="AD143">
        <f t="shared" si="50"/>
        <v>1.4329776254417261</v>
      </c>
      <c r="AE143">
        <f t="shared" si="51"/>
        <v>1.7621653939573294</v>
      </c>
      <c r="AF143">
        <f t="shared" si="52"/>
        <v>1.9081468131978978</v>
      </c>
      <c r="AG143">
        <f t="shared" si="53"/>
        <v>3.5703839852463886</v>
      </c>
      <c r="AH143">
        <f t="shared" si="54"/>
        <v>3.0746573736307972</v>
      </c>
      <c r="AI143">
        <f t="shared" si="68"/>
        <v>3.3837460471570484</v>
      </c>
      <c r="AJ143">
        <f t="shared" si="69"/>
        <v>1.8078316895288951</v>
      </c>
      <c r="AK143">
        <f t="shared" si="70"/>
        <v>2.0980594383262225</v>
      </c>
      <c r="AM143" t="str">
        <f t="shared" si="71"/>
        <v>Containing 22:6 Sum</v>
      </c>
      <c r="AN143">
        <f t="shared" si="72"/>
        <v>1.9557683679105242</v>
      </c>
      <c r="AO143">
        <f t="shared" si="73"/>
        <v>2.7869357067778702</v>
      </c>
      <c r="AQ143">
        <f t="shared" si="74"/>
        <v>0.43833922619310428</v>
      </c>
      <c r="AR143">
        <f t="shared" si="75"/>
        <v>0.78834521861053564</v>
      </c>
      <c r="AT143">
        <f t="shared" si="55"/>
        <v>0.19603126139448748</v>
      </c>
      <c r="AU143">
        <f t="shared" si="56"/>
        <v>0.32184058779311159</v>
      </c>
      <c r="AW143">
        <f t="shared" si="76"/>
        <v>8.3075826899101382E-2</v>
      </c>
    </row>
    <row r="144" spans="1:49" x14ac:dyDescent="0.2">
      <c r="A144" s="1" t="s">
        <v>2145</v>
      </c>
      <c r="B144">
        <f>SUM(B7:B35)</f>
        <v>13187.829000000002</v>
      </c>
      <c r="C144">
        <f t="shared" ref="C144:F144" si="97">SUM(C7:C35)</f>
        <v>26.629963147420707</v>
      </c>
      <c r="D144">
        <f t="shared" si="97"/>
        <v>17.538927658550083</v>
      </c>
      <c r="E144">
        <f t="shared" si="97"/>
        <v>14.027775573796298</v>
      </c>
      <c r="F144">
        <f t="shared" si="97"/>
        <v>13.791096836941367</v>
      </c>
      <c r="G144">
        <f t="shared" ref="G144:X144" si="98">SUM(G7:G35)</f>
        <v>11.38449184891568</v>
      </c>
      <c r="H144">
        <f t="shared" si="98"/>
        <v>12.4545436315135</v>
      </c>
      <c r="I144">
        <f t="shared" si="98"/>
        <v>13.02057724135922</v>
      </c>
      <c r="J144">
        <f t="shared" si="98"/>
        <v>11.221290044063982</v>
      </c>
      <c r="K144">
        <f t="shared" si="98"/>
        <v>16.976240330356383</v>
      </c>
      <c r="L144">
        <f t="shared" si="98"/>
        <v>15.143050316070648</v>
      </c>
      <c r="M144">
        <f t="shared" si="98"/>
        <v>5.2830344210676961</v>
      </c>
      <c r="N144">
        <f t="shared" si="98"/>
        <v>4.0921315571224923</v>
      </c>
      <c r="O144">
        <f t="shared" si="98"/>
        <v>6.6514868659056843</v>
      </c>
      <c r="P144">
        <f t="shared" si="98"/>
        <v>6.6613320255775363</v>
      </c>
      <c r="Q144">
        <f t="shared" si="98"/>
        <v>32.424191466668844</v>
      </c>
      <c r="R144">
        <f t="shared" si="98"/>
        <v>33.031344780570699</v>
      </c>
      <c r="S144">
        <f t="shared" si="98"/>
        <v>8.165294959512698</v>
      </c>
      <c r="T144">
        <f t="shared" si="98"/>
        <v>11.365337362854383</v>
      </c>
      <c r="U144">
        <f t="shared" si="98"/>
        <v>14.130020507673297</v>
      </c>
      <c r="V144">
        <f t="shared" si="98"/>
        <v>9.9214137169968257</v>
      </c>
      <c r="W144">
        <f t="shared" si="98"/>
        <v>6.0505436213565531</v>
      </c>
      <c r="X144">
        <f t="shared" si="98"/>
        <v>6.1162910949068978</v>
      </c>
      <c r="AA144" t="str">
        <f t="shared" ref="AA144:AA149" si="99">A144</f>
        <v>Total LPA</v>
      </c>
      <c r="AB144">
        <f t="shared" ref="AB144:AB147" si="100">AVERAGE(C144:D144)</f>
        <v>22.084445402985395</v>
      </c>
      <c r="AC144">
        <f t="shared" ref="AC144:AC147" si="101">AVERAGE(E144:F144)</f>
        <v>13.909436205368833</v>
      </c>
      <c r="AD144">
        <f t="shared" ref="AD144:AD147" si="102">AVERAGE(G144:H144)</f>
        <v>11.919517740214591</v>
      </c>
      <c r="AE144">
        <f t="shared" ref="AE144:AE147" si="103">AVERAGE(I144:J144)</f>
        <v>12.120933642711602</v>
      </c>
      <c r="AF144">
        <f t="shared" ref="AF144:AF147" si="104">AVERAGE(K144:L144)</f>
        <v>16.059645323213516</v>
      </c>
      <c r="AG144">
        <f t="shared" ref="AG144:AG147" si="105">AVERAGE(M144:N144)</f>
        <v>4.6875829890950946</v>
      </c>
      <c r="AH144">
        <f t="shared" ref="AH144:AH147" si="106">AVERAGE(O144:P144)</f>
        <v>6.6564094457416108</v>
      </c>
      <c r="AI144">
        <f t="shared" si="68"/>
        <v>9.7653161611835415</v>
      </c>
      <c r="AJ144">
        <f t="shared" si="69"/>
        <v>12.025717112335062</v>
      </c>
      <c r="AK144">
        <f t="shared" si="70"/>
        <v>6.0834173581317259</v>
      </c>
      <c r="AM144" t="str">
        <f t="shared" si="71"/>
        <v>Total LPA</v>
      </c>
      <c r="AN144">
        <f t="shared" si="72"/>
        <v>15.218795662898788</v>
      </c>
      <c r="AO144">
        <f t="shared" si="73"/>
        <v>7.8436886132974077</v>
      </c>
      <c r="AQ144">
        <f t="shared" si="74"/>
        <v>4.1845125343657221</v>
      </c>
      <c r="AR144">
        <f t="shared" si="75"/>
        <v>2.9854314689904524</v>
      </c>
      <c r="AT144">
        <f t="shared" ref="AT144:AT149" si="107">AQ144/SQRT(5)</f>
        <v>1.8713708959083357</v>
      </c>
      <c r="AU144">
        <f t="shared" ref="AU144:AU149" si="108">AR144/SQRT(6)</f>
        <v>1.2187972935123716</v>
      </c>
      <c r="AW144">
        <f t="shared" si="76"/>
        <v>1.4246989930311257E-2</v>
      </c>
    </row>
    <row r="145" spans="1:49" x14ac:dyDescent="0.2">
      <c r="A145" s="1" t="s">
        <v>2146</v>
      </c>
      <c r="B145">
        <f>SUM(B36:B128)</f>
        <v>66309.30700000003</v>
      </c>
      <c r="C145">
        <f t="shared" ref="C145:F145" si="109">SUM(C36:C128)</f>
        <v>95.016749760043211</v>
      </c>
      <c r="D145">
        <f t="shared" si="109"/>
        <v>65.047832898307547</v>
      </c>
      <c r="E145">
        <f t="shared" si="109"/>
        <v>66.378490182400256</v>
      </c>
      <c r="F145">
        <f t="shared" si="109"/>
        <v>60.130953896424344</v>
      </c>
      <c r="G145">
        <f t="shared" ref="G145:X145" si="110">SUM(G36:G128)</f>
        <v>48.654477938615777</v>
      </c>
      <c r="H145">
        <f t="shared" si="110"/>
        <v>57.792629023842409</v>
      </c>
      <c r="I145">
        <f t="shared" si="110"/>
        <v>59.390296956479695</v>
      </c>
      <c r="J145">
        <f t="shared" si="110"/>
        <v>52.853922725121315</v>
      </c>
      <c r="K145">
        <f t="shared" si="110"/>
        <v>60.863727388330148</v>
      </c>
      <c r="L145">
        <f t="shared" si="110"/>
        <v>54.169092020458713</v>
      </c>
      <c r="M145">
        <f t="shared" si="110"/>
        <v>130.17316362410031</v>
      </c>
      <c r="N145">
        <f t="shared" si="110"/>
        <v>96.387093703700671</v>
      </c>
      <c r="O145">
        <f t="shared" si="110"/>
        <v>83.736943036314528</v>
      </c>
      <c r="P145">
        <f t="shared" si="110"/>
        <v>95.529646954621725</v>
      </c>
      <c r="Q145">
        <f t="shared" si="110"/>
        <v>132.59079148193214</v>
      </c>
      <c r="R145">
        <f t="shared" si="110"/>
        <v>132.30765498821486</v>
      </c>
      <c r="S145">
        <f t="shared" si="110"/>
        <v>70.973461933582229</v>
      </c>
      <c r="T145">
        <f t="shared" si="110"/>
        <v>93.921140111280039</v>
      </c>
      <c r="U145">
        <f t="shared" si="110"/>
        <v>71.85188889949508</v>
      </c>
      <c r="V145">
        <f t="shared" si="110"/>
        <v>62.792549243717261</v>
      </c>
      <c r="W145">
        <f t="shared" si="110"/>
        <v>55.61571399035298</v>
      </c>
      <c r="X145">
        <f t="shared" si="110"/>
        <v>65.969254923930023</v>
      </c>
      <c r="AA145" t="str">
        <f t="shared" si="99"/>
        <v>Total PA</v>
      </c>
      <c r="AB145">
        <f t="shared" si="100"/>
        <v>80.032291329175379</v>
      </c>
      <c r="AC145">
        <f t="shared" si="101"/>
        <v>63.2547220394123</v>
      </c>
      <c r="AD145">
        <f t="shared" si="102"/>
        <v>53.223553481229089</v>
      </c>
      <c r="AE145">
        <f t="shared" si="103"/>
        <v>56.122109840800505</v>
      </c>
      <c r="AF145">
        <f t="shared" si="104"/>
        <v>57.516409704394434</v>
      </c>
      <c r="AG145">
        <f t="shared" si="105"/>
        <v>113.28012866390048</v>
      </c>
      <c r="AH145">
        <f t="shared" si="106"/>
        <v>89.633294995468134</v>
      </c>
      <c r="AI145">
        <f t="shared" si="68"/>
        <v>82.447301022431134</v>
      </c>
      <c r="AJ145">
        <f t="shared" si="69"/>
        <v>67.32221907160617</v>
      </c>
      <c r="AK145">
        <f t="shared" si="70"/>
        <v>60.792484457141498</v>
      </c>
      <c r="AM145" t="str">
        <f t="shared" si="71"/>
        <v>Total PA</v>
      </c>
      <c r="AN145">
        <f t="shared" si="72"/>
        <v>62.029817279002337</v>
      </c>
      <c r="AO145">
        <f t="shared" si="73"/>
        <v>82.69508564210949</v>
      </c>
      <c r="AQ145">
        <f t="shared" si="74"/>
        <v>10.705274410134376</v>
      </c>
      <c r="AR145">
        <f t="shared" si="75"/>
        <v>20.613672453955427</v>
      </c>
      <c r="AT145">
        <f t="shared" si="107"/>
        <v>4.7875442597698852</v>
      </c>
      <c r="AU145">
        <f t="shared" si="108"/>
        <v>8.4154965395093271</v>
      </c>
      <c r="AW145">
        <f t="shared" si="76"/>
        <v>9.3705520914951157E-2</v>
      </c>
    </row>
    <row r="147" spans="1:49" x14ac:dyDescent="0.2">
      <c r="A147" t="s">
        <v>116</v>
      </c>
      <c r="C147">
        <f t="shared" ref="C147:F147" si="111">SUM(C144:C145)</f>
        <v>121.64671290746392</v>
      </c>
      <c r="D147">
        <f t="shared" si="111"/>
        <v>82.586760556857627</v>
      </c>
      <c r="E147">
        <f t="shared" si="111"/>
        <v>80.406265756196547</v>
      </c>
      <c r="F147">
        <f t="shared" si="111"/>
        <v>73.922050733365708</v>
      </c>
      <c r="G147">
        <f t="shared" ref="G147:X147" si="112">SUM(G144:G145)</f>
        <v>60.038969787531457</v>
      </c>
      <c r="H147">
        <f t="shared" si="112"/>
        <v>70.247172655355911</v>
      </c>
      <c r="I147">
        <f t="shared" si="112"/>
        <v>72.410874197838922</v>
      </c>
      <c r="J147">
        <f t="shared" si="112"/>
        <v>64.075212769185299</v>
      </c>
      <c r="K147">
        <f t="shared" si="112"/>
        <v>77.839967718686523</v>
      </c>
      <c r="L147">
        <f t="shared" si="112"/>
        <v>69.312142336529362</v>
      </c>
      <c r="M147">
        <f t="shared" si="112"/>
        <v>135.45619804516801</v>
      </c>
      <c r="N147">
        <f t="shared" si="112"/>
        <v>100.47922526082317</v>
      </c>
      <c r="O147">
        <f t="shared" si="112"/>
        <v>90.38842990222021</v>
      </c>
      <c r="P147">
        <f t="shared" si="112"/>
        <v>102.19097898019926</v>
      </c>
      <c r="Q147">
        <f t="shared" si="112"/>
        <v>165.01498294860099</v>
      </c>
      <c r="R147">
        <f t="shared" si="112"/>
        <v>165.33899976878556</v>
      </c>
      <c r="S147">
        <f t="shared" si="112"/>
        <v>79.138756893094921</v>
      </c>
      <c r="T147">
        <f t="shared" si="112"/>
        <v>105.28647747413441</v>
      </c>
      <c r="U147">
        <f t="shared" si="112"/>
        <v>85.981909407168374</v>
      </c>
      <c r="V147">
        <f t="shared" si="112"/>
        <v>72.713962960714085</v>
      </c>
      <c r="W147">
        <f t="shared" si="112"/>
        <v>61.666257611709533</v>
      </c>
      <c r="X147">
        <f t="shared" si="112"/>
        <v>72.085546018836922</v>
      </c>
      <c r="AA147" t="str">
        <f t="shared" si="99"/>
        <v>TOTAL</v>
      </c>
      <c r="AB147">
        <f t="shared" si="100"/>
        <v>102.11673673216077</v>
      </c>
      <c r="AC147">
        <f t="shared" si="101"/>
        <v>77.164158244781134</v>
      </c>
      <c r="AD147">
        <f t="shared" si="102"/>
        <v>65.143071221443677</v>
      </c>
      <c r="AE147">
        <f t="shared" si="103"/>
        <v>68.24304348351211</v>
      </c>
      <c r="AF147">
        <f t="shared" si="104"/>
        <v>73.576055027607936</v>
      </c>
      <c r="AG147">
        <f t="shared" si="105"/>
        <v>117.96771165299559</v>
      </c>
      <c r="AH147">
        <f t="shared" si="106"/>
        <v>96.289704441209736</v>
      </c>
      <c r="AI147">
        <f>AVERAGE(S147:T147)</f>
        <v>92.212617183614668</v>
      </c>
      <c r="AJ147">
        <f>AVERAGE(U147:V147)</f>
        <v>79.347936183941229</v>
      </c>
      <c r="AK147">
        <f>AVERAGE(W147:X147)</f>
        <v>66.875901815273224</v>
      </c>
      <c r="AM147" t="str">
        <f>A147</f>
        <v>TOTAL</v>
      </c>
      <c r="AN147">
        <f>AVERAGE(AB147:AF147)</f>
        <v>77.248612941901129</v>
      </c>
      <c r="AO147">
        <f>AVERAGE(AG147:AK147)</f>
        <v>90.538774255406878</v>
      </c>
      <c r="AQ147">
        <f>STDEV(AB147:AF147)</f>
        <v>14.659150868083948</v>
      </c>
      <c r="AR147">
        <f>STDEV(AG147:AK147)</f>
        <v>19.192367908695765</v>
      </c>
      <c r="AT147">
        <f t="shared" si="107"/>
        <v>6.5557715666921519</v>
      </c>
      <c r="AU147">
        <f t="shared" si="108"/>
        <v>7.8352513886785529</v>
      </c>
      <c r="AW147">
        <f>TTEST(AB147:AF147,AG147:AK147,2,3)</f>
        <v>0.25577780963060714</v>
      </c>
    </row>
    <row r="148" spans="1:49" x14ac:dyDescent="0.2">
      <c r="A148" s="4" t="s">
        <v>2147</v>
      </c>
      <c r="B148" s="1"/>
      <c r="C148">
        <f t="shared" ref="C148:F148" si="113">COUNTIF(C7:C35, "&gt;0")</f>
        <v>20</v>
      </c>
      <c r="D148">
        <f t="shared" si="113"/>
        <v>21</v>
      </c>
      <c r="E148">
        <f t="shared" si="113"/>
        <v>22</v>
      </c>
      <c r="F148">
        <f t="shared" si="113"/>
        <v>20</v>
      </c>
      <c r="G148">
        <f t="shared" ref="G148:X148" si="114">COUNTIF(G7:G35, "&gt;0")</f>
        <v>21</v>
      </c>
      <c r="H148">
        <f t="shared" si="114"/>
        <v>20</v>
      </c>
      <c r="I148">
        <f t="shared" si="114"/>
        <v>23</v>
      </c>
      <c r="J148">
        <f t="shared" si="114"/>
        <v>21</v>
      </c>
      <c r="K148">
        <f t="shared" si="114"/>
        <v>23</v>
      </c>
      <c r="L148">
        <f t="shared" si="114"/>
        <v>22</v>
      </c>
      <c r="M148">
        <f t="shared" si="114"/>
        <v>17</v>
      </c>
      <c r="N148">
        <f t="shared" si="114"/>
        <v>17</v>
      </c>
      <c r="O148">
        <f t="shared" si="114"/>
        <v>19</v>
      </c>
      <c r="P148">
        <f t="shared" si="114"/>
        <v>18</v>
      </c>
      <c r="Q148">
        <f t="shared" si="114"/>
        <v>22</v>
      </c>
      <c r="R148">
        <f t="shared" si="114"/>
        <v>19</v>
      </c>
      <c r="S148">
        <f t="shared" si="114"/>
        <v>18</v>
      </c>
      <c r="T148">
        <f t="shared" si="114"/>
        <v>19</v>
      </c>
      <c r="U148">
        <f t="shared" si="114"/>
        <v>18</v>
      </c>
      <c r="V148">
        <f t="shared" si="114"/>
        <v>23</v>
      </c>
      <c r="W148">
        <f t="shared" si="114"/>
        <v>17</v>
      </c>
      <c r="X148">
        <f t="shared" si="114"/>
        <v>17</v>
      </c>
      <c r="AA148" t="str">
        <f t="shared" si="99"/>
        <v>Number of Species LPA</v>
      </c>
      <c r="AB148">
        <v>20.5</v>
      </c>
      <c r="AC148">
        <v>21</v>
      </c>
      <c r="AD148">
        <v>20.5</v>
      </c>
      <c r="AE148">
        <v>22</v>
      </c>
      <c r="AF148">
        <v>22.5</v>
      </c>
      <c r="AG148">
        <v>17</v>
      </c>
      <c r="AH148">
        <v>18.5</v>
      </c>
      <c r="AI148">
        <v>18.5</v>
      </c>
      <c r="AJ148">
        <v>20.5</v>
      </c>
      <c r="AK148">
        <v>17</v>
      </c>
      <c r="AM148" t="str">
        <f>A148</f>
        <v>Number of Species LPA</v>
      </c>
      <c r="AN148">
        <f>AVERAGE(AB148:AF148)</f>
        <v>21.3</v>
      </c>
      <c r="AO148">
        <f>AVERAGE(AG148:AK148)</f>
        <v>18.3</v>
      </c>
      <c r="AQ148">
        <f>STDEV(AB148:AF148)</f>
        <v>0.90829510622924747</v>
      </c>
      <c r="AR148">
        <f>STDEV(AG148:AK148)</f>
        <v>1.4404860290887933</v>
      </c>
      <c r="AT148">
        <f t="shared" si="107"/>
        <v>0.40620192023179796</v>
      </c>
      <c r="AU148">
        <f t="shared" si="108"/>
        <v>0.58807595881257835</v>
      </c>
      <c r="AW148">
        <f>TTEST(AB148:AF148,AG148:AK148,2,3)</f>
        <v>6.0376791623378522E-3</v>
      </c>
    </row>
    <row r="149" spans="1:49" x14ac:dyDescent="0.2">
      <c r="A149" s="4" t="s">
        <v>2148</v>
      </c>
      <c r="B149" s="1"/>
      <c r="C149">
        <f t="shared" ref="C149:F149" si="115">COUNTIF(C36:C128, "&gt;0")</f>
        <v>81</v>
      </c>
      <c r="D149">
        <f t="shared" si="115"/>
        <v>81</v>
      </c>
      <c r="E149">
        <f t="shared" si="115"/>
        <v>84</v>
      </c>
      <c r="F149">
        <f t="shared" si="115"/>
        <v>87</v>
      </c>
      <c r="G149">
        <f t="shared" ref="G149:X149" si="116">COUNTIF(G36:G128, "&gt;0")</f>
        <v>83</v>
      </c>
      <c r="H149">
        <f t="shared" si="116"/>
        <v>81</v>
      </c>
      <c r="I149">
        <f t="shared" si="116"/>
        <v>83</v>
      </c>
      <c r="J149">
        <f t="shared" si="116"/>
        <v>85</v>
      </c>
      <c r="K149">
        <f t="shared" si="116"/>
        <v>87</v>
      </c>
      <c r="L149">
        <f t="shared" si="116"/>
        <v>87</v>
      </c>
      <c r="M149">
        <f t="shared" si="116"/>
        <v>88</v>
      </c>
      <c r="N149">
        <f t="shared" si="116"/>
        <v>85</v>
      </c>
      <c r="O149">
        <f t="shared" si="116"/>
        <v>81</v>
      </c>
      <c r="P149">
        <f t="shared" si="116"/>
        <v>82</v>
      </c>
      <c r="Q149">
        <f t="shared" si="116"/>
        <v>86</v>
      </c>
      <c r="R149">
        <f t="shared" si="116"/>
        <v>86</v>
      </c>
      <c r="S149">
        <f t="shared" si="116"/>
        <v>79</v>
      </c>
      <c r="T149">
        <f t="shared" si="116"/>
        <v>79</v>
      </c>
      <c r="U149">
        <f t="shared" si="116"/>
        <v>84</v>
      </c>
      <c r="V149">
        <f t="shared" si="116"/>
        <v>82</v>
      </c>
      <c r="W149">
        <f t="shared" si="116"/>
        <v>81</v>
      </c>
      <c r="X149">
        <f t="shared" si="116"/>
        <v>78</v>
      </c>
      <c r="AA149" t="str">
        <f t="shared" si="99"/>
        <v>Number of Species PA</v>
      </c>
      <c r="AB149">
        <v>81</v>
      </c>
      <c r="AC149">
        <v>85.5</v>
      </c>
      <c r="AD149">
        <v>82</v>
      </c>
      <c r="AE149">
        <v>84</v>
      </c>
      <c r="AF149">
        <v>87</v>
      </c>
      <c r="AG149">
        <v>86.5</v>
      </c>
      <c r="AH149">
        <v>81.5</v>
      </c>
      <c r="AI149">
        <v>79</v>
      </c>
      <c r="AJ149">
        <v>83</v>
      </c>
      <c r="AK149">
        <v>79.5</v>
      </c>
      <c r="AM149" t="str">
        <f>A149</f>
        <v>Number of Species PA</v>
      </c>
      <c r="AN149">
        <f>AVERAGE(AB149:AF149)</f>
        <v>83.9</v>
      </c>
      <c r="AO149">
        <f>AVERAGE(AG149:AK149)</f>
        <v>81.900000000000006</v>
      </c>
      <c r="AQ149">
        <f>STDEV(AB149:AF149)</f>
        <v>2.4596747752497685</v>
      </c>
      <c r="AR149">
        <f>STDEV(AG149:AK149)</f>
        <v>3.0290262461721915</v>
      </c>
      <c r="AT149">
        <f t="shared" si="107"/>
        <v>1.0999999999999999</v>
      </c>
      <c r="AU149">
        <f t="shared" si="108"/>
        <v>1.2365947867699696</v>
      </c>
      <c r="AW149">
        <f>TTEST(AB149:AF149,AG149:AK149,2,3)</f>
        <v>0.28620685005741731</v>
      </c>
    </row>
  </sheetData>
  <mergeCells count="3">
    <mergeCell ref="AN3:AO3"/>
    <mergeCell ref="AQ3:AR3"/>
    <mergeCell ref="AT3:AU3"/>
  </mergeCells>
  <conditionalFormatting sqref="A133">
    <cfRule type="aboveAverage" dxfId="1509" priority="159" stdDev="2"/>
  </conditionalFormatting>
  <conditionalFormatting sqref="A134">
    <cfRule type="aboveAverage" dxfId="1508" priority="158" stdDev="2"/>
  </conditionalFormatting>
  <conditionalFormatting sqref="A135">
    <cfRule type="aboveAverage" dxfId="1507" priority="157" stdDev="2"/>
  </conditionalFormatting>
  <conditionalFormatting sqref="A136">
    <cfRule type="aboveAverage" dxfId="1506" priority="156" stdDev="2"/>
  </conditionalFormatting>
  <conditionalFormatting sqref="A137">
    <cfRule type="aboveAverage" dxfId="1505" priority="155" stdDev="2"/>
  </conditionalFormatting>
  <conditionalFormatting sqref="A138">
    <cfRule type="aboveAverage" dxfId="1504" priority="154" stdDev="2"/>
  </conditionalFormatting>
  <conditionalFormatting sqref="A139">
    <cfRule type="aboveAverage" dxfId="1503" priority="153" stdDev="2"/>
  </conditionalFormatting>
  <conditionalFormatting sqref="A140">
    <cfRule type="aboveAverage" dxfId="1502" priority="152" stdDev="2"/>
  </conditionalFormatting>
  <conditionalFormatting sqref="A141">
    <cfRule type="aboveAverage" dxfId="1501" priority="151" stdDev="2"/>
  </conditionalFormatting>
  <conditionalFormatting sqref="A142">
    <cfRule type="aboveAverage" dxfId="1500" priority="150" stdDev="2"/>
  </conditionalFormatting>
  <conditionalFormatting sqref="A143">
    <cfRule type="aboveAverage" dxfId="1499" priority="149" stdDev="2"/>
  </conditionalFormatting>
  <conditionalFormatting sqref="A144">
    <cfRule type="aboveAverage" dxfId="1498" priority="148" stdDev="2"/>
  </conditionalFormatting>
  <conditionalFormatting sqref="A145">
    <cfRule type="aboveAverage" dxfId="1497" priority="147" stdDev="2"/>
  </conditionalFormatting>
  <conditionalFormatting sqref="C7:X7">
    <cfRule type="aboveAverage" dxfId="1496" priority="146" stdDev="3"/>
  </conditionalFormatting>
  <conditionalFormatting sqref="C8:X8">
    <cfRule type="aboveAverage" dxfId="1495" priority="145" stdDev="3"/>
  </conditionalFormatting>
  <conditionalFormatting sqref="C9:X9">
    <cfRule type="aboveAverage" dxfId="1494" priority="144" stdDev="3"/>
  </conditionalFormatting>
  <conditionalFormatting sqref="C10:X10">
    <cfRule type="aboveAverage" dxfId="1493" priority="143" stdDev="3"/>
  </conditionalFormatting>
  <conditionalFormatting sqref="C11:X11">
    <cfRule type="aboveAverage" dxfId="1492" priority="142" stdDev="3"/>
  </conditionalFormatting>
  <conditionalFormatting sqref="C12:X12">
    <cfRule type="aboveAverage" dxfId="1491" priority="141" stdDev="3"/>
  </conditionalFormatting>
  <conditionalFormatting sqref="C13:X13">
    <cfRule type="aboveAverage" dxfId="1490" priority="140" stdDev="3"/>
  </conditionalFormatting>
  <conditionalFormatting sqref="C14:X14">
    <cfRule type="aboveAverage" dxfId="1489" priority="139" stdDev="3"/>
  </conditionalFormatting>
  <conditionalFormatting sqref="C15:X15">
    <cfRule type="aboveAverage" dxfId="1488" priority="138" stdDev="3"/>
  </conditionalFormatting>
  <conditionalFormatting sqref="C16:X16">
    <cfRule type="aboveAverage" dxfId="1487" priority="137" stdDev="3"/>
  </conditionalFormatting>
  <conditionalFormatting sqref="C17:X17">
    <cfRule type="aboveAverage" dxfId="1486" priority="136" stdDev="3"/>
  </conditionalFormatting>
  <conditionalFormatting sqref="C18:X18">
    <cfRule type="aboveAverage" dxfId="1485" priority="135" stdDev="3"/>
  </conditionalFormatting>
  <conditionalFormatting sqref="C19:X19">
    <cfRule type="aboveAverage" dxfId="1484" priority="134" stdDev="3"/>
  </conditionalFormatting>
  <conditionalFormatting sqref="C20:X20">
    <cfRule type="aboveAverage" dxfId="1483" priority="133" stdDev="3"/>
  </conditionalFormatting>
  <conditionalFormatting sqref="C21:X21">
    <cfRule type="aboveAverage" dxfId="1482" priority="132" stdDev="3"/>
  </conditionalFormatting>
  <conditionalFormatting sqref="C22:X22">
    <cfRule type="aboveAverage" dxfId="1481" priority="131" stdDev="3"/>
  </conditionalFormatting>
  <conditionalFormatting sqref="C23:X23">
    <cfRule type="aboveAverage" dxfId="1480" priority="130" stdDev="3"/>
  </conditionalFormatting>
  <conditionalFormatting sqref="C24:X24">
    <cfRule type="aboveAverage" dxfId="1479" priority="129" stdDev="3"/>
  </conditionalFormatting>
  <conditionalFormatting sqref="C25:X25">
    <cfRule type="aboveAverage" dxfId="1478" priority="128" stdDev="3"/>
  </conditionalFormatting>
  <conditionalFormatting sqref="C26:X26">
    <cfRule type="aboveAverage" dxfId="1477" priority="127" stdDev="3"/>
  </conditionalFormatting>
  <conditionalFormatting sqref="C27:X27">
    <cfRule type="aboveAverage" dxfId="1476" priority="126" stdDev="3"/>
  </conditionalFormatting>
  <conditionalFormatting sqref="C28:X28">
    <cfRule type="aboveAverage" dxfId="1475" priority="125" stdDev="3"/>
  </conditionalFormatting>
  <conditionalFormatting sqref="C29:X29">
    <cfRule type="aboveAverage" dxfId="1474" priority="124" stdDev="3"/>
  </conditionalFormatting>
  <conditionalFormatting sqref="C30:X30">
    <cfRule type="aboveAverage" dxfId="1473" priority="123" stdDev="3"/>
  </conditionalFormatting>
  <conditionalFormatting sqref="C31:X31">
    <cfRule type="aboveAverage" dxfId="1472" priority="122" stdDev="3"/>
  </conditionalFormatting>
  <conditionalFormatting sqref="C32:X32">
    <cfRule type="aboveAverage" dxfId="1471" priority="121" stdDev="3"/>
  </conditionalFormatting>
  <conditionalFormatting sqref="C33:X33">
    <cfRule type="aboveAverage" dxfId="1470" priority="120" stdDev="3"/>
  </conditionalFormatting>
  <conditionalFormatting sqref="C34:X34">
    <cfRule type="aboveAverage" dxfId="1469" priority="119" stdDev="3"/>
  </conditionalFormatting>
  <conditionalFormatting sqref="C35:X35">
    <cfRule type="aboveAverage" dxfId="1468" priority="118" stdDev="3"/>
  </conditionalFormatting>
  <conditionalFormatting sqref="C36:X36">
    <cfRule type="aboveAverage" dxfId="1467" priority="117" stdDev="3"/>
  </conditionalFormatting>
  <conditionalFormatting sqref="C37:X37">
    <cfRule type="aboveAverage" dxfId="1466" priority="116" stdDev="3"/>
  </conditionalFormatting>
  <conditionalFormatting sqref="C38:X38">
    <cfRule type="aboveAverage" dxfId="1465" priority="115" stdDev="3"/>
  </conditionalFormatting>
  <conditionalFormatting sqref="C39:X39">
    <cfRule type="aboveAverage" dxfId="1464" priority="114" stdDev="3"/>
  </conditionalFormatting>
  <conditionalFormatting sqref="C40:X40">
    <cfRule type="aboveAverage" dxfId="1463" priority="113" stdDev="3"/>
  </conditionalFormatting>
  <conditionalFormatting sqref="C41:X41">
    <cfRule type="aboveAverage" dxfId="1462" priority="112" stdDev="3"/>
  </conditionalFormatting>
  <conditionalFormatting sqref="C42:X42">
    <cfRule type="aboveAverage" dxfId="1461" priority="111" stdDev="3"/>
  </conditionalFormatting>
  <conditionalFormatting sqref="C43:X43">
    <cfRule type="aboveAverage" dxfId="1460" priority="110" stdDev="3"/>
  </conditionalFormatting>
  <conditionalFormatting sqref="C44:X44">
    <cfRule type="aboveAverage" dxfId="1459" priority="109" stdDev="3"/>
  </conditionalFormatting>
  <conditionalFormatting sqref="C45:X45">
    <cfRule type="aboveAverage" dxfId="1458" priority="108" stdDev="3"/>
  </conditionalFormatting>
  <conditionalFormatting sqref="C46:X46">
    <cfRule type="aboveAverage" dxfId="1457" priority="107" stdDev="3"/>
  </conditionalFormatting>
  <conditionalFormatting sqref="C47:X47">
    <cfRule type="aboveAverage" dxfId="1456" priority="106" stdDev="3"/>
  </conditionalFormatting>
  <conditionalFormatting sqref="C48:X48">
    <cfRule type="aboveAverage" dxfId="1455" priority="105" stdDev="3"/>
  </conditionalFormatting>
  <conditionalFormatting sqref="C49:X49">
    <cfRule type="aboveAverage" dxfId="1454" priority="104" stdDev="3"/>
  </conditionalFormatting>
  <conditionalFormatting sqref="C50:X50">
    <cfRule type="aboveAverage" dxfId="1453" priority="103" stdDev="3"/>
  </conditionalFormatting>
  <conditionalFormatting sqref="C51:X51">
    <cfRule type="aboveAverage" dxfId="1452" priority="102" stdDev="3"/>
  </conditionalFormatting>
  <conditionalFormatting sqref="C52:X52">
    <cfRule type="aboveAverage" dxfId="1451" priority="101" stdDev="3"/>
  </conditionalFormatting>
  <conditionalFormatting sqref="C53:X53">
    <cfRule type="aboveAverage" dxfId="1450" priority="100" stdDev="3"/>
  </conditionalFormatting>
  <conditionalFormatting sqref="C54:X54">
    <cfRule type="aboveAverage" dxfId="1449" priority="99" stdDev="3"/>
  </conditionalFormatting>
  <conditionalFormatting sqref="C55:X55">
    <cfRule type="aboveAverage" dxfId="1448" priority="98" stdDev="3"/>
  </conditionalFormatting>
  <conditionalFormatting sqref="C56:X56">
    <cfRule type="aboveAverage" dxfId="1447" priority="97" stdDev="3"/>
  </conditionalFormatting>
  <conditionalFormatting sqref="C57:X57">
    <cfRule type="aboveAverage" dxfId="1446" priority="96" stdDev="3"/>
  </conditionalFormatting>
  <conditionalFormatting sqref="C58:X58">
    <cfRule type="aboveAverage" dxfId="1445" priority="95" stdDev="3"/>
  </conditionalFormatting>
  <conditionalFormatting sqref="C59:X59">
    <cfRule type="aboveAverage" dxfId="1444" priority="94" stdDev="3"/>
  </conditionalFormatting>
  <conditionalFormatting sqref="C60:X60">
    <cfRule type="aboveAverage" dxfId="1443" priority="93" stdDev="3"/>
  </conditionalFormatting>
  <conditionalFormatting sqref="C61:X61">
    <cfRule type="aboveAverage" dxfId="1442" priority="92" stdDev="3"/>
  </conditionalFormatting>
  <conditionalFormatting sqref="C62:X62">
    <cfRule type="aboveAverage" dxfId="1441" priority="91" stdDev="3"/>
  </conditionalFormatting>
  <conditionalFormatting sqref="C63:X63">
    <cfRule type="aboveAverage" dxfId="1440" priority="90" stdDev="3"/>
  </conditionalFormatting>
  <conditionalFormatting sqref="C64:X64">
    <cfRule type="aboveAverage" dxfId="1439" priority="89" stdDev="3"/>
  </conditionalFormatting>
  <conditionalFormatting sqref="C65:X65">
    <cfRule type="aboveAverage" dxfId="1438" priority="88" stdDev="3"/>
  </conditionalFormatting>
  <conditionalFormatting sqref="C66:X66">
    <cfRule type="aboveAverage" dxfId="1437" priority="87" stdDev="3"/>
  </conditionalFormatting>
  <conditionalFormatting sqref="C67:X67">
    <cfRule type="aboveAverage" dxfId="1436" priority="86" stdDev="3"/>
  </conditionalFormatting>
  <conditionalFormatting sqref="C68:X68">
    <cfRule type="aboveAverage" dxfId="1435" priority="85" stdDev="3"/>
  </conditionalFormatting>
  <conditionalFormatting sqref="C69:X69">
    <cfRule type="aboveAverage" dxfId="1434" priority="84" stdDev="3"/>
  </conditionalFormatting>
  <conditionalFormatting sqref="C70:X70">
    <cfRule type="aboveAverage" dxfId="1433" priority="83" stdDev="3"/>
  </conditionalFormatting>
  <conditionalFormatting sqref="C71:X71">
    <cfRule type="aboveAverage" dxfId="1432" priority="82" stdDev="3"/>
  </conditionalFormatting>
  <conditionalFormatting sqref="C72:X72">
    <cfRule type="aboveAverage" dxfId="1431" priority="81" stdDev="3"/>
  </conditionalFormatting>
  <conditionalFormatting sqref="C73:X73">
    <cfRule type="aboveAverage" dxfId="1430" priority="80" stdDev="3"/>
  </conditionalFormatting>
  <conditionalFormatting sqref="C74:X74">
    <cfRule type="aboveAverage" dxfId="1429" priority="79" stdDev="3"/>
  </conditionalFormatting>
  <conditionalFormatting sqref="C75:X75">
    <cfRule type="aboveAverage" dxfId="1428" priority="78" stdDev="3"/>
  </conditionalFormatting>
  <conditionalFormatting sqref="C76:X76">
    <cfRule type="aboveAverage" dxfId="1427" priority="77" stdDev="3"/>
  </conditionalFormatting>
  <conditionalFormatting sqref="C77:X77">
    <cfRule type="aboveAverage" dxfId="1426" priority="76" stdDev="3"/>
  </conditionalFormatting>
  <conditionalFormatting sqref="C78:X78">
    <cfRule type="aboveAverage" dxfId="1425" priority="75" stdDev="3"/>
  </conditionalFormatting>
  <conditionalFormatting sqref="C79:X79">
    <cfRule type="aboveAverage" dxfId="1424" priority="74" stdDev="3"/>
  </conditionalFormatting>
  <conditionalFormatting sqref="C80:X80">
    <cfRule type="aboveAverage" dxfId="1423" priority="73" stdDev="3"/>
  </conditionalFormatting>
  <conditionalFormatting sqref="C81:X81">
    <cfRule type="aboveAverage" dxfId="1422" priority="72" stdDev="3"/>
  </conditionalFormatting>
  <conditionalFormatting sqref="C82:X82">
    <cfRule type="aboveAverage" dxfId="1421" priority="71" stdDev="3"/>
  </conditionalFormatting>
  <conditionalFormatting sqref="C83:X83">
    <cfRule type="aboveAverage" dxfId="1420" priority="70" stdDev="3"/>
  </conditionalFormatting>
  <conditionalFormatting sqref="C84:X84">
    <cfRule type="aboveAverage" dxfId="1419" priority="69" stdDev="3"/>
  </conditionalFormatting>
  <conditionalFormatting sqref="C85:X85">
    <cfRule type="aboveAverage" dxfId="1418" priority="68" stdDev="3"/>
  </conditionalFormatting>
  <conditionalFormatting sqref="C86:X86">
    <cfRule type="aboveAverage" dxfId="1417" priority="67" stdDev="3"/>
  </conditionalFormatting>
  <conditionalFormatting sqref="C87:X87">
    <cfRule type="aboveAverage" dxfId="1416" priority="66" stdDev="3"/>
  </conditionalFormatting>
  <conditionalFormatting sqref="C88:X88">
    <cfRule type="aboveAverage" dxfId="1415" priority="65" stdDev="3"/>
  </conditionalFormatting>
  <conditionalFormatting sqref="C89:X89">
    <cfRule type="aboveAverage" dxfId="1414" priority="64" stdDev="3"/>
  </conditionalFormatting>
  <conditionalFormatting sqref="C90:X90">
    <cfRule type="aboveAverage" dxfId="1413" priority="63" stdDev="3"/>
  </conditionalFormatting>
  <conditionalFormatting sqref="C91:X91">
    <cfRule type="aboveAverage" dxfId="1412" priority="62" stdDev="3"/>
  </conditionalFormatting>
  <conditionalFormatting sqref="C92:X92">
    <cfRule type="aboveAverage" dxfId="1411" priority="61" stdDev="3"/>
  </conditionalFormatting>
  <conditionalFormatting sqref="C93:X93">
    <cfRule type="aboveAverage" dxfId="1410" priority="60" stdDev="3"/>
  </conditionalFormatting>
  <conditionalFormatting sqref="C94:X94">
    <cfRule type="aboveAverage" dxfId="1409" priority="59" stdDev="3"/>
  </conditionalFormatting>
  <conditionalFormatting sqref="C95:X95">
    <cfRule type="aboveAverage" dxfId="1408" priority="58" stdDev="3"/>
  </conditionalFormatting>
  <conditionalFormatting sqref="C96:X96">
    <cfRule type="aboveAverage" dxfId="1407" priority="57" stdDev="3"/>
  </conditionalFormatting>
  <conditionalFormatting sqref="C97:X97">
    <cfRule type="aboveAverage" dxfId="1406" priority="56" stdDev="3"/>
  </conditionalFormatting>
  <conditionalFormatting sqref="C98:X98">
    <cfRule type="aboveAverage" dxfId="1405" priority="55" stdDev="3"/>
  </conditionalFormatting>
  <conditionalFormatting sqref="C99:X99">
    <cfRule type="aboveAverage" dxfId="1404" priority="54" stdDev="3"/>
  </conditionalFormatting>
  <conditionalFormatting sqref="C100:X100">
    <cfRule type="aboveAverage" dxfId="1403" priority="53" stdDev="3"/>
  </conditionalFormatting>
  <conditionalFormatting sqref="C101:X101">
    <cfRule type="aboveAverage" dxfId="1402" priority="52" stdDev="3"/>
  </conditionalFormatting>
  <conditionalFormatting sqref="C102:X102">
    <cfRule type="aboveAverage" dxfId="1401" priority="51" stdDev="3"/>
  </conditionalFormatting>
  <conditionalFormatting sqref="C103:X103">
    <cfRule type="aboveAverage" dxfId="1400" priority="50" stdDev="3"/>
  </conditionalFormatting>
  <conditionalFormatting sqref="C104:X104">
    <cfRule type="aboveAverage" dxfId="1399" priority="49" stdDev="3"/>
  </conditionalFormatting>
  <conditionalFormatting sqref="C105:X105">
    <cfRule type="aboveAverage" dxfId="1398" priority="48" stdDev="3"/>
  </conditionalFormatting>
  <conditionalFormatting sqref="C106:X106">
    <cfRule type="aboveAverage" dxfId="1397" priority="47" stdDev="3"/>
  </conditionalFormatting>
  <conditionalFormatting sqref="C107:X107">
    <cfRule type="aboveAverage" dxfId="1396" priority="46" stdDev="3"/>
  </conditionalFormatting>
  <conditionalFormatting sqref="C108:X108">
    <cfRule type="aboveAverage" dxfId="1395" priority="45" stdDev="3"/>
  </conditionalFormatting>
  <conditionalFormatting sqref="C109:X109">
    <cfRule type="aboveAverage" dxfId="1394" priority="44" stdDev="3"/>
  </conditionalFormatting>
  <conditionalFormatting sqref="C110:X110">
    <cfRule type="aboveAverage" dxfId="1393" priority="43" stdDev="3"/>
  </conditionalFormatting>
  <conditionalFormatting sqref="C111:X111">
    <cfRule type="aboveAverage" dxfId="1392" priority="42" stdDev="3"/>
  </conditionalFormatting>
  <conditionalFormatting sqref="C112:X112">
    <cfRule type="aboveAverage" dxfId="1391" priority="41" stdDev="3"/>
  </conditionalFormatting>
  <conditionalFormatting sqref="C113:X113">
    <cfRule type="aboveAverage" dxfId="1390" priority="40" stdDev="3"/>
  </conditionalFormatting>
  <conditionalFormatting sqref="C114:X114">
    <cfRule type="aboveAverage" dxfId="1389" priority="39" stdDev="3"/>
  </conditionalFormatting>
  <conditionalFormatting sqref="C115:X115">
    <cfRule type="aboveAverage" dxfId="1388" priority="38" stdDev="3"/>
  </conditionalFormatting>
  <conditionalFormatting sqref="C116:X116">
    <cfRule type="aboveAverage" dxfId="1387" priority="37" stdDev="3"/>
  </conditionalFormatting>
  <conditionalFormatting sqref="C117:X117">
    <cfRule type="aboveAverage" dxfId="1386" priority="36" stdDev="3"/>
  </conditionalFormatting>
  <conditionalFormatting sqref="C118:X118">
    <cfRule type="aboveAverage" dxfId="1385" priority="35" stdDev="3"/>
  </conditionalFormatting>
  <conditionalFormatting sqref="C119:X119">
    <cfRule type="aboveAverage" dxfId="1384" priority="34" stdDev="3"/>
  </conditionalFormatting>
  <conditionalFormatting sqref="C120:X120">
    <cfRule type="aboveAverage" dxfId="1383" priority="33" stdDev="3"/>
  </conditionalFormatting>
  <conditionalFormatting sqref="C121:X121">
    <cfRule type="aboveAverage" dxfId="1382" priority="32" stdDev="3"/>
  </conditionalFormatting>
  <conditionalFormatting sqref="C122:X122">
    <cfRule type="aboveAverage" dxfId="1381" priority="31" stdDev="3"/>
  </conditionalFormatting>
  <conditionalFormatting sqref="C123:X123">
    <cfRule type="aboveAverage" dxfId="1380" priority="30" stdDev="3"/>
  </conditionalFormatting>
  <conditionalFormatting sqref="C124:X124">
    <cfRule type="aboveAverage" dxfId="1379" priority="29" stdDev="3"/>
  </conditionalFormatting>
  <conditionalFormatting sqref="C125:X125">
    <cfRule type="aboveAverage" dxfId="1378" priority="28" stdDev="3"/>
  </conditionalFormatting>
  <conditionalFormatting sqref="C126:X126">
    <cfRule type="aboveAverage" dxfId="1377" priority="27" stdDev="3"/>
  </conditionalFormatting>
  <conditionalFormatting sqref="C127:X127">
    <cfRule type="aboveAverage" dxfId="1376" priority="26" stdDev="3"/>
  </conditionalFormatting>
  <conditionalFormatting sqref="C128:X128">
    <cfRule type="aboveAverage" dxfId="1375" priority="25" stdDev="3"/>
  </conditionalFormatting>
  <conditionalFormatting sqref="C129:X129">
    <cfRule type="aboveAverage" dxfId="1374" priority="24" stdDev="3"/>
  </conditionalFormatting>
  <conditionalFormatting sqref="C130:X130">
    <cfRule type="aboveAverage" dxfId="1373" priority="23" stdDev="3"/>
  </conditionalFormatting>
  <conditionalFormatting sqref="C131:X131">
    <cfRule type="aboveAverage" dxfId="1372" priority="22" stdDev="3"/>
  </conditionalFormatting>
  <conditionalFormatting sqref="C132:X132">
    <cfRule type="aboveAverage" dxfId="1371" priority="21" stdDev="3"/>
  </conditionalFormatting>
  <conditionalFormatting sqref="C133:X133">
    <cfRule type="aboveAverage" dxfId="1370" priority="20" stdDev="3"/>
  </conditionalFormatting>
  <conditionalFormatting sqref="C134:X134">
    <cfRule type="aboveAverage" dxfId="1369" priority="19" stdDev="3"/>
  </conditionalFormatting>
  <conditionalFormatting sqref="C135:X135">
    <cfRule type="aboveAverage" dxfId="1368" priority="18" stdDev="3"/>
  </conditionalFormatting>
  <conditionalFormatting sqref="C136:X136">
    <cfRule type="aboveAverage" dxfId="1367" priority="17" stdDev="3"/>
  </conditionalFormatting>
  <conditionalFormatting sqref="C137:X137">
    <cfRule type="aboveAverage" dxfId="1366" priority="16" stdDev="3"/>
  </conditionalFormatting>
  <conditionalFormatting sqref="C138:X138">
    <cfRule type="aboveAverage" dxfId="1365" priority="15" stdDev="3"/>
  </conditionalFormatting>
  <conditionalFormatting sqref="C139:X139">
    <cfRule type="aboveAverage" dxfId="1364" priority="14" stdDev="3"/>
  </conditionalFormatting>
  <conditionalFormatting sqref="C140:X140">
    <cfRule type="aboveAverage" dxfId="1363" priority="13" stdDev="3"/>
  </conditionalFormatting>
  <conditionalFormatting sqref="C141:X141">
    <cfRule type="aboveAverage" dxfId="1362" priority="12" stdDev="3"/>
  </conditionalFormatting>
  <conditionalFormatting sqref="C142:X142">
    <cfRule type="aboveAverage" dxfId="1361" priority="11" stdDev="3"/>
  </conditionalFormatting>
  <conditionalFormatting sqref="C143:X143">
    <cfRule type="aboveAverage" dxfId="1360" priority="10" stdDev="3"/>
  </conditionalFormatting>
  <conditionalFormatting sqref="C144:X144">
    <cfRule type="aboveAverage" dxfId="1359" priority="9" stdDev="3"/>
  </conditionalFormatting>
  <conditionalFormatting sqref="C145:X145">
    <cfRule type="aboveAverage" dxfId="1358" priority="8" stdDev="3"/>
  </conditionalFormatting>
  <conditionalFormatting sqref="C146:X146">
    <cfRule type="aboveAverage" dxfId="1357" priority="7" stdDev="3"/>
  </conditionalFormatting>
  <conditionalFormatting sqref="C147:X147">
    <cfRule type="aboveAverage" dxfId="1356" priority="6" stdDev="3"/>
  </conditionalFormatting>
  <conditionalFormatting sqref="C148:X148">
    <cfRule type="aboveAverage" dxfId="1355" priority="5" stdDev="3"/>
  </conditionalFormatting>
  <conditionalFormatting sqref="C149:X149">
    <cfRule type="aboveAverage" dxfId="1354" priority="4" stdDev="3"/>
  </conditionalFormatting>
  <conditionalFormatting sqref="C150:X150">
    <cfRule type="aboveAverage" dxfId="1353" priority="3" stdDev="3"/>
  </conditionalFormatting>
  <conditionalFormatting sqref="C151:X151">
    <cfRule type="aboveAverage" dxfId="1352" priority="2" stdDev="3"/>
  </conditionalFormatting>
  <conditionalFormatting sqref="AW1:AW149">
    <cfRule type="cellIs" dxfId="1351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W168"/>
  <sheetViews>
    <sheetView workbookViewId="0">
      <pane ySplit="4" topLeftCell="A5" activePane="bottomLeft" state="frozen"/>
      <selection activeCell="AB1" sqref="AB1"/>
      <selection pane="bottomLeft"/>
    </sheetView>
  </sheetViews>
  <sheetFormatPr baseColWidth="10" defaultColWidth="8.83203125" defaultRowHeight="15" x14ac:dyDescent="0.2"/>
  <cols>
    <col min="27" max="27" width="22.5" customWidth="1"/>
    <col min="39" max="39" width="27.6640625" customWidth="1"/>
  </cols>
  <sheetData>
    <row r="1" spans="1:49" x14ac:dyDescent="0.2">
      <c r="A1" t="s">
        <v>773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774</v>
      </c>
      <c r="B6">
        <v>510.36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775</v>
      </c>
      <c r="B7">
        <v>412.262</v>
      </c>
      <c r="C7">
        <v>3.2103515329453699E-3</v>
      </c>
      <c r="D7">
        <v>3.4865418374691801E-3</v>
      </c>
      <c r="E7">
        <v>1.9260339711796399E-3</v>
      </c>
      <c r="F7">
        <v>6.1820900747889497E-3</v>
      </c>
      <c r="G7">
        <v>4.3914942759506097E-3</v>
      </c>
      <c r="H7">
        <v>2.56394371535704E-3</v>
      </c>
      <c r="I7">
        <v>3.5907532509049599E-3</v>
      </c>
      <c r="J7">
        <v>2.9507423038921199E-3</v>
      </c>
      <c r="K7">
        <v>3.3415084366631401E-3</v>
      </c>
      <c r="L7">
        <v>4.0845066361562699E-3</v>
      </c>
      <c r="M7">
        <v>8.9260782321367894E-3</v>
      </c>
      <c r="N7">
        <v>5.0625517566250302E-3</v>
      </c>
      <c r="O7">
        <v>1.8021565497173701E-2</v>
      </c>
      <c r="P7">
        <v>1.1042528643461001E-2</v>
      </c>
      <c r="Q7">
        <v>6.0582680774493797E-3</v>
      </c>
      <c r="R7">
        <v>8.5119351969896208E-3</v>
      </c>
      <c r="S7">
        <v>9.81907604277521E-3</v>
      </c>
      <c r="T7">
        <v>5.7387737531483804E-3</v>
      </c>
      <c r="U7">
        <v>8.6312843537971005E-3</v>
      </c>
      <c r="V7">
        <v>1.59539852726997E-2</v>
      </c>
      <c r="W7">
        <v>6.5115153713235603E-3</v>
      </c>
      <c r="X7">
        <v>8.8543451660040694E-3</v>
      </c>
      <c r="AA7" t="str">
        <f>A7</f>
        <v>LPC_10:0_</v>
      </c>
      <c r="AB7">
        <f>AVERAGE(C7:D7)</f>
        <v>3.3484466852072752E-3</v>
      </c>
      <c r="AC7">
        <f>AVERAGE(E7:F7)</f>
        <v>4.0540620229842948E-3</v>
      </c>
      <c r="AD7">
        <f>AVERAGE(G7:H7)</f>
        <v>3.4777189956538249E-3</v>
      </c>
      <c r="AE7">
        <f>AVERAGE(I7:J7)</f>
        <v>3.2707477773985397E-3</v>
      </c>
      <c r="AF7">
        <f>AVERAGE(K7:L7)</f>
        <v>3.7130075364097048E-3</v>
      </c>
      <c r="AG7">
        <f t="shared" ref="AG7:AG15" si="0">AVERAGE(M7:N7)</f>
        <v>6.9943149943809098E-3</v>
      </c>
      <c r="AH7">
        <f t="shared" ref="AH7:AH15" si="1">AVERAGE(O7:P7)</f>
        <v>1.4532047070317352E-2</v>
      </c>
      <c r="AI7">
        <f t="shared" ref="AI7:AI38" si="2">AVERAGE(S7:T7)</f>
        <v>7.7789248979617948E-3</v>
      </c>
      <c r="AJ7">
        <f t="shared" ref="AJ7:AJ38" si="3">AVERAGE(U7:V7)</f>
        <v>1.2292634813248399E-2</v>
      </c>
      <c r="AK7">
        <f t="shared" ref="AK7:AK38" si="4">AVERAGE(W7:X7)</f>
        <v>7.6829302686638144E-3</v>
      </c>
      <c r="AM7" t="str">
        <f t="shared" ref="AM7:AM38" si="5">A7</f>
        <v>LPC_10:0_</v>
      </c>
      <c r="AN7">
        <f t="shared" ref="AN7:AN38" si="6">AVERAGE(AB7:AF7)</f>
        <v>3.5727966035307276E-3</v>
      </c>
      <c r="AO7">
        <f t="shared" ref="AO7:AO38" si="7">AVERAGE(AG7:AK7)</f>
        <v>9.8561704089144553E-3</v>
      </c>
      <c r="AQ7">
        <f t="shared" ref="AQ7:AQ38" si="8">STDEV(AB7:AF7)</f>
        <v>3.1697067703487084E-4</v>
      </c>
      <c r="AR7">
        <f t="shared" ref="AR7:AR38" si="9">STDEV(AG7:AK7)</f>
        <v>3.3551572012315263E-3</v>
      </c>
      <c r="AT7">
        <f>AQ7/SQRT(5)</f>
        <v>1.4175359614482054E-4</v>
      </c>
      <c r="AU7">
        <f>AR7/SQRT(6)</f>
        <v>1.36973719164029E-3</v>
      </c>
      <c r="AW7">
        <f t="shared" ref="AW7:AW38" si="10">TTEST(AB7:AF7,AG7:AK7,2,3)</f>
        <v>1.3533251136997633E-2</v>
      </c>
    </row>
    <row r="8" spans="1:49" x14ac:dyDescent="0.2">
      <c r="A8" t="s">
        <v>776</v>
      </c>
      <c r="B8">
        <v>440.29</v>
      </c>
      <c r="C8">
        <v>5.2439758157336598E-4</v>
      </c>
      <c r="D8">
        <v>5.0155992739973302E-4</v>
      </c>
      <c r="E8">
        <v>9.0564094906631405E-5</v>
      </c>
      <c r="F8">
        <v>1.05336776186019E-4</v>
      </c>
      <c r="G8">
        <v>0</v>
      </c>
      <c r="H8">
        <v>1.0225249921584701E-3</v>
      </c>
      <c r="I8">
        <v>5.7397678005375902E-4</v>
      </c>
      <c r="J8">
        <v>2.42041581734529E-3</v>
      </c>
      <c r="K8">
        <v>0</v>
      </c>
      <c r="L8">
        <v>1.72947134905047E-3</v>
      </c>
      <c r="M8">
        <v>0</v>
      </c>
      <c r="N8">
        <v>1.7608536125148201E-3</v>
      </c>
      <c r="O8">
        <v>4.0600620160145097E-3</v>
      </c>
      <c r="P8">
        <v>2.5482758407987002E-3</v>
      </c>
      <c r="Q8">
        <v>1.05953282971972E-3</v>
      </c>
      <c r="R8">
        <v>9.0599780634476106E-5</v>
      </c>
      <c r="S8">
        <v>0</v>
      </c>
      <c r="T8">
        <v>0</v>
      </c>
      <c r="U8">
        <v>0</v>
      </c>
      <c r="V8">
        <v>1.01291697684943E-4</v>
      </c>
      <c r="W8">
        <v>3.1117392292082202E-3</v>
      </c>
      <c r="X8">
        <v>0</v>
      </c>
      <c r="AA8" t="str">
        <f t="shared" ref="AA8:AA15" si="11">A8</f>
        <v>LPC_12:0_</v>
      </c>
      <c r="AB8">
        <f t="shared" ref="AB8:AB15" si="12">AVERAGE(C8:D8)</f>
        <v>5.129787544865495E-4</v>
      </c>
      <c r="AC8">
        <f t="shared" ref="AC8:AC15" si="13">AVERAGE(E8:F8)</f>
        <v>9.7950435546325211E-5</v>
      </c>
      <c r="AD8">
        <f t="shared" ref="AD8:AD15" si="14">AVERAGE(G8:H8)</f>
        <v>5.1126249607923505E-4</v>
      </c>
      <c r="AE8">
        <f t="shared" ref="AE8:AE15" si="15">AVERAGE(I8:J8)</f>
        <v>1.4971962986995244E-3</v>
      </c>
      <c r="AF8">
        <f t="shared" ref="AF8:AF15" si="16">AVERAGE(K8:L8)</f>
        <v>8.6473567452523498E-4</v>
      </c>
      <c r="AG8">
        <f t="shared" si="0"/>
        <v>8.8042680625741003E-4</v>
      </c>
      <c r="AH8">
        <f t="shared" si="1"/>
        <v>3.3041689284066048E-3</v>
      </c>
      <c r="AI8">
        <f t="shared" si="2"/>
        <v>0</v>
      </c>
      <c r="AJ8">
        <f t="shared" si="3"/>
        <v>5.0645848842471499E-5</v>
      </c>
      <c r="AK8">
        <f t="shared" si="4"/>
        <v>1.5558696146041101E-3</v>
      </c>
      <c r="AM8" t="str">
        <f t="shared" si="5"/>
        <v>LPC_12:0_</v>
      </c>
      <c r="AN8">
        <f t="shared" si="6"/>
        <v>6.9682473186737375E-4</v>
      </c>
      <c r="AO8">
        <f t="shared" si="7"/>
        <v>1.1582222396221192E-3</v>
      </c>
      <c r="AQ8">
        <f t="shared" si="8"/>
        <v>5.2337172239275544E-4</v>
      </c>
      <c r="AR8">
        <f t="shared" si="9"/>
        <v>1.3609358128234045E-3</v>
      </c>
      <c r="AT8">
        <f t="shared" ref="AT8:AT15" si="17">AQ8/SQRT(5)</f>
        <v>2.3405894975427001E-4</v>
      </c>
      <c r="AU8">
        <f t="shared" ref="AU8:AU15" si="18">AR8/SQRT(6)</f>
        <v>5.5559971901620274E-4</v>
      </c>
      <c r="AW8">
        <f t="shared" si="10"/>
        <v>0.50989368021016235</v>
      </c>
    </row>
    <row r="9" spans="1:49" x14ac:dyDescent="0.2">
      <c r="A9" t="s">
        <v>777</v>
      </c>
      <c r="B9">
        <v>468.31799999999998</v>
      </c>
      <c r="C9">
        <v>2.4673442126646902E-2</v>
      </c>
      <c r="D9">
        <v>3.0600831339580001E-2</v>
      </c>
      <c r="E9">
        <v>3.2492892171395497E-2</v>
      </c>
      <c r="F9">
        <v>2.40750808489801E-2</v>
      </c>
      <c r="G9">
        <v>2.41439125208548E-2</v>
      </c>
      <c r="H9">
        <v>2.3585141769896002E-2</v>
      </c>
      <c r="I9">
        <v>3.2931394472221001E-2</v>
      </c>
      <c r="J9">
        <v>4.2899468980857898E-2</v>
      </c>
      <c r="K9">
        <v>4.0169384723537802E-2</v>
      </c>
      <c r="L9">
        <v>4.2617660664118297E-2</v>
      </c>
      <c r="M9">
        <v>2.96391774952416E-2</v>
      </c>
      <c r="N9">
        <v>4.2012088305805197E-2</v>
      </c>
      <c r="O9">
        <v>2.2673210765985899E-2</v>
      </c>
      <c r="P9">
        <v>2.2616089361938999E-2</v>
      </c>
      <c r="Q9">
        <v>1.7533138118727799E-2</v>
      </c>
      <c r="R9">
        <v>2.2756934953339799E-2</v>
      </c>
      <c r="S9">
        <v>1.2980298122783901E-2</v>
      </c>
      <c r="T9">
        <v>2.6305567696555399E-2</v>
      </c>
      <c r="U9">
        <v>3.0329463177377201E-2</v>
      </c>
      <c r="V9">
        <v>2.6504105647681402E-2</v>
      </c>
      <c r="W9">
        <v>2.6682487553127E-2</v>
      </c>
      <c r="X9">
        <v>1.67966743680933E-2</v>
      </c>
      <c r="AA9" t="str">
        <f t="shared" si="11"/>
        <v>LPC_14:0_</v>
      </c>
      <c r="AB9">
        <f t="shared" si="12"/>
        <v>2.7637136733113452E-2</v>
      </c>
      <c r="AC9">
        <f t="shared" si="13"/>
        <v>2.8283986510187799E-2</v>
      </c>
      <c r="AD9">
        <f t="shared" si="14"/>
        <v>2.3864527145375403E-2</v>
      </c>
      <c r="AE9">
        <f t="shared" si="15"/>
        <v>3.7915431726539453E-2</v>
      </c>
      <c r="AF9">
        <f t="shared" si="16"/>
        <v>4.1393522693828053E-2</v>
      </c>
      <c r="AG9">
        <f t="shared" si="0"/>
        <v>3.5825632900523402E-2</v>
      </c>
      <c r="AH9">
        <f t="shared" si="1"/>
        <v>2.2644650063962449E-2</v>
      </c>
      <c r="AI9">
        <f t="shared" si="2"/>
        <v>1.964293290966965E-2</v>
      </c>
      <c r="AJ9">
        <f t="shared" si="3"/>
        <v>2.8416784412529303E-2</v>
      </c>
      <c r="AK9">
        <f t="shared" si="4"/>
        <v>2.1739580960610148E-2</v>
      </c>
      <c r="AM9" t="str">
        <f t="shared" si="5"/>
        <v>LPC_14:0_</v>
      </c>
      <c r="AN9">
        <f t="shared" si="6"/>
        <v>3.1818920961808835E-2</v>
      </c>
      <c r="AO9">
        <f t="shared" si="7"/>
        <v>2.565391624945899E-2</v>
      </c>
      <c r="AQ9">
        <f t="shared" si="8"/>
        <v>7.4514411983655684E-3</v>
      </c>
      <c r="AR9">
        <f t="shared" si="9"/>
        <v>6.5499405446914844E-3</v>
      </c>
      <c r="AT9">
        <f t="shared" si="17"/>
        <v>3.3323858099775809E-3</v>
      </c>
      <c r="AU9">
        <f t="shared" si="18"/>
        <v>2.6740020300102425E-3</v>
      </c>
      <c r="AW9">
        <f t="shared" si="10"/>
        <v>0.20271836894870313</v>
      </c>
    </row>
    <row r="10" spans="1:49" x14ac:dyDescent="0.2">
      <c r="A10" t="s">
        <v>778</v>
      </c>
      <c r="B10">
        <v>466.31599999999997</v>
      </c>
      <c r="C10">
        <v>0.51227601211926499</v>
      </c>
      <c r="D10">
        <v>0.58099094777842797</v>
      </c>
      <c r="E10">
        <v>0.70640668488647695</v>
      </c>
      <c r="F10">
        <v>0.59519311583620305</v>
      </c>
      <c r="G10">
        <v>0.61919915705210005</v>
      </c>
      <c r="H10">
        <v>0.61050401637401197</v>
      </c>
      <c r="I10">
        <v>0.58157943553149005</v>
      </c>
      <c r="J10">
        <v>0.72795822756730399</v>
      </c>
      <c r="K10">
        <v>0.6060931004547</v>
      </c>
      <c r="L10">
        <v>0.69842741260113606</v>
      </c>
      <c r="M10">
        <v>0.68920261156777896</v>
      </c>
      <c r="N10">
        <v>0.66773800785081905</v>
      </c>
      <c r="O10">
        <v>0.696160680688371</v>
      </c>
      <c r="P10">
        <v>0.60159806595142995</v>
      </c>
      <c r="Q10">
        <v>0.55824831045856804</v>
      </c>
      <c r="R10">
        <v>0.82792808552449304</v>
      </c>
      <c r="S10">
        <v>0.52821792080641305</v>
      </c>
      <c r="T10">
        <v>0.58147073581363795</v>
      </c>
      <c r="U10">
        <v>0.76113894014839301</v>
      </c>
      <c r="V10">
        <v>0.63936239793793004</v>
      </c>
      <c r="W10">
        <v>0.68494290775113498</v>
      </c>
      <c r="X10">
        <v>0.58131105656432802</v>
      </c>
      <c r="AA10" t="str">
        <f t="shared" si="11"/>
        <v>LPC_14:1_</v>
      </c>
      <c r="AB10">
        <f t="shared" si="12"/>
        <v>0.54663347994884648</v>
      </c>
      <c r="AC10">
        <f t="shared" si="13"/>
        <v>0.65079990036134006</v>
      </c>
      <c r="AD10">
        <f t="shared" si="14"/>
        <v>0.61485158671305595</v>
      </c>
      <c r="AE10">
        <f t="shared" si="15"/>
        <v>0.65476883154939702</v>
      </c>
      <c r="AF10">
        <f t="shared" si="16"/>
        <v>0.65226025652791808</v>
      </c>
      <c r="AG10">
        <f t="shared" si="0"/>
        <v>0.678470309709299</v>
      </c>
      <c r="AH10">
        <f t="shared" si="1"/>
        <v>0.64887937331990053</v>
      </c>
      <c r="AI10">
        <f t="shared" si="2"/>
        <v>0.5548443283100255</v>
      </c>
      <c r="AJ10">
        <f t="shared" si="3"/>
        <v>0.70025066904316158</v>
      </c>
      <c r="AK10">
        <f t="shared" si="4"/>
        <v>0.63312698215773144</v>
      </c>
      <c r="AM10" t="str">
        <f t="shared" si="5"/>
        <v>LPC_14:1_</v>
      </c>
      <c r="AN10">
        <f t="shared" si="6"/>
        <v>0.62386281102011154</v>
      </c>
      <c r="AO10">
        <f t="shared" si="7"/>
        <v>0.64311433250802363</v>
      </c>
      <c r="AQ10">
        <f t="shared" si="8"/>
        <v>4.6186511937279705E-2</v>
      </c>
      <c r="AR10">
        <f t="shared" si="9"/>
        <v>5.5765541735489171E-2</v>
      </c>
      <c r="AT10">
        <f t="shared" si="17"/>
        <v>2.0655236067072584E-2</v>
      </c>
      <c r="AU10">
        <f t="shared" si="18"/>
        <v>2.2766187080304662E-2</v>
      </c>
      <c r="AW10">
        <f t="shared" si="10"/>
        <v>0.56915321731533985</v>
      </c>
    </row>
    <row r="11" spans="1:49" x14ac:dyDescent="0.2">
      <c r="A11" t="s">
        <v>779</v>
      </c>
      <c r="B11">
        <v>496.346</v>
      </c>
      <c r="C11">
        <v>0.36519520813593398</v>
      </c>
      <c r="D11">
        <v>0.40168783266863201</v>
      </c>
      <c r="E11">
        <v>0.41744225658036199</v>
      </c>
      <c r="F11">
        <v>0.43760478147151299</v>
      </c>
      <c r="G11">
        <v>0.31244744241656902</v>
      </c>
      <c r="H11">
        <v>0.30357366762205301</v>
      </c>
      <c r="I11">
        <v>0.383842799884479</v>
      </c>
      <c r="J11">
        <v>0.445368858798669</v>
      </c>
      <c r="K11">
        <v>0.45626415872933801</v>
      </c>
      <c r="L11">
        <v>0.49036196743403199</v>
      </c>
      <c r="M11">
        <v>1.57804420002733</v>
      </c>
      <c r="N11">
        <v>2.2291165932514398</v>
      </c>
      <c r="O11">
        <v>3.2031404257415099</v>
      </c>
      <c r="P11">
        <v>2.8621660799417801</v>
      </c>
      <c r="Q11">
        <v>1.2002672234146701</v>
      </c>
      <c r="R11">
        <v>1.6637188287114599</v>
      </c>
      <c r="S11">
        <v>0.59143552029697799</v>
      </c>
      <c r="T11">
        <v>0.76107802310927597</v>
      </c>
      <c r="U11">
        <v>0.57098117891884004</v>
      </c>
      <c r="V11">
        <v>0.85064124752510994</v>
      </c>
      <c r="W11">
        <v>1.0334523564276901</v>
      </c>
      <c r="X11">
        <v>1.1901665773569701</v>
      </c>
      <c r="AA11" t="str">
        <f t="shared" si="11"/>
        <v>LPC_16:0_</v>
      </c>
      <c r="AB11">
        <f t="shared" si="12"/>
        <v>0.38344152040228296</v>
      </c>
      <c r="AC11">
        <f t="shared" si="13"/>
        <v>0.42752351902593749</v>
      </c>
      <c r="AD11">
        <f t="shared" si="14"/>
        <v>0.30801055501931102</v>
      </c>
      <c r="AE11">
        <f t="shared" si="15"/>
        <v>0.41460582934157397</v>
      </c>
      <c r="AF11">
        <f t="shared" si="16"/>
        <v>0.47331306308168497</v>
      </c>
      <c r="AG11">
        <f t="shared" si="0"/>
        <v>1.9035803966393849</v>
      </c>
      <c r="AH11">
        <f t="shared" si="1"/>
        <v>3.0326532528416452</v>
      </c>
      <c r="AI11">
        <f t="shared" si="2"/>
        <v>0.67625677170312692</v>
      </c>
      <c r="AJ11">
        <f t="shared" si="3"/>
        <v>0.71081121322197505</v>
      </c>
      <c r="AK11">
        <f t="shared" si="4"/>
        <v>1.1118094668923302</v>
      </c>
      <c r="AM11" t="str">
        <f t="shared" si="5"/>
        <v>LPC_16:0_</v>
      </c>
      <c r="AN11">
        <f t="shared" si="6"/>
        <v>0.40137889737415805</v>
      </c>
      <c r="AO11">
        <f t="shared" si="7"/>
        <v>1.4870222202596923</v>
      </c>
      <c r="AQ11">
        <f t="shared" si="8"/>
        <v>6.1384880087335982E-2</v>
      </c>
      <c r="AR11">
        <f t="shared" si="9"/>
        <v>0.99537992162519051</v>
      </c>
      <c r="AT11">
        <f t="shared" si="17"/>
        <v>2.7452152933191296E-2</v>
      </c>
      <c r="AU11">
        <f t="shared" si="18"/>
        <v>0.40636215136553799</v>
      </c>
      <c r="AW11">
        <f t="shared" si="10"/>
        <v>7.1174969059669718E-2</v>
      </c>
    </row>
    <row r="12" spans="1:49" x14ac:dyDescent="0.2">
      <c r="A12" t="s">
        <v>780</v>
      </c>
      <c r="B12">
        <v>494.34399999999999</v>
      </c>
      <c r="C12">
        <v>0.106857713567499</v>
      </c>
      <c r="D12">
        <v>0.12307656434046001</v>
      </c>
      <c r="E12">
        <v>0.10979324624555201</v>
      </c>
      <c r="F12">
        <v>0.11625260506287401</v>
      </c>
      <c r="G12">
        <v>7.26710432506667E-2</v>
      </c>
      <c r="H12">
        <v>8.5674743874752005E-2</v>
      </c>
      <c r="I12">
        <v>0.161725501062843</v>
      </c>
      <c r="J12">
        <v>0.17824703501677799</v>
      </c>
      <c r="K12">
        <v>0.15892527849684801</v>
      </c>
      <c r="L12">
        <v>0.15308276539299101</v>
      </c>
      <c r="M12">
        <v>5.8269556194361298E-2</v>
      </c>
      <c r="N12">
        <v>6.1788899048825903E-2</v>
      </c>
      <c r="O12">
        <v>0.105876878386194</v>
      </c>
      <c r="P12">
        <v>9.8757749041835596E-2</v>
      </c>
      <c r="Q12">
        <v>2.4149879924045801E-2</v>
      </c>
      <c r="R12">
        <v>1.9816251083749101E-2</v>
      </c>
      <c r="S12">
        <v>2.5724481239110499E-2</v>
      </c>
      <c r="T12">
        <v>2.6006725382242898E-2</v>
      </c>
      <c r="U12">
        <v>2.8846875530258199E-2</v>
      </c>
      <c r="V12">
        <v>4.1914432208386102E-2</v>
      </c>
      <c r="W12">
        <v>4.61510076399324E-2</v>
      </c>
      <c r="X12">
        <v>5.6251831995644597E-2</v>
      </c>
      <c r="AA12" t="str">
        <f t="shared" si="11"/>
        <v>LPC_16:1_</v>
      </c>
      <c r="AB12">
        <f t="shared" si="12"/>
        <v>0.1149671389539795</v>
      </c>
      <c r="AC12">
        <f t="shared" si="13"/>
        <v>0.11302292565421301</v>
      </c>
      <c r="AD12">
        <f t="shared" si="14"/>
        <v>7.9172893562709346E-2</v>
      </c>
      <c r="AE12">
        <f t="shared" si="15"/>
        <v>0.16998626803981048</v>
      </c>
      <c r="AF12">
        <f t="shared" si="16"/>
        <v>0.15600402194491952</v>
      </c>
      <c r="AG12">
        <f t="shared" si="0"/>
        <v>6.00292276215936E-2</v>
      </c>
      <c r="AH12">
        <f t="shared" si="1"/>
        <v>0.1023173137140148</v>
      </c>
      <c r="AI12">
        <f t="shared" si="2"/>
        <v>2.5865603310676701E-2</v>
      </c>
      <c r="AJ12">
        <f t="shared" si="3"/>
        <v>3.5380653869322154E-2</v>
      </c>
      <c r="AK12">
        <f t="shared" si="4"/>
        <v>5.1201419817788502E-2</v>
      </c>
      <c r="AM12" t="str">
        <f t="shared" si="5"/>
        <v>LPC_16:1_</v>
      </c>
      <c r="AN12">
        <f t="shared" si="6"/>
        <v>0.12663064963112639</v>
      </c>
      <c r="AO12">
        <f t="shared" si="7"/>
        <v>5.495884366667915E-2</v>
      </c>
      <c r="AQ12">
        <f t="shared" si="8"/>
        <v>3.6455283886157354E-2</v>
      </c>
      <c r="AR12">
        <f t="shared" si="9"/>
        <v>2.963264189541796E-2</v>
      </c>
      <c r="AT12">
        <f t="shared" si="17"/>
        <v>1.6303298581700109E-2</v>
      </c>
      <c r="AU12">
        <f t="shared" si="18"/>
        <v>1.2097475395732228E-2</v>
      </c>
      <c r="AW12">
        <f t="shared" si="10"/>
        <v>9.7881709475395508E-3</v>
      </c>
    </row>
    <row r="13" spans="1:49" x14ac:dyDescent="0.2">
      <c r="A13" t="s">
        <v>781</v>
      </c>
      <c r="B13">
        <v>524.37400000000002</v>
      </c>
      <c r="C13">
        <v>0.1877592091543</v>
      </c>
      <c r="D13">
        <v>0.23567225976435199</v>
      </c>
      <c r="E13">
        <v>0.23706334586994701</v>
      </c>
      <c r="F13">
        <v>0.22237600678004099</v>
      </c>
      <c r="G13">
        <v>0.175406578031398</v>
      </c>
      <c r="H13">
        <v>0.21968577591507499</v>
      </c>
      <c r="I13">
        <v>0.20969946194682099</v>
      </c>
      <c r="J13">
        <v>0.28176015863086101</v>
      </c>
      <c r="K13">
        <v>0.30039403896623601</v>
      </c>
      <c r="L13">
        <v>0.35222177198047999</v>
      </c>
      <c r="M13">
        <v>1.36851370577044</v>
      </c>
      <c r="N13">
        <v>1.1390284663772099</v>
      </c>
      <c r="O13">
        <v>2.3294673658907401</v>
      </c>
      <c r="P13">
        <v>2.0753670921610801</v>
      </c>
      <c r="Q13">
        <v>1.0398275089193001</v>
      </c>
      <c r="R13">
        <v>1.5967840143576499</v>
      </c>
      <c r="S13">
        <v>0.55667987694232302</v>
      </c>
      <c r="T13">
        <v>0.77399964771352503</v>
      </c>
      <c r="U13">
        <v>0.61797098359884794</v>
      </c>
      <c r="V13">
        <v>0.93391444600644902</v>
      </c>
      <c r="W13">
        <v>1.12112737020249</v>
      </c>
      <c r="X13">
        <v>1.12646880778587</v>
      </c>
      <c r="AA13" t="str">
        <f t="shared" si="11"/>
        <v>LPC_18:0_</v>
      </c>
      <c r="AB13">
        <f t="shared" si="12"/>
        <v>0.21171573445932601</v>
      </c>
      <c r="AC13">
        <f t="shared" si="13"/>
        <v>0.22971967632499402</v>
      </c>
      <c r="AD13">
        <f t="shared" si="14"/>
        <v>0.19754617697323651</v>
      </c>
      <c r="AE13">
        <f t="shared" si="15"/>
        <v>0.245729810288841</v>
      </c>
      <c r="AF13">
        <f t="shared" si="16"/>
        <v>0.32630790547335797</v>
      </c>
      <c r="AG13">
        <f t="shared" si="0"/>
        <v>1.2537710860738249</v>
      </c>
      <c r="AH13">
        <f t="shared" si="1"/>
        <v>2.2024172290259099</v>
      </c>
      <c r="AI13">
        <f t="shared" si="2"/>
        <v>0.66533976232792402</v>
      </c>
      <c r="AJ13">
        <f t="shared" si="3"/>
        <v>0.77594271480264854</v>
      </c>
      <c r="AK13">
        <f t="shared" si="4"/>
        <v>1.1237980889941799</v>
      </c>
      <c r="AM13" t="str">
        <f t="shared" si="5"/>
        <v>LPC_18:0_</v>
      </c>
      <c r="AN13">
        <f t="shared" si="6"/>
        <v>0.24220386070395108</v>
      </c>
      <c r="AO13">
        <f t="shared" si="7"/>
        <v>1.2042537762448975</v>
      </c>
      <c r="AQ13">
        <f t="shared" si="8"/>
        <v>5.0412330051184243E-2</v>
      </c>
      <c r="AR13">
        <f t="shared" si="9"/>
        <v>0.60809827326701105</v>
      </c>
      <c r="AT13">
        <f t="shared" si="17"/>
        <v>2.2545079379720681E-2</v>
      </c>
      <c r="AU13">
        <f t="shared" si="18"/>
        <v>0.2482550804952843</v>
      </c>
      <c r="AW13">
        <f t="shared" si="10"/>
        <v>2.3788590266640122E-2</v>
      </c>
    </row>
    <row r="14" spans="1:49" x14ac:dyDescent="0.2">
      <c r="A14" t="s">
        <v>782</v>
      </c>
      <c r="B14">
        <v>522.37199999999996</v>
      </c>
      <c r="C14">
        <v>0.118237380133036</v>
      </c>
      <c r="D14">
        <v>0.125688364466259</v>
      </c>
      <c r="E14">
        <v>0.110082515634015</v>
      </c>
      <c r="F14">
        <v>0.13393061353998501</v>
      </c>
      <c r="G14">
        <v>0.104159629937911</v>
      </c>
      <c r="H14">
        <v>9.3009115591602895E-2</v>
      </c>
      <c r="I14">
        <v>0.14297393047161</v>
      </c>
      <c r="J14">
        <v>0.181967474913167</v>
      </c>
      <c r="K14">
        <v>0.16118630762601699</v>
      </c>
      <c r="L14">
        <v>0.16774649773354899</v>
      </c>
      <c r="M14">
        <v>0.61641561287958702</v>
      </c>
      <c r="N14">
        <v>0.56123645434745395</v>
      </c>
      <c r="O14">
        <v>1.22489679211175</v>
      </c>
      <c r="P14">
        <v>0.84617771520723495</v>
      </c>
      <c r="Q14">
        <v>0.40519367924015498</v>
      </c>
      <c r="R14">
        <v>0.47558835561658203</v>
      </c>
      <c r="S14">
        <v>0.20560344691121801</v>
      </c>
      <c r="T14">
        <v>0.257576304339663</v>
      </c>
      <c r="U14">
        <v>0.221482766857166</v>
      </c>
      <c r="V14">
        <v>0.22874594822956501</v>
      </c>
      <c r="W14">
        <v>0.26149815946736799</v>
      </c>
      <c r="X14">
        <v>0.38521911956800597</v>
      </c>
      <c r="AA14" t="str">
        <f t="shared" si="11"/>
        <v>LPC_18:1_</v>
      </c>
      <c r="AB14">
        <f t="shared" si="12"/>
        <v>0.1219628722996475</v>
      </c>
      <c r="AC14">
        <f t="shared" si="13"/>
        <v>0.122006564587</v>
      </c>
      <c r="AD14">
        <f t="shared" si="14"/>
        <v>9.8584372764756956E-2</v>
      </c>
      <c r="AE14">
        <f t="shared" si="15"/>
        <v>0.1624707026923885</v>
      </c>
      <c r="AF14">
        <f t="shared" si="16"/>
        <v>0.16446640267978299</v>
      </c>
      <c r="AG14">
        <f t="shared" si="0"/>
        <v>0.58882603361352048</v>
      </c>
      <c r="AH14">
        <f t="shared" si="1"/>
        <v>1.0355372536594925</v>
      </c>
      <c r="AI14">
        <f t="shared" si="2"/>
        <v>0.23158987562544051</v>
      </c>
      <c r="AJ14">
        <f t="shared" si="3"/>
        <v>0.22511435754336551</v>
      </c>
      <c r="AK14">
        <f t="shared" si="4"/>
        <v>0.32335863951768695</v>
      </c>
      <c r="AM14" t="str">
        <f t="shared" si="5"/>
        <v>LPC_18:1_</v>
      </c>
      <c r="AN14">
        <f t="shared" si="6"/>
        <v>0.13389818300471518</v>
      </c>
      <c r="AO14">
        <f t="shared" si="7"/>
        <v>0.4808852319919012</v>
      </c>
      <c r="AQ14">
        <f t="shared" si="8"/>
        <v>2.864320320463707E-2</v>
      </c>
      <c r="AR14">
        <f t="shared" si="9"/>
        <v>0.3433917675386417</v>
      </c>
      <c r="AT14">
        <f t="shared" si="17"/>
        <v>1.2809629891781662E-2</v>
      </c>
      <c r="AU14">
        <f t="shared" si="18"/>
        <v>0.14018910205701474</v>
      </c>
      <c r="AW14">
        <f t="shared" si="10"/>
        <v>8.6565198977950786E-2</v>
      </c>
    </row>
    <row r="15" spans="1:49" x14ac:dyDescent="0.2">
      <c r="A15" t="s">
        <v>783</v>
      </c>
      <c r="B15">
        <v>520.37</v>
      </c>
      <c r="C15">
        <v>4.0922616147095199E-2</v>
      </c>
      <c r="D15">
        <v>4.7341956052037802E-2</v>
      </c>
      <c r="E15">
        <v>4.5205820237662203E-2</v>
      </c>
      <c r="F15">
        <v>4.2860859955829299E-2</v>
      </c>
      <c r="G15">
        <v>4.8383641227453998E-2</v>
      </c>
      <c r="H15">
        <v>4.8574536660700697E-2</v>
      </c>
      <c r="I15">
        <v>6.1462225783047303E-2</v>
      </c>
      <c r="J15">
        <v>6.4857002506851502E-2</v>
      </c>
      <c r="K15">
        <v>6.44274828570916E-2</v>
      </c>
      <c r="L15">
        <v>5.8804445260714502E-2</v>
      </c>
      <c r="M15">
        <v>1.02694902079927</v>
      </c>
      <c r="N15">
        <v>0.85717285242026997</v>
      </c>
      <c r="O15">
        <v>1.8984236072149001</v>
      </c>
      <c r="P15">
        <v>1.527602338893</v>
      </c>
      <c r="Q15">
        <v>0.94339166692734899</v>
      </c>
      <c r="R15">
        <v>1.14116225562087</v>
      </c>
      <c r="S15">
        <v>0.32966811221375197</v>
      </c>
      <c r="T15">
        <v>0.53463642316863402</v>
      </c>
      <c r="U15">
        <v>0.33247802539821297</v>
      </c>
      <c r="V15">
        <v>0.49976616785310202</v>
      </c>
      <c r="W15">
        <v>0.52247769572986702</v>
      </c>
      <c r="X15">
        <v>0.51479049077674799</v>
      </c>
      <c r="AA15" t="str">
        <f t="shared" si="11"/>
        <v>LPC_18:2_</v>
      </c>
      <c r="AB15">
        <f t="shared" si="12"/>
        <v>4.4132286099566501E-2</v>
      </c>
      <c r="AC15">
        <f t="shared" si="13"/>
        <v>4.4033340096745754E-2</v>
      </c>
      <c r="AD15">
        <f t="shared" si="14"/>
        <v>4.8479088944077348E-2</v>
      </c>
      <c r="AE15">
        <f t="shared" si="15"/>
        <v>6.3159614144949403E-2</v>
      </c>
      <c r="AF15">
        <f t="shared" si="16"/>
        <v>6.1615964058903051E-2</v>
      </c>
      <c r="AG15">
        <f t="shared" si="0"/>
        <v>0.94206093660976997</v>
      </c>
      <c r="AH15">
        <f t="shared" si="1"/>
        <v>1.7130129730539501</v>
      </c>
      <c r="AI15">
        <f t="shared" si="2"/>
        <v>0.43215226769119297</v>
      </c>
      <c r="AJ15">
        <f t="shared" si="3"/>
        <v>0.41612209662565747</v>
      </c>
      <c r="AK15">
        <f t="shared" si="4"/>
        <v>0.51863409325330756</v>
      </c>
      <c r="AM15" t="str">
        <f t="shared" si="5"/>
        <v>LPC_18:2_</v>
      </c>
      <c r="AN15">
        <f t="shared" si="6"/>
        <v>5.2284058668848422E-2</v>
      </c>
      <c r="AO15">
        <f t="shared" si="7"/>
        <v>0.80439647344677567</v>
      </c>
      <c r="AQ15">
        <f t="shared" si="8"/>
        <v>9.4123019594894771E-3</v>
      </c>
      <c r="AR15">
        <f t="shared" si="9"/>
        <v>0.55125273834345201</v>
      </c>
      <c r="AT15">
        <f t="shared" si="17"/>
        <v>4.2093094012345886E-3</v>
      </c>
      <c r="AU15">
        <f t="shared" si="18"/>
        <v>0.2250479880422375</v>
      </c>
      <c r="AW15">
        <f t="shared" si="10"/>
        <v>3.798511099743572E-2</v>
      </c>
    </row>
    <row r="16" spans="1:49" x14ac:dyDescent="0.2">
      <c r="A16" t="s">
        <v>784</v>
      </c>
      <c r="B16">
        <v>518.36800000000005</v>
      </c>
      <c r="C16">
        <v>1.56017425489474E-3</v>
      </c>
      <c r="D16">
        <v>2.0894571918653598E-3</v>
      </c>
      <c r="E16">
        <v>2.38227142134352E-3</v>
      </c>
      <c r="F16">
        <v>1.05336776186019E-4</v>
      </c>
      <c r="G16">
        <v>6.6612989888506404E-4</v>
      </c>
      <c r="H16">
        <v>2.4031980272764802E-3</v>
      </c>
      <c r="I16">
        <v>2.5919820002857099E-3</v>
      </c>
      <c r="J16">
        <v>4.2704758950981598E-3</v>
      </c>
      <c r="K16">
        <v>2.0085225789861902E-3</v>
      </c>
      <c r="L16">
        <v>1.60401613973869E-3</v>
      </c>
      <c r="M16">
        <v>8.7074953160263206E-3</v>
      </c>
      <c r="N16">
        <v>1.0982795307533899E-2</v>
      </c>
      <c r="O16">
        <v>1.33683699255654E-2</v>
      </c>
      <c r="P16">
        <v>9.6270695413864706E-3</v>
      </c>
      <c r="Q16">
        <v>4.9987352477296604E-3</v>
      </c>
      <c r="R16">
        <v>8.4213354163551399E-3</v>
      </c>
      <c r="S16">
        <v>2.9769110956275502E-3</v>
      </c>
      <c r="T16">
        <v>5.8928945658398499E-3</v>
      </c>
      <c r="U16">
        <v>4.8123403916662897E-3</v>
      </c>
      <c r="V16">
        <v>6.9937671650826703E-3</v>
      </c>
      <c r="W16">
        <v>7.4699593497996502E-3</v>
      </c>
      <c r="X16">
        <v>5.7482899320076596E-3</v>
      </c>
      <c r="AA16" t="str">
        <f t="shared" ref="AA16:AA79" si="19">A16</f>
        <v>LPC_18:3_</v>
      </c>
      <c r="AB16">
        <f t="shared" ref="AB16:AB79" si="20">AVERAGE(C16:D16)</f>
        <v>1.8248157233800499E-3</v>
      </c>
      <c r="AC16">
        <f t="shared" ref="AC16:AC79" si="21">AVERAGE(E16:F16)</f>
        <v>1.2438040987647694E-3</v>
      </c>
      <c r="AD16">
        <f t="shared" ref="AD16:AD79" si="22">AVERAGE(G16:H16)</f>
        <v>1.5346639630807722E-3</v>
      </c>
      <c r="AE16">
        <f t="shared" ref="AE16:AE79" si="23">AVERAGE(I16:J16)</f>
        <v>3.4312289476919351E-3</v>
      </c>
      <c r="AF16">
        <f t="shared" ref="AF16:AF79" si="24">AVERAGE(K16:L16)</f>
        <v>1.8062693593624401E-3</v>
      </c>
      <c r="AG16">
        <f t="shared" ref="AG16:AG79" si="25">AVERAGE(M16:N16)</f>
        <v>9.84514531178011E-3</v>
      </c>
      <c r="AH16">
        <f t="shared" ref="AH16:AH79" si="26">AVERAGE(O16:P16)</f>
        <v>1.1497719733475936E-2</v>
      </c>
      <c r="AI16">
        <f t="shared" si="2"/>
        <v>4.4349028307336998E-3</v>
      </c>
      <c r="AJ16">
        <f t="shared" si="3"/>
        <v>5.9030537783744796E-3</v>
      </c>
      <c r="AK16">
        <f t="shared" si="4"/>
        <v>6.6091246409036549E-3</v>
      </c>
      <c r="AM16" t="str">
        <f t="shared" si="5"/>
        <v>LPC_18:3_</v>
      </c>
      <c r="AN16">
        <f t="shared" si="6"/>
        <v>1.9681564184559934E-3</v>
      </c>
      <c r="AO16">
        <f t="shared" si="7"/>
        <v>7.6579892590535768E-3</v>
      </c>
      <c r="AQ16">
        <f t="shared" si="8"/>
        <v>8.5146009778511709E-4</v>
      </c>
      <c r="AR16">
        <f t="shared" si="9"/>
        <v>2.9195626114265358E-3</v>
      </c>
      <c r="AT16">
        <f t="shared" ref="AT16:AT79" si="27">AQ16/SQRT(5)</f>
        <v>3.8078453175522796E-4</v>
      </c>
      <c r="AU16">
        <f t="shared" ref="AU16:AU79" si="28">AR16/SQRT(6)</f>
        <v>1.191906445017095E-3</v>
      </c>
      <c r="AW16">
        <f t="shared" si="10"/>
        <v>9.9682915439085473E-3</v>
      </c>
    </row>
    <row r="17" spans="1:49" x14ac:dyDescent="0.2">
      <c r="A17" t="s">
        <v>785</v>
      </c>
      <c r="B17">
        <v>552.40200000000004</v>
      </c>
      <c r="C17">
        <v>1.6148529991135299E-3</v>
      </c>
      <c r="D17">
        <v>2.6213466644931E-3</v>
      </c>
      <c r="E17">
        <v>5.32492211047668E-3</v>
      </c>
      <c r="F17">
        <v>5.33290996584866E-3</v>
      </c>
      <c r="G17">
        <v>3.96684945050459E-3</v>
      </c>
      <c r="H17">
        <v>7.19603916132322E-3</v>
      </c>
      <c r="I17">
        <v>7.07982408297924E-3</v>
      </c>
      <c r="J17">
        <v>6.4135578015748103E-3</v>
      </c>
      <c r="K17">
        <v>7.2170583623562701E-3</v>
      </c>
      <c r="L17">
        <v>5.8206723906276897E-3</v>
      </c>
      <c r="M17">
        <v>4.29483653186832E-2</v>
      </c>
      <c r="N17">
        <v>3.2464471336295E-2</v>
      </c>
      <c r="O17">
        <v>7.5370275783959897E-2</v>
      </c>
      <c r="P17">
        <v>5.7929808277492403E-2</v>
      </c>
      <c r="Q17">
        <v>1.8201217389296899E-2</v>
      </c>
      <c r="R17">
        <v>2.1843497619496399E-2</v>
      </c>
      <c r="S17">
        <v>1.23293947435546E-2</v>
      </c>
      <c r="T17">
        <v>7.3683652605042102E-3</v>
      </c>
      <c r="U17">
        <v>1.1508026823526399E-2</v>
      </c>
      <c r="V17">
        <v>1.55462455901308E-2</v>
      </c>
      <c r="W17">
        <v>2.76012814114967E-2</v>
      </c>
      <c r="X17">
        <v>9.6759655724293001E-3</v>
      </c>
      <c r="AA17" t="str">
        <f t="shared" si="19"/>
        <v>LPC_20:0_</v>
      </c>
      <c r="AB17">
        <f t="shared" si="20"/>
        <v>2.1180998318033151E-3</v>
      </c>
      <c r="AC17">
        <f t="shared" si="21"/>
        <v>5.3289160381626705E-3</v>
      </c>
      <c r="AD17">
        <f t="shared" si="22"/>
        <v>5.581444305913905E-3</v>
      </c>
      <c r="AE17">
        <f t="shared" si="23"/>
        <v>6.7466909422770251E-3</v>
      </c>
      <c r="AF17">
        <f t="shared" si="24"/>
        <v>6.5188653764919804E-3</v>
      </c>
      <c r="AG17">
        <f t="shared" si="25"/>
        <v>3.7706418327489097E-2</v>
      </c>
      <c r="AH17">
        <f t="shared" si="26"/>
        <v>6.665004203072615E-2</v>
      </c>
      <c r="AI17">
        <f t="shared" si="2"/>
        <v>9.8488800020294053E-3</v>
      </c>
      <c r="AJ17">
        <f t="shared" si="3"/>
        <v>1.35271362068286E-2</v>
      </c>
      <c r="AK17">
        <f t="shared" si="4"/>
        <v>1.8638623491962998E-2</v>
      </c>
      <c r="AM17" t="str">
        <f t="shared" si="5"/>
        <v>LPC_20:0_</v>
      </c>
      <c r="AN17">
        <f t="shared" si="6"/>
        <v>5.2588032989297788E-3</v>
      </c>
      <c r="AO17">
        <f t="shared" si="7"/>
        <v>2.927422001180725E-2</v>
      </c>
      <c r="AQ17">
        <f t="shared" si="8"/>
        <v>1.8557072346242049E-3</v>
      </c>
      <c r="AR17">
        <f t="shared" si="9"/>
        <v>2.3486615529990214E-2</v>
      </c>
      <c r="AT17">
        <f t="shared" si="27"/>
        <v>8.298975045915747E-4</v>
      </c>
      <c r="AU17">
        <f t="shared" si="28"/>
        <v>9.5883706389005216E-3</v>
      </c>
      <c r="AW17">
        <f t="shared" si="10"/>
        <v>8.4031463130583919E-2</v>
      </c>
    </row>
    <row r="18" spans="1:49" x14ac:dyDescent="0.2">
      <c r="A18" t="s">
        <v>786</v>
      </c>
      <c r="B18">
        <v>550.4</v>
      </c>
      <c r="C18">
        <v>3.08793767114092E-3</v>
      </c>
      <c r="D18">
        <v>4.9619596590251896E-3</v>
      </c>
      <c r="E18">
        <v>5.1305538201735596E-3</v>
      </c>
      <c r="F18">
        <v>6.3578603392660899E-3</v>
      </c>
      <c r="G18">
        <v>5.11831785377404E-3</v>
      </c>
      <c r="H18">
        <v>4.6052247747030003E-3</v>
      </c>
      <c r="I18">
        <v>7.5329605297805302E-3</v>
      </c>
      <c r="J18">
        <v>1.0507345831071499E-2</v>
      </c>
      <c r="K18">
        <v>7.7827747625527303E-3</v>
      </c>
      <c r="L18">
        <v>9.0507188084039906E-3</v>
      </c>
      <c r="M18">
        <v>3.3535941617987099E-2</v>
      </c>
      <c r="N18">
        <v>3.3821316818150399E-2</v>
      </c>
      <c r="O18">
        <v>5.8925886735212901E-2</v>
      </c>
      <c r="P18">
        <v>8.0054806362402003E-2</v>
      </c>
      <c r="Q18">
        <v>3.0626014717594598E-2</v>
      </c>
      <c r="R18">
        <v>3.1358350498578103E-2</v>
      </c>
      <c r="S18">
        <v>1.05892718552721E-2</v>
      </c>
      <c r="T18">
        <v>1.53362417658771E-2</v>
      </c>
      <c r="U18">
        <v>2.4666364042879699E-2</v>
      </c>
      <c r="V18">
        <v>1.7850335524948299E-2</v>
      </c>
      <c r="W18">
        <v>1.9167706769803599E-2</v>
      </c>
      <c r="X18">
        <v>1.7073770482609E-2</v>
      </c>
      <c r="AA18" t="str">
        <f t="shared" si="19"/>
        <v>LPC_20:1_</v>
      </c>
      <c r="AB18">
        <f t="shared" si="20"/>
        <v>4.024948665083055E-3</v>
      </c>
      <c r="AC18">
        <f t="shared" si="21"/>
        <v>5.7442070797198248E-3</v>
      </c>
      <c r="AD18">
        <f t="shared" si="22"/>
        <v>4.8617713142385197E-3</v>
      </c>
      <c r="AE18">
        <f t="shared" si="23"/>
        <v>9.0201531804260139E-3</v>
      </c>
      <c r="AF18">
        <f t="shared" si="24"/>
        <v>8.4167467854783604E-3</v>
      </c>
      <c r="AG18">
        <f t="shared" si="25"/>
        <v>3.3678629218068745E-2</v>
      </c>
      <c r="AH18">
        <f t="shared" si="26"/>
        <v>6.9490346548807452E-2</v>
      </c>
      <c r="AI18">
        <f t="shared" si="2"/>
        <v>1.2962756810574599E-2</v>
      </c>
      <c r="AJ18">
        <f t="shared" si="3"/>
        <v>2.1258349783913999E-2</v>
      </c>
      <c r="AK18">
        <f t="shared" si="4"/>
        <v>1.8120738626206299E-2</v>
      </c>
      <c r="AM18" t="str">
        <f t="shared" si="5"/>
        <v>LPC_20:1_</v>
      </c>
      <c r="AN18">
        <f t="shared" si="6"/>
        <v>6.4135654049891546E-3</v>
      </c>
      <c r="AO18">
        <f t="shared" si="7"/>
        <v>3.1102164197514222E-2</v>
      </c>
      <c r="AQ18">
        <f t="shared" si="8"/>
        <v>2.2004903358144468E-3</v>
      </c>
      <c r="AR18">
        <f t="shared" si="9"/>
        <v>2.2774694886323131E-2</v>
      </c>
      <c r="AT18">
        <f t="shared" si="27"/>
        <v>9.8408919494248864E-4</v>
      </c>
      <c r="AU18">
        <f t="shared" si="28"/>
        <v>9.2977302531775021E-3</v>
      </c>
      <c r="AW18">
        <f t="shared" si="10"/>
        <v>7.216566656115854E-2</v>
      </c>
    </row>
    <row r="19" spans="1:49" x14ac:dyDescent="0.2">
      <c r="A19" t="s">
        <v>787</v>
      </c>
      <c r="B19">
        <v>548.39800000000002</v>
      </c>
      <c r="C19">
        <v>7.8471941202810803E-3</v>
      </c>
      <c r="D19">
        <v>6.7865633330369398E-3</v>
      </c>
      <c r="E19">
        <v>6.9696203363418304E-3</v>
      </c>
      <c r="F19">
        <v>4.7652839880410599E-3</v>
      </c>
      <c r="G19">
        <v>6.3591202364732301E-3</v>
      </c>
      <c r="H19">
        <v>3.28400872624709E-3</v>
      </c>
      <c r="I19">
        <v>4.4200911584351202E-3</v>
      </c>
      <c r="J19">
        <v>6.4135578015748103E-3</v>
      </c>
      <c r="K19">
        <v>8.3012144748949596E-3</v>
      </c>
      <c r="L19">
        <v>1.2606657054592E-2</v>
      </c>
      <c r="M19">
        <v>2.1995939483911001E-2</v>
      </c>
      <c r="N19">
        <v>1.90702598339197E-2</v>
      </c>
      <c r="O19">
        <v>4.68591526379743E-2</v>
      </c>
      <c r="P19">
        <v>2.8845457782260601E-2</v>
      </c>
      <c r="Q19">
        <v>2.5161804531991398E-2</v>
      </c>
      <c r="R19">
        <v>2.7768361315181001E-2</v>
      </c>
      <c r="S19">
        <v>8.4684579590618599E-3</v>
      </c>
      <c r="T19">
        <v>8.5271531487742802E-3</v>
      </c>
      <c r="U19">
        <v>5.4170024762145597E-3</v>
      </c>
      <c r="V19">
        <v>5.3683915391733797E-3</v>
      </c>
      <c r="W19">
        <v>6.3679862897015396E-3</v>
      </c>
      <c r="X19">
        <v>1.0494355378332799E-2</v>
      </c>
      <c r="AA19" t="str">
        <f t="shared" si="19"/>
        <v>LPC_20:2_</v>
      </c>
      <c r="AB19">
        <f t="shared" si="20"/>
        <v>7.3168787266590096E-3</v>
      </c>
      <c r="AC19">
        <f t="shared" si="21"/>
        <v>5.8674521621914447E-3</v>
      </c>
      <c r="AD19">
        <f t="shared" si="22"/>
        <v>4.8215644813601605E-3</v>
      </c>
      <c r="AE19">
        <f t="shared" si="23"/>
        <v>5.4168244800049652E-3</v>
      </c>
      <c r="AF19">
        <f t="shared" si="24"/>
        <v>1.045393576474348E-2</v>
      </c>
      <c r="AG19">
        <f t="shared" si="25"/>
        <v>2.0533099658915352E-2</v>
      </c>
      <c r="AH19">
        <f t="shared" si="26"/>
        <v>3.7852305210117454E-2</v>
      </c>
      <c r="AI19">
        <f t="shared" si="2"/>
        <v>8.49780555391807E-3</v>
      </c>
      <c r="AJ19">
        <f t="shared" si="3"/>
        <v>5.3926970076939697E-3</v>
      </c>
      <c r="AK19">
        <f t="shared" si="4"/>
        <v>8.4311708340171695E-3</v>
      </c>
      <c r="AM19" t="str">
        <f t="shared" si="5"/>
        <v>LPC_20:2_</v>
      </c>
      <c r="AN19">
        <f t="shared" si="6"/>
        <v>6.7753311229918119E-3</v>
      </c>
      <c r="AO19">
        <f t="shared" si="7"/>
        <v>1.6141415652932405E-2</v>
      </c>
      <c r="AQ19">
        <f t="shared" si="8"/>
        <v>2.2534636958363987E-3</v>
      </c>
      <c r="AR19">
        <f t="shared" si="9"/>
        <v>1.3454155647982451E-2</v>
      </c>
      <c r="AT19">
        <f t="shared" si="27"/>
        <v>1.0077796017436194E-3</v>
      </c>
      <c r="AU19">
        <f t="shared" si="28"/>
        <v>5.4926360429235635E-3</v>
      </c>
      <c r="AW19">
        <f t="shared" si="10"/>
        <v>0.19578753300667379</v>
      </c>
    </row>
    <row r="20" spans="1:49" x14ac:dyDescent="0.2">
      <c r="A20" t="s">
        <v>788</v>
      </c>
      <c r="B20">
        <v>546.39599999999996</v>
      </c>
      <c r="C20">
        <v>9.5078054037008308E-3</v>
      </c>
      <c r="D20">
        <v>1.1483851061409501E-2</v>
      </c>
      <c r="E20">
        <v>1.19027949863148E-2</v>
      </c>
      <c r="F20">
        <v>8.1765100489719494E-3</v>
      </c>
      <c r="G20">
        <v>6.7922887859633704E-3</v>
      </c>
      <c r="H20">
        <v>6.70925340618354E-3</v>
      </c>
      <c r="I20">
        <v>1.8560789215323101E-2</v>
      </c>
      <c r="J20">
        <v>1.7145380398518401E-2</v>
      </c>
      <c r="K20">
        <v>2.0291667775387202E-2</v>
      </c>
      <c r="L20">
        <v>1.4833494777925201E-2</v>
      </c>
      <c r="M20">
        <v>6.4271778397827398E-2</v>
      </c>
      <c r="N20">
        <v>4.6683511800732998E-2</v>
      </c>
      <c r="O20">
        <v>5.8632983762030702E-2</v>
      </c>
      <c r="P20">
        <v>5.6496849990762203E-2</v>
      </c>
      <c r="Q20">
        <v>9.8521834512265205E-2</v>
      </c>
      <c r="R20">
        <v>9.8696791286307803E-2</v>
      </c>
      <c r="S20">
        <v>1.5651315603271401E-2</v>
      </c>
      <c r="T20">
        <v>2.54550214336683E-2</v>
      </c>
      <c r="U20">
        <v>6.3485422033456003E-3</v>
      </c>
      <c r="V20">
        <v>1.7850335524948299E-2</v>
      </c>
      <c r="W20">
        <v>4.7044395906784997E-2</v>
      </c>
      <c r="X20">
        <v>3.8295994875306397E-2</v>
      </c>
      <c r="AA20" t="str">
        <f t="shared" si="19"/>
        <v>LPC_20:3_</v>
      </c>
      <c r="AB20">
        <f t="shared" si="20"/>
        <v>1.0495828232555165E-2</v>
      </c>
      <c r="AC20">
        <f t="shared" si="21"/>
        <v>1.0039652517643376E-2</v>
      </c>
      <c r="AD20">
        <f t="shared" si="22"/>
        <v>6.7507710960734556E-3</v>
      </c>
      <c r="AE20">
        <f t="shared" si="23"/>
        <v>1.7853084806920751E-2</v>
      </c>
      <c r="AF20">
        <f t="shared" si="24"/>
        <v>1.7562581276656202E-2</v>
      </c>
      <c r="AG20">
        <f t="shared" si="25"/>
        <v>5.5477645099280201E-2</v>
      </c>
      <c r="AH20">
        <f t="shared" si="26"/>
        <v>5.7564916876396449E-2</v>
      </c>
      <c r="AI20">
        <f t="shared" si="2"/>
        <v>2.0553168518469851E-2</v>
      </c>
      <c r="AJ20">
        <f t="shared" si="3"/>
        <v>1.2099438864146949E-2</v>
      </c>
      <c r="AK20">
        <f t="shared" si="4"/>
        <v>4.2670195391045697E-2</v>
      </c>
      <c r="AM20" t="str">
        <f t="shared" si="5"/>
        <v>LPC_20:3_</v>
      </c>
      <c r="AN20">
        <f t="shared" si="6"/>
        <v>1.2540383585969789E-2</v>
      </c>
      <c r="AO20">
        <f t="shared" si="7"/>
        <v>3.7673072949867825E-2</v>
      </c>
      <c r="AQ20">
        <f t="shared" si="8"/>
        <v>4.9345906405664228E-3</v>
      </c>
      <c r="AR20">
        <f t="shared" si="9"/>
        <v>2.0522922337009385E-2</v>
      </c>
      <c r="AT20">
        <f t="shared" si="27"/>
        <v>2.2068160226881503E-3</v>
      </c>
      <c r="AU20">
        <f t="shared" si="28"/>
        <v>8.378447959406711E-3</v>
      </c>
      <c r="AW20">
        <f t="shared" si="10"/>
        <v>5.0248521171102858E-2</v>
      </c>
    </row>
    <row r="21" spans="1:49" x14ac:dyDescent="0.2">
      <c r="A21" t="s">
        <v>789</v>
      </c>
      <c r="B21">
        <v>544.39400000000001</v>
      </c>
      <c r="C21">
        <v>6.1842152416068899E-2</v>
      </c>
      <c r="D21">
        <v>7.4394566146858701E-2</v>
      </c>
      <c r="E21">
        <v>7.2202075783289202E-2</v>
      </c>
      <c r="F21">
        <v>8.9420120971037201E-2</v>
      </c>
      <c r="G21">
        <v>8.9036588992271806E-2</v>
      </c>
      <c r="H21">
        <v>8.9932199597919996E-2</v>
      </c>
      <c r="I21">
        <v>0.15377338967325599</v>
      </c>
      <c r="J21">
        <v>0.17579043310018799</v>
      </c>
      <c r="K21">
        <v>0.15414026070651801</v>
      </c>
      <c r="L21">
        <v>0.16947565076815099</v>
      </c>
      <c r="M21">
        <v>0.23497533653717401</v>
      </c>
      <c r="N21">
        <v>0.23650449349004099</v>
      </c>
      <c r="O21">
        <v>0.48507335714494698</v>
      </c>
      <c r="P21">
        <v>0.33722368555991999</v>
      </c>
      <c r="Q21">
        <v>0.28915262859811502</v>
      </c>
      <c r="R21">
        <v>0.35104586035216401</v>
      </c>
      <c r="S21">
        <v>7.7108161838262801E-2</v>
      </c>
      <c r="T21">
        <v>9.8897154237014298E-2</v>
      </c>
      <c r="U21">
        <v>8.1902772578260993E-2</v>
      </c>
      <c r="V21">
        <v>8.1399843416777501E-2</v>
      </c>
      <c r="W21">
        <v>0.27368054909450301</v>
      </c>
      <c r="X21">
        <v>0.22578214465816701</v>
      </c>
      <c r="AA21" t="str">
        <f t="shared" si="19"/>
        <v>LPC_20:4_</v>
      </c>
      <c r="AB21">
        <f t="shared" si="20"/>
        <v>6.81183592814638E-2</v>
      </c>
      <c r="AC21">
        <f t="shared" si="21"/>
        <v>8.0811098377163201E-2</v>
      </c>
      <c r="AD21">
        <f t="shared" si="22"/>
        <v>8.9484394295095901E-2</v>
      </c>
      <c r="AE21">
        <f t="shared" si="23"/>
        <v>0.16478191138672199</v>
      </c>
      <c r="AF21">
        <f t="shared" si="24"/>
        <v>0.1618079557373345</v>
      </c>
      <c r="AG21">
        <f t="shared" si="25"/>
        <v>0.2357399150136075</v>
      </c>
      <c r="AH21">
        <f t="shared" si="26"/>
        <v>0.41114852135243352</v>
      </c>
      <c r="AI21">
        <f t="shared" si="2"/>
        <v>8.8002658037638543E-2</v>
      </c>
      <c r="AJ21">
        <f t="shared" si="3"/>
        <v>8.165130799751924E-2</v>
      </c>
      <c r="AK21">
        <f t="shared" si="4"/>
        <v>0.24973134687633503</v>
      </c>
      <c r="AM21" t="str">
        <f t="shared" si="5"/>
        <v>LPC_20:4_</v>
      </c>
      <c r="AN21">
        <f t="shared" si="6"/>
        <v>0.11300074381555587</v>
      </c>
      <c r="AO21">
        <f t="shared" si="7"/>
        <v>0.21325474985550671</v>
      </c>
      <c r="AQ21">
        <f t="shared" si="8"/>
        <v>4.6548506045561162E-2</v>
      </c>
      <c r="AR21">
        <f t="shared" si="9"/>
        <v>0.13601987170382984</v>
      </c>
      <c r="AT21">
        <f t="shared" si="27"/>
        <v>2.0817124753786935E-2</v>
      </c>
      <c r="AU21">
        <f t="shared" si="28"/>
        <v>5.5529880092202513E-2</v>
      </c>
      <c r="AW21">
        <f t="shared" si="10"/>
        <v>0.18055326245129102</v>
      </c>
    </row>
    <row r="22" spans="1:49" x14ac:dyDescent="0.2">
      <c r="A22" t="s">
        <v>790</v>
      </c>
      <c r="B22">
        <v>542.39200000000005</v>
      </c>
      <c r="C22">
        <v>3.0145766757454801E-3</v>
      </c>
      <c r="D22">
        <v>1.8854443516687499E-3</v>
      </c>
      <c r="E22">
        <v>4.6439703804094096E-3</v>
      </c>
      <c r="F22">
        <v>6.4449222116692599E-3</v>
      </c>
      <c r="G22">
        <v>4.4880883053262299E-3</v>
      </c>
      <c r="H22">
        <v>3.3451110056454199E-3</v>
      </c>
      <c r="I22">
        <v>3.4273250368549901E-3</v>
      </c>
      <c r="J22">
        <v>5.5036740204385502E-3</v>
      </c>
      <c r="K22">
        <v>1.89642327849006E-3</v>
      </c>
      <c r="L22">
        <v>4.0429371155475203E-3</v>
      </c>
      <c r="M22">
        <v>5.2972958878558102E-3</v>
      </c>
      <c r="N22">
        <v>4.1988151781039299E-3</v>
      </c>
      <c r="O22">
        <v>6.0320151944836201E-3</v>
      </c>
      <c r="P22">
        <v>3.1713651640730501E-3</v>
      </c>
      <c r="Q22">
        <v>2.5276001030087899E-3</v>
      </c>
      <c r="R22">
        <v>4.5976281623150199E-4</v>
      </c>
      <c r="S22">
        <v>2.8942711171558999E-3</v>
      </c>
      <c r="T22">
        <v>5.8119942363510004E-3</v>
      </c>
      <c r="U22">
        <v>1.4437021174998901E-3</v>
      </c>
      <c r="V22">
        <v>2.3634729459820101E-4</v>
      </c>
      <c r="W22">
        <v>2.8811529372473098E-3</v>
      </c>
      <c r="X22">
        <v>5.7482899320076596E-3</v>
      </c>
      <c r="AA22" t="str">
        <f t="shared" si="19"/>
        <v>LPC_20:5_</v>
      </c>
      <c r="AB22">
        <f t="shared" si="20"/>
        <v>2.4500105137071149E-3</v>
      </c>
      <c r="AC22">
        <f t="shared" si="21"/>
        <v>5.5444462960393352E-3</v>
      </c>
      <c r="AD22">
        <f t="shared" si="22"/>
        <v>3.9165996554858251E-3</v>
      </c>
      <c r="AE22">
        <f t="shared" si="23"/>
        <v>4.46549952864677E-3</v>
      </c>
      <c r="AF22">
        <f t="shared" si="24"/>
        <v>2.9696801970187899E-3</v>
      </c>
      <c r="AG22">
        <f t="shared" si="25"/>
        <v>4.7480555329798696E-3</v>
      </c>
      <c r="AH22">
        <f t="shared" si="26"/>
        <v>4.6016901792783355E-3</v>
      </c>
      <c r="AI22">
        <f t="shared" si="2"/>
        <v>4.3531326767534502E-3</v>
      </c>
      <c r="AJ22">
        <f t="shared" si="3"/>
        <v>8.400247060490456E-4</v>
      </c>
      <c r="AK22">
        <f t="shared" si="4"/>
        <v>4.3147214346274847E-3</v>
      </c>
      <c r="AM22" t="str">
        <f t="shared" si="5"/>
        <v>LPC_20:5_</v>
      </c>
      <c r="AN22">
        <f t="shared" si="6"/>
        <v>3.8692472381795669E-3</v>
      </c>
      <c r="AO22">
        <f t="shared" si="7"/>
        <v>3.771524905937637E-3</v>
      </c>
      <c r="AQ22">
        <f t="shared" si="8"/>
        <v>1.2234689074921803E-3</v>
      </c>
      <c r="AR22">
        <f t="shared" si="9"/>
        <v>1.6484697401236415E-3</v>
      </c>
      <c r="AT22">
        <f t="shared" si="27"/>
        <v>5.4715192910198334E-4</v>
      </c>
      <c r="AU22">
        <f t="shared" si="28"/>
        <v>6.7298495328688525E-4</v>
      </c>
      <c r="AW22">
        <f t="shared" si="10"/>
        <v>0.91806704131965122</v>
      </c>
    </row>
    <row r="23" spans="1:49" x14ac:dyDescent="0.2">
      <c r="A23" t="s">
        <v>791</v>
      </c>
      <c r="B23">
        <v>580.42999999999995</v>
      </c>
      <c r="C23">
        <v>1.91102182379689E-2</v>
      </c>
      <c r="D23">
        <v>2.0375388564017199E-2</v>
      </c>
      <c r="E23">
        <v>2.10569231843661E-2</v>
      </c>
      <c r="F23">
        <v>1.8281319230346899E-2</v>
      </c>
      <c r="G23">
        <v>1.75121395622546E-2</v>
      </c>
      <c r="H23">
        <v>1.7176703052244599E-2</v>
      </c>
      <c r="I23">
        <v>1.9313661839905901E-2</v>
      </c>
      <c r="J23">
        <v>2.9199407695232001E-2</v>
      </c>
      <c r="K23">
        <v>1.7234308088238701E-2</v>
      </c>
      <c r="L23">
        <v>2.8242177260374899E-2</v>
      </c>
      <c r="M23">
        <v>3.33145685517851E-2</v>
      </c>
      <c r="N23">
        <v>2.7613251966813301E-2</v>
      </c>
      <c r="O23">
        <v>6.9970366009597801E-2</v>
      </c>
      <c r="P23">
        <v>3.5430886298289499E-2</v>
      </c>
      <c r="Q23">
        <v>1.7627245033348098E-2</v>
      </c>
      <c r="R23">
        <v>2.3104916612804199E-2</v>
      </c>
      <c r="S23">
        <v>1.01817080164751E-2</v>
      </c>
      <c r="T23">
        <v>9.2784028044920908E-3</v>
      </c>
      <c r="U23">
        <v>1.53685609021299E-2</v>
      </c>
      <c r="V23">
        <v>1.6879580114037701E-2</v>
      </c>
      <c r="W23">
        <v>8.4424791091736798E-3</v>
      </c>
      <c r="X23">
        <v>1.07506515574006E-2</v>
      </c>
      <c r="AA23" t="str">
        <f t="shared" si="19"/>
        <v>LPC_22:0_</v>
      </c>
      <c r="AB23">
        <f t="shared" si="20"/>
        <v>1.9742803400993048E-2</v>
      </c>
      <c r="AC23">
        <f t="shared" si="21"/>
        <v>1.9669121207356498E-2</v>
      </c>
      <c r="AD23">
        <f t="shared" si="22"/>
        <v>1.73444213072496E-2</v>
      </c>
      <c r="AE23">
        <f t="shared" si="23"/>
        <v>2.4256534767568949E-2</v>
      </c>
      <c r="AF23">
        <f t="shared" si="24"/>
        <v>2.27382426743068E-2</v>
      </c>
      <c r="AG23">
        <f t="shared" si="25"/>
        <v>3.04639102592992E-2</v>
      </c>
      <c r="AH23">
        <f t="shared" si="26"/>
        <v>5.270062615394365E-2</v>
      </c>
      <c r="AI23">
        <f t="shared" si="2"/>
        <v>9.7300554104835964E-3</v>
      </c>
      <c r="AJ23">
        <f t="shared" si="3"/>
        <v>1.6124070508083801E-2</v>
      </c>
      <c r="AK23">
        <f t="shared" si="4"/>
        <v>9.5965653332871388E-3</v>
      </c>
      <c r="AM23" t="str">
        <f t="shared" si="5"/>
        <v>LPC_22:0_</v>
      </c>
      <c r="AN23">
        <f t="shared" si="6"/>
        <v>2.0750224671494975E-2</v>
      </c>
      <c r="AO23">
        <f t="shared" si="7"/>
        <v>2.3723045533019477E-2</v>
      </c>
      <c r="AQ23">
        <f t="shared" si="8"/>
        <v>2.7399637288507694E-3</v>
      </c>
      <c r="AR23">
        <f t="shared" si="9"/>
        <v>1.8291016051142264E-2</v>
      </c>
      <c r="AT23">
        <f t="shared" si="27"/>
        <v>1.2253490307188243E-3</v>
      </c>
      <c r="AU23">
        <f t="shared" si="28"/>
        <v>7.4672760337259085E-3</v>
      </c>
      <c r="AW23">
        <f t="shared" si="10"/>
        <v>0.73671241900857631</v>
      </c>
    </row>
    <row r="24" spans="1:49" x14ac:dyDescent="0.2">
      <c r="A24" t="s">
        <v>792</v>
      </c>
      <c r="B24">
        <v>578.428</v>
      </c>
      <c r="C24">
        <v>3.8547240280123402E-3</v>
      </c>
      <c r="D24">
        <v>3.5780752347561698E-3</v>
      </c>
      <c r="E24">
        <v>3.0439362302216101E-3</v>
      </c>
      <c r="F24">
        <v>4.2695290473616001E-3</v>
      </c>
      <c r="G24">
        <v>2.8978848574904899E-3</v>
      </c>
      <c r="H24">
        <v>2.0317342335599798E-3</v>
      </c>
      <c r="I24">
        <v>1.4971178491722599E-3</v>
      </c>
      <c r="J24">
        <v>6.3816879476407901E-3</v>
      </c>
      <c r="K24">
        <v>3.4194220295229098E-3</v>
      </c>
      <c r="L24">
        <v>4.0429371155475203E-3</v>
      </c>
      <c r="M24">
        <v>1.63984995107062E-2</v>
      </c>
      <c r="N24">
        <v>1.5197119930306801E-2</v>
      </c>
      <c r="O24">
        <v>2.8113642707671801E-2</v>
      </c>
      <c r="P24">
        <v>2.0351204979598199E-2</v>
      </c>
      <c r="Q24">
        <v>1.7823208878780101E-2</v>
      </c>
      <c r="R24">
        <v>1.3878321153870001E-2</v>
      </c>
      <c r="S24">
        <v>3.6422643250594898E-3</v>
      </c>
      <c r="T24">
        <v>4.6688931322862301E-3</v>
      </c>
      <c r="U24">
        <v>6.2070980646133297E-3</v>
      </c>
      <c r="V24">
        <v>1.16576408421219E-2</v>
      </c>
      <c r="W24">
        <v>2.5597847150056301E-3</v>
      </c>
      <c r="X24">
        <v>5.0520405816456898E-3</v>
      </c>
      <c r="AA24" t="str">
        <f t="shared" si="19"/>
        <v>LPC_22:1_</v>
      </c>
      <c r="AB24">
        <f t="shared" si="20"/>
        <v>3.7163996313842552E-3</v>
      </c>
      <c r="AC24">
        <f t="shared" si="21"/>
        <v>3.6567326387916049E-3</v>
      </c>
      <c r="AD24">
        <f t="shared" si="22"/>
        <v>2.4648095455252349E-3</v>
      </c>
      <c r="AE24">
        <f t="shared" si="23"/>
        <v>3.9394028984065252E-3</v>
      </c>
      <c r="AF24">
        <f t="shared" si="24"/>
        <v>3.7311795725352148E-3</v>
      </c>
      <c r="AG24">
        <f t="shared" si="25"/>
        <v>1.5797809720506501E-2</v>
      </c>
      <c r="AH24">
        <f t="shared" si="26"/>
        <v>2.4232423843634998E-2</v>
      </c>
      <c r="AI24">
        <f t="shared" si="2"/>
        <v>4.1555787286728599E-3</v>
      </c>
      <c r="AJ24">
        <f t="shared" si="3"/>
        <v>8.9323694533676151E-3</v>
      </c>
      <c r="AK24">
        <f t="shared" si="4"/>
        <v>3.8059126483256599E-3</v>
      </c>
      <c r="AM24" t="str">
        <f t="shared" si="5"/>
        <v>LPC_22:1_</v>
      </c>
      <c r="AN24">
        <f t="shared" si="6"/>
        <v>3.5017048573285671E-3</v>
      </c>
      <c r="AO24">
        <f t="shared" si="7"/>
        <v>1.1384818878901526E-2</v>
      </c>
      <c r="AQ24">
        <f t="shared" si="8"/>
        <v>5.8938899861520945E-4</v>
      </c>
      <c r="AR24">
        <f t="shared" si="9"/>
        <v>8.6638860000042006E-3</v>
      </c>
      <c r="AT24">
        <f t="shared" si="27"/>
        <v>2.6358277321882756E-4</v>
      </c>
      <c r="AU24">
        <f t="shared" si="28"/>
        <v>3.5370166482755114E-3</v>
      </c>
      <c r="AW24">
        <f t="shared" si="10"/>
        <v>0.11158597865093091</v>
      </c>
    </row>
    <row r="25" spans="1:49" x14ac:dyDescent="0.2">
      <c r="A25" t="s">
        <v>793</v>
      </c>
      <c r="B25">
        <v>576.42600000000004</v>
      </c>
      <c r="C25">
        <v>9.4289584545908297E-4</v>
      </c>
      <c r="D25">
        <v>1.26183989455303E-3</v>
      </c>
      <c r="E25">
        <v>9.9249721331712303E-4</v>
      </c>
      <c r="F25">
        <v>6.82532721953582E-4</v>
      </c>
      <c r="G25">
        <v>1.9789479228445E-3</v>
      </c>
      <c r="H25">
        <v>6.6060802422795702E-4</v>
      </c>
      <c r="I25">
        <v>2.78330759363696E-3</v>
      </c>
      <c r="J25">
        <v>1.9452449003442801E-3</v>
      </c>
      <c r="K25">
        <v>2.1475320030116801E-3</v>
      </c>
      <c r="L25">
        <v>9.14711789971823E-4</v>
      </c>
      <c r="M25">
        <v>6.7647027438081401E-3</v>
      </c>
      <c r="N25">
        <v>6.0211193832290302E-3</v>
      </c>
      <c r="O25">
        <v>6.0320151944836201E-3</v>
      </c>
      <c r="P25">
        <v>2.1940343190336801E-4</v>
      </c>
      <c r="Q25">
        <v>2.11906565943944E-3</v>
      </c>
      <c r="R25">
        <v>1.2999041055015699E-4</v>
      </c>
      <c r="S25">
        <v>2.0859095261894002E-3</v>
      </c>
      <c r="T25">
        <v>0</v>
      </c>
      <c r="U25">
        <v>1.4437021174998901E-3</v>
      </c>
      <c r="V25">
        <v>5.8233647765470499E-4</v>
      </c>
      <c r="W25">
        <v>0</v>
      </c>
      <c r="X25">
        <v>5.8327666992812601E-3</v>
      </c>
      <c r="AA25" t="str">
        <f t="shared" si="19"/>
        <v>LPC_22:2_</v>
      </c>
      <c r="AB25">
        <f t="shared" si="20"/>
        <v>1.1023678700060565E-3</v>
      </c>
      <c r="AC25">
        <f t="shared" si="21"/>
        <v>8.3751496763535252E-4</v>
      </c>
      <c r="AD25">
        <f t="shared" si="22"/>
        <v>1.3197779735362285E-3</v>
      </c>
      <c r="AE25">
        <f t="shared" si="23"/>
        <v>2.36427624699062E-3</v>
      </c>
      <c r="AF25">
        <f t="shared" si="24"/>
        <v>1.5311218964917516E-3</v>
      </c>
      <c r="AG25">
        <f t="shared" si="25"/>
        <v>6.3929110635185856E-3</v>
      </c>
      <c r="AH25">
        <f t="shared" si="26"/>
        <v>3.1257093131934941E-3</v>
      </c>
      <c r="AI25">
        <f t="shared" si="2"/>
        <v>1.0429547630947001E-3</v>
      </c>
      <c r="AJ25">
        <f t="shared" si="3"/>
        <v>1.0130192975772974E-3</v>
      </c>
      <c r="AK25">
        <f t="shared" si="4"/>
        <v>2.9163833496406301E-3</v>
      </c>
      <c r="AM25" t="str">
        <f t="shared" si="5"/>
        <v>LPC_22:2_</v>
      </c>
      <c r="AN25">
        <f t="shared" si="6"/>
        <v>1.4310117909320018E-3</v>
      </c>
      <c r="AO25">
        <f t="shared" si="7"/>
        <v>2.8981955574049418E-3</v>
      </c>
      <c r="AQ25">
        <f t="shared" si="8"/>
        <v>5.8172649207656045E-4</v>
      </c>
      <c r="AR25">
        <f t="shared" si="9"/>
        <v>2.1943642421565529E-3</v>
      </c>
      <c r="AT25">
        <f t="shared" si="27"/>
        <v>2.6015599611913637E-4</v>
      </c>
      <c r="AU25">
        <f t="shared" si="28"/>
        <v>8.9584545051544313E-4</v>
      </c>
      <c r="AW25">
        <f t="shared" si="10"/>
        <v>0.21345646320791115</v>
      </c>
    </row>
    <row r="26" spans="1:49" x14ac:dyDescent="0.2">
      <c r="A26" t="s">
        <v>794</v>
      </c>
      <c r="B26">
        <v>574.42399999999998</v>
      </c>
      <c r="C26">
        <v>1.74192945233194E-3</v>
      </c>
      <c r="D26">
        <v>2.3261636014114801E-3</v>
      </c>
      <c r="E26">
        <v>1.21846914307227E-3</v>
      </c>
      <c r="F26">
        <v>1.25972866772115E-3</v>
      </c>
      <c r="G26">
        <v>7.6272392826068E-4</v>
      </c>
      <c r="H26">
        <v>1.40182806224545E-3</v>
      </c>
      <c r="I26">
        <v>4.1409675325346498E-3</v>
      </c>
      <c r="J26">
        <v>5.3573104315782103E-3</v>
      </c>
      <c r="K26">
        <v>3.2372513686440198E-3</v>
      </c>
      <c r="L26">
        <v>4.2166562508889902E-3</v>
      </c>
      <c r="M26">
        <v>4.7517655846195496E-3</v>
      </c>
      <c r="N26">
        <v>3.5222064523881099E-4</v>
      </c>
      <c r="O26">
        <v>5.1702987381288101E-3</v>
      </c>
      <c r="P26">
        <v>3.5281743548879001E-3</v>
      </c>
      <c r="Q26">
        <v>3.5317760990657299E-3</v>
      </c>
      <c r="R26">
        <v>2.9517252615293399E-3</v>
      </c>
      <c r="S26">
        <v>9.26931466678736E-4</v>
      </c>
      <c r="T26">
        <v>0</v>
      </c>
      <c r="U26">
        <v>5.1812622449941004E-3</v>
      </c>
      <c r="V26">
        <v>1.33419795641969E-3</v>
      </c>
      <c r="W26">
        <v>3.63036243407625E-3</v>
      </c>
      <c r="X26">
        <v>4.4067326967442601E-4</v>
      </c>
      <c r="AA26" t="str">
        <f t="shared" si="19"/>
        <v>LPC_22:3_</v>
      </c>
      <c r="AB26">
        <f t="shared" si="20"/>
        <v>2.0340465268717102E-3</v>
      </c>
      <c r="AC26">
        <f t="shared" si="21"/>
        <v>1.23909890539671E-3</v>
      </c>
      <c r="AD26">
        <f t="shared" si="22"/>
        <v>1.082275995253065E-3</v>
      </c>
      <c r="AE26">
        <f t="shared" si="23"/>
        <v>4.7491389820564301E-3</v>
      </c>
      <c r="AF26">
        <f t="shared" si="24"/>
        <v>3.726953809766505E-3</v>
      </c>
      <c r="AG26">
        <f t="shared" si="25"/>
        <v>2.5519931149291801E-3</v>
      </c>
      <c r="AH26">
        <f t="shared" si="26"/>
        <v>4.3492365465083553E-3</v>
      </c>
      <c r="AI26">
        <f t="shared" si="2"/>
        <v>4.63465733339368E-4</v>
      </c>
      <c r="AJ26">
        <f t="shared" si="3"/>
        <v>3.2577301007068954E-3</v>
      </c>
      <c r="AK26">
        <f t="shared" si="4"/>
        <v>2.0355178518753382E-3</v>
      </c>
      <c r="AM26" t="str">
        <f t="shared" si="5"/>
        <v>LPC_22:3_</v>
      </c>
      <c r="AN26">
        <f t="shared" si="6"/>
        <v>2.566302843868884E-3</v>
      </c>
      <c r="AO26">
        <f t="shared" si="7"/>
        <v>2.5315886694718273E-3</v>
      </c>
      <c r="AQ26">
        <f t="shared" si="8"/>
        <v>1.6092690141418751E-3</v>
      </c>
      <c r="AR26">
        <f t="shared" si="9"/>
        <v>1.4452301079303882E-3</v>
      </c>
      <c r="AT26">
        <f t="shared" si="27"/>
        <v>7.1968698194106056E-4</v>
      </c>
      <c r="AU26">
        <f t="shared" si="28"/>
        <v>5.9001272088948526E-4</v>
      </c>
      <c r="AW26">
        <f t="shared" si="10"/>
        <v>0.97226136683652364</v>
      </c>
    </row>
    <row r="27" spans="1:49" x14ac:dyDescent="0.2">
      <c r="A27" t="s">
        <v>795</v>
      </c>
      <c r="B27">
        <v>572.42200000000003</v>
      </c>
      <c r="C27">
        <v>1.50725747233562E-2</v>
      </c>
      <c r="D27">
        <v>1.8921984372668701E-2</v>
      </c>
      <c r="E27">
        <v>2.1937388349508601E-2</v>
      </c>
      <c r="F27">
        <v>1.4165127472200899E-2</v>
      </c>
      <c r="G27">
        <v>1.49944195060333E-2</v>
      </c>
      <c r="H27">
        <v>2.1673488462897898E-2</v>
      </c>
      <c r="I27">
        <v>2.0841382417988E-2</v>
      </c>
      <c r="J27">
        <v>2.7996433654299799E-2</v>
      </c>
      <c r="K27">
        <v>3.0508042450349999E-2</v>
      </c>
      <c r="L27">
        <v>2.8856094565054499E-2</v>
      </c>
      <c r="M27">
        <v>1.9183240145406601E-2</v>
      </c>
      <c r="N27">
        <v>2.2267079751113899E-2</v>
      </c>
      <c r="O27">
        <v>6.1122040107020402E-2</v>
      </c>
      <c r="P27">
        <v>5.9384823696377299E-2</v>
      </c>
      <c r="Q27">
        <v>3.0098541054492001E-2</v>
      </c>
      <c r="R27">
        <v>3.69523622253565E-2</v>
      </c>
      <c r="S27">
        <v>8.8399873947717696E-3</v>
      </c>
      <c r="T27">
        <v>5.5918985436508696E-3</v>
      </c>
      <c r="U27">
        <v>5.3462804068484197E-3</v>
      </c>
      <c r="V27">
        <v>1.30514062509958E-2</v>
      </c>
      <c r="W27">
        <v>2.7908084478008899E-2</v>
      </c>
      <c r="X27">
        <v>2.1832571295299301E-2</v>
      </c>
      <c r="AA27" t="str">
        <f t="shared" si="19"/>
        <v>LPC_22:4_</v>
      </c>
      <c r="AB27">
        <f t="shared" si="20"/>
        <v>1.6997279548012452E-2</v>
      </c>
      <c r="AC27">
        <f t="shared" si="21"/>
        <v>1.805125791085475E-2</v>
      </c>
      <c r="AD27">
        <f t="shared" si="22"/>
        <v>1.8333953984465599E-2</v>
      </c>
      <c r="AE27">
        <f t="shared" si="23"/>
        <v>2.44189080361439E-2</v>
      </c>
      <c r="AF27">
        <f t="shared" si="24"/>
        <v>2.9682068507702247E-2</v>
      </c>
      <c r="AG27">
        <f t="shared" si="25"/>
        <v>2.0725159948260248E-2</v>
      </c>
      <c r="AH27">
        <f t="shared" si="26"/>
        <v>6.0253431901698851E-2</v>
      </c>
      <c r="AI27">
        <f t="shared" si="2"/>
        <v>7.2159429692113201E-3</v>
      </c>
      <c r="AJ27">
        <f t="shared" si="3"/>
        <v>9.19884332892211E-3</v>
      </c>
      <c r="AK27">
        <f t="shared" si="4"/>
        <v>2.4870327886654102E-2</v>
      </c>
      <c r="AM27" t="str">
        <f t="shared" si="5"/>
        <v>LPC_22:4_</v>
      </c>
      <c r="AN27">
        <f t="shared" si="6"/>
        <v>2.1496693597435789E-2</v>
      </c>
      <c r="AO27">
        <f t="shared" si="7"/>
        <v>2.4452741206949326E-2</v>
      </c>
      <c r="AQ27">
        <f t="shared" si="8"/>
        <v>5.4235222725959892E-3</v>
      </c>
      <c r="AR27">
        <f t="shared" si="9"/>
        <v>2.1363212006028573E-2</v>
      </c>
      <c r="AT27">
        <f t="shared" si="27"/>
        <v>2.4254728958017554E-3</v>
      </c>
      <c r="AU27">
        <f t="shared" si="28"/>
        <v>8.7214947802782394E-3</v>
      </c>
      <c r="AW27">
        <f t="shared" si="10"/>
        <v>0.77757155838140324</v>
      </c>
    </row>
    <row r="28" spans="1:49" x14ac:dyDescent="0.2">
      <c r="A28" t="s">
        <v>796</v>
      </c>
      <c r="B28">
        <v>570.41999999999996</v>
      </c>
      <c r="C28">
        <v>1.20120041576356E-2</v>
      </c>
      <c r="D28">
        <v>1.43187756529056E-2</v>
      </c>
      <c r="E28">
        <v>1.8723947051582802E-2</v>
      </c>
      <c r="F28">
        <v>1.8425951583739601E-2</v>
      </c>
      <c r="G28">
        <v>1.64275501859408E-2</v>
      </c>
      <c r="H28">
        <v>1.22307163367386E-2</v>
      </c>
      <c r="I28">
        <v>2.40478471455704E-2</v>
      </c>
      <c r="J28">
        <v>2.7766988836034699E-2</v>
      </c>
      <c r="K28">
        <v>2.4306020296235398E-2</v>
      </c>
      <c r="L28">
        <v>3.4821060968780897E-2</v>
      </c>
      <c r="M28">
        <v>2.2780796358814699E-2</v>
      </c>
      <c r="N28">
        <v>2.3426260681443701E-2</v>
      </c>
      <c r="O28">
        <v>3.02924371527491E-2</v>
      </c>
      <c r="P28">
        <v>2.7598138804467098E-2</v>
      </c>
      <c r="Q28">
        <v>2.78151470116011E-2</v>
      </c>
      <c r="R28">
        <v>2.0743891858150301E-2</v>
      </c>
      <c r="S28">
        <v>7.9963131760210603E-3</v>
      </c>
      <c r="T28">
        <v>7.7226859636045503E-3</v>
      </c>
      <c r="U28">
        <v>1.27793564510918E-2</v>
      </c>
      <c r="V28">
        <v>1.46509783236792E-2</v>
      </c>
      <c r="W28">
        <v>3.2466145237935402E-2</v>
      </c>
      <c r="X28">
        <v>2.6568767252506301E-2</v>
      </c>
      <c r="AA28" t="str">
        <f t="shared" si="19"/>
        <v>LPC_22:5_</v>
      </c>
      <c r="AB28">
        <f t="shared" si="20"/>
        <v>1.3165389905270601E-2</v>
      </c>
      <c r="AC28">
        <f t="shared" si="21"/>
        <v>1.8574949317661203E-2</v>
      </c>
      <c r="AD28">
        <f t="shared" si="22"/>
        <v>1.4329133261339701E-2</v>
      </c>
      <c r="AE28">
        <f t="shared" si="23"/>
        <v>2.590741799080255E-2</v>
      </c>
      <c r="AF28">
        <f t="shared" si="24"/>
        <v>2.9563540632508149E-2</v>
      </c>
      <c r="AG28">
        <f t="shared" si="25"/>
        <v>2.3103528520129202E-2</v>
      </c>
      <c r="AH28">
        <f t="shared" si="26"/>
        <v>2.8945287978608097E-2</v>
      </c>
      <c r="AI28">
        <f t="shared" si="2"/>
        <v>7.8594995698128053E-3</v>
      </c>
      <c r="AJ28">
        <f t="shared" si="3"/>
        <v>1.3715167387385499E-2</v>
      </c>
      <c r="AK28">
        <f t="shared" si="4"/>
        <v>2.9517456245220852E-2</v>
      </c>
      <c r="AM28" t="str">
        <f t="shared" si="5"/>
        <v>LPC_22:5_</v>
      </c>
      <c r="AN28">
        <f t="shared" si="6"/>
        <v>2.030808622151644E-2</v>
      </c>
      <c r="AO28">
        <f t="shared" si="7"/>
        <v>2.0628187940231295E-2</v>
      </c>
      <c r="AQ28">
        <f t="shared" si="8"/>
        <v>7.1900226931162249E-3</v>
      </c>
      <c r="AR28">
        <f t="shared" si="9"/>
        <v>9.5544467513545301E-3</v>
      </c>
      <c r="AT28">
        <f t="shared" si="27"/>
        <v>3.2154759003147973E-3</v>
      </c>
      <c r="AU28">
        <f t="shared" si="28"/>
        <v>3.9005865525684968E-3</v>
      </c>
      <c r="AW28">
        <f t="shared" si="10"/>
        <v>0.95384631662189034</v>
      </c>
    </row>
    <row r="29" spans="1:49" x14ac:dyDescent="0.2">
      <c r="A29" t="s">
        <v>797</v>
      </c>
      <c r="B29">
        <v>568.41800000000001</v>
      </c>
      <c r="C29">
        <v>3.6077565074696498E-2</v>
      </c>
      <c r="D29">
        <v>3.8397167437989703E-2</v>
      </c>
      <c r="E29">
        <v>4.5009472285844697E-2</v>
      </c>
      <c r="F29">
        <v>4.5976080656259098E-2</v>
      </c>
      <c r="G29">
        <v>6.3211389539586202E-2</v>
      </c>
      <c r="H29">
        <v>5.0913250670918599E-2</v>
      </c>
      <c r="I29">
        <v>6.3425504257665105E-2</v>
      </c>
      <c r="J29">
        <v>6.7210713489541093E-2</v>
      </c>
      <c r="K29">
        <v>7.3702048955492705E-2</v>
      </c>
      <c r="L29">
        <v>7.2625647614739802E-2</v>
      </c>
      <c r="M29">
        <v>8.4968558903530902E-2</v>
      </c>
      <c r="N29">
        <v>0.104897862496713</v>
      </c>
      <c r="O29">
        <v>0.21269575762888401</v>
      </c>
      <c r="P29">
        <v>0.18521386942375201</v>
      </c>
      <c r="Q29">
        <v>0.10261808942924799</v>
      </c>
      <c r="R29">
        <v>0.122943908209217</v>
      </c>
      <c r="S29">
        <v>4.9792278064958201E-2</v>
      </c>
      <c r="T29">
        <v>3.4964563453887598E-2</v>
      </c>
      <c r="U29">
        <v>4.5150134840645E-2</v>
      </c>
      <c r="V29">
        <v>3.5963685330233502E-2</v>
      </c>
      <c r="W29">
        <v>0.112904384708506</v>
      </c>
      <c r="X29">
        <v>9.6028753037850606E-2</v>
      </c>
      <c r="AA29" t="str">
        <f t="shared" si="19"/>
        <v>LPC_22:6_</v>
      </c>
      <c r="AB29">
        <f t="shared" si="20"/>
        <v>3.72373662563431E-2</v>
      </c>
      <c r="AC29">
        <f t="shared" si="21"/>
        <v>4.5492776471051898E-2</v>
      </c>
      <c r="AD29">
        <f t="shared" si="22"/>
        <v>5.7062320105252404E-2</v>
      </c>
      <c r="AE29">
        <f t="shared" si="23"/>
        <v>6.5318108873603092E-2</v>
      </c>
      <c r="AF29">
        <f t="shared" si="24"/>
        <v>7.3163848285116254E-2</v>
      </c>
      <c r="AG29">
        <f t="shared" si="25"/>
        <v>9.4933210700121951E-2</v>
      </c>
      <c r="AH29">
        <f t="shared" si="26"/>
        <v>0.198954813526318</v>
      </c>
      <c r="AI29">
        <f t="shared" si="2"/>
        <v>4.23784207594229E-2</v>
      </c>
      <c r="AJ29">
        <f t="shared" si="3"/>
        <v>4.0556910085439254E-2</v>
      </c>
      <c r="AK29">
        <f t="shared" si="4"/>
        <v>0.1044665688731783</v>
      </c>
      <c r="AM29" t="str">
        <f t="shared" si="5"/>
        <v>LPC_22:6_</v>
      </c>
      <c r="AN29">
        <f t="shared" si="6"/>
        <v>5.5654883998273355E-2</v>
      </c>
      <c r="AO29">
        <f t="shared" si="7"/>
        <v>9.6257984788896078E-2</v>
      </c>
      <c r="AQ29">
        <f t="shared" si="8"/>
        <v>1.4529246461478013E-2</v>
      </c>
      <c r="AR29">
        <f t="shared" si="9"/>
        <v>6.4461988130417897E-2</v>
      </c>
      <c r="AT29">
        <f t="shared" si="27"/>
        <v>6.4976765499426227E-3</v>
      </c>
      <c r="AU29">
        <f t="shared" si="28"/>
        <v>2.6316496454144939E-2</v>
      </c>
      <c r="AW29">
        <f t="shared" si="10"/>
        <v>0.23522185459289324</v>
      </c>
    </row>
    <row r="30" spans="1:49" x14ac:dyDescent="0.2">
      <c r="A30" t="s">
        <v>798</v>
      </c>
      <c r="B30">
        <v>608.45799999999997</v>
      </c>
      <c r="C30">
        <v>1.5067530990128E-2</v>
      </c>
      <c r="D30">
        <v>1.6310565969383899E-2</v>
      </c>
      <c r="E30">
        <v>1.2533528045594799E-2</v>
      </c>
      <c r="F30">
        <v>2.23416375211728E-2</v>
      </c>
      <c r="G30">
        <v>8.5632836282997903E-3</v>
      </c>
      <c r="H30">
        <v>1.2973342497743E-2</v>
      </c>
      <c r="I30">
        <v>1.38179475234334E-2</v>
      </c>
      <c r="J30">
        <v>1.6153960965170199E-2</v>
      </c>
      <c r="K30">
        <v>2.7447630306577701E-2</v>
      </c>
      <c r="L30">
        <v>2.8103612191678999E-2</v>
      </c>
      <c r="M30">
        <v>4.7458014181543898E-2</v>
      </c>
      <c r="N30">
        <v>3.0457063272112998E-2</v>
      </c>
      <c r="O30">
        <v>4.81399624704405E-2</v>
      </c>
      <c r="P30">
        <v>4.3172325638961999E-2</v>
      </c>
      <c r="Q30">
        <v>1.14443441082258E-2</v>
      </c>
      <c r="R30">
        <v>2.4748796672396701E-2</v>
      </c>
      <c r="S30">
        <v>7.9225706595594508E-3</v>
      </c>
      <c r="T30">
        <v>2.0615026729000899E-2</v>
      </c>
      <c r="U30">
        <v>1.7489443571852999E-2</v>
      </c>
      <c r="V30">
        <v>1.30514062509958E-2</v>
      </c>
      <c r="W30">
        <v>2.4731618598438601E-2</v>
      </c>
      <c r="X30">
        <v>1.9192482376154799E-2</v>
      </c>
      <c r="AA30" t="str">
        <f t="shared" si="19"/>
        <v>LPC_24:0_</v>
      </c>
      <c r="AB30">
        <f t="shared" si="20"/>
        <v>1.5689048479755947E-2</v>
      </c>
      <c r="AC30">
        <f t="shared" si="21"/>
        <v>1.7437582783383799E-2</v>
      </c>
      <c r="AD30">
        <f t="shared" si="22"/>
        <v>1.0768313063021395E-2</v>
      </c>
      <c r="AE30">
        <f t="shared" si="23"/>
        <v>1.49859542443018E-2</v>
      </c>
      <c r="AF30">
        <f t="shared" si="24"/>
        <v>2.777562124912835E-2</v>
      </c>
      <c r="AG30">
        <f t="shared" si="25"/>
        <v>3.8957538726828445E-2</v>
      </c>
      <c r="AH30">
        <f t="shared" si="26"/>
        <v>4.5656144054701253E-2</v>
      </c>
      <c r="AI30">
        <f t="shared" si="2"/>
        <v>1.4268798694280174E-2</v>
      </c>
      <c r="AJ30">
        <f t="shared" si="3"/>
        <v>1.5270424911424399E-2</v>
      </c>
      <c r="AK30">
        <f t="shared" si="4"/>
        <v>2.19620504872967E-2</v>
      </c>
      <c r="AM30" t="str">
        <f t="shared" si="5"/>
        <v>LPC_24:0_</v>
      </c>
      <c r="AN30">
        <f t="shared" si="6"/>
        <v>1.733130396391826E-2</v>
      </c>
      <c r="AO30">
        <f t="shared" si="7"/>
        <v>2.7222991374906191E-2</v>
      </c>
      <c r="AQ30">
        <f t="shared" si="8"/>
        <v>6.3317765415684532E-3</v>
      </c>
      <c r="AR30">
        <f t="shared" si="9"/>
        <v>1.4281396739857035E-2</v>
      </c>
      <c r="AT30">
        <f t="shared" si="27"/>
        <v>2.8316565530571167E-3</v>
      </c>
      <c r="AU30">
        <f t="shared" si="28"/>
        <v>5.8303558044828221E-3</v>
      </c>
      <c r="AW30">
        <f t="shared" si="10"/>
        <v>0.21074469419503861</v>
      </c>
    </row>
    <row r="31" spans="1:49" x14ac:dyDescent="0.2">
      <c r="A31" t="s">
        <v>799</v>
      </c>
      <c r="B31">
        <v>606.45600000000002</v>
      </c>
      <c r="C31">
        <v>3.9056336981506501E-3</v>
      </c>
      <c r="D31">
        <v>9.1735676121054207E-3</v>
      </c>
      <c r="E31">
        <v>9.4895918153732103E-3</v>
      </c>
      <c r="F31">
        <v>6.8760482552070604E-3</v>
      </c>
      <c r="G31">
        <v>5.4316036280875899E-3</v>
      </c>
      <c r="H31">
        <v>4.2934571373978497E-3</v>
      </c>
      <c r="I31">
        <v>1.35648761348629E-2</v>
      </c>
      <c r="J31">
        <v>1.2156939157328199E-2</v>
      </c>
      <c r="K31">
        <v>1.1955700944485901E-2</v>
      </c>
      <c r="L31">
        <v>8.3115303919684899E-3</v>
      </c>
      <c r="M31">
        <v>3.1268772582718901E-2</v>
      </c>
      <c r="N31">
        <v>2.7377733441224902E-2</v>
      </c>
      <c r="O31">
        <v>3.1579414336265002E-2</v>
      </c>
      <c r="P31">
        <v>2.9370407097356499E-2</v>
      </c>
      <c r="Q31">
        <v>8.3981284829310401E-3</v>
      </c>
      <c r="R31">
        <v>1.16883579773538E-2</v>
      </c>
      <c r="S31">
        <v>1.34913855581119E-2</v>
      </c>
      <c r="T31">
        <v>1.74665949427385E-2</v>
      </c>
      <c r="U31">
        <v>4.8868239924950898E-3</v>
      </c>
      <c r="V31">
        <v>1.89329158713754E-2</v>
      </c>
      <c r="W31">
        <v>1.9167706769803599E-2</v>
      </c>
      <c r="X31">
        <v>2.17938227853764E-2</v>
      </c>
      <c r="AA31" t="str">
        <f t="shared" si="19"/>
        <v>LPC_24:1_</v>
      </c>
      <c r="AB31">
        <f t="shared" si="20"/>
        <v>6.5396006551280356E-3</v>
      </c>
      <c r="AC31">
        <f t="shared" si="21"/>
        <v>8.1828200352901358E-3</v>
      </c>
      <c r="AD31">
        <f t="shared" si="22"/>
        <v>4.8625303827427198E-3</v>
      </c>
      <c r="AE31">
        <f t="shared" si="23"/>
        <v>1.286090764609555E-2</v>
      </c>
      <c r="AF31">
        <f t="shared" si="24"/>
        <v>1.0133615668227194E-2</v>
      </c>
      <c r="AG31">
        <f t="shared" si="25"/>
        <v>2.9323253011971903E-2</v>
      </c>
      <c r="AH31">
        <f t="shared" si="26"/>
        <v>3.0474910716810751E-2</v>
      </c>
      <c r="AI31">
        <f t="shared" si="2"/>
        <v>1.5478990250425199E-2</v>
      </c>
      <c r="AJ31">
        <f t="shared" si="3"/>
        <v>1.1909869931935244E-2</v>
      </c>
      <c r="AK31">
        <f t="shared" si="4"/>
        <v>2.0480764777589998E-2</v>
      </c>
      <c r="AM31" t="str">
        <f t="shared" si="5"/>
        <v>LPC_24:1_</v>
      </c>
      <c r="AN31">
        <f t="shared" si="6"/>
        <v>8.5158948774967276E-3</v>
      </c>
      <c r="AO31">
        <f t="shared" si="7"/>
        <v>2.1533557737746616E-2</v>
      </c>
      <c r="AQ31">
        <f t="shared" si="8"/>
        <v>3.1168857194103388E-3</v>
      </c>
      <c r="AR31">
        <f t="shared" si="9"/>
        <v>8.2311705276454199E-3</v>
      </c>
      <c r="AT31">
        <f t="shared" si="27"/>
        <v>1.3939136693399707E-3</v>
      </c>
      <c r="AU31">
        <f t="shared" si="28"/>
        <v>3.3603612964277761E-3</v>
      </c>
      <c r="AW31">
        <f t="shared" si="10"/>
        <v>2.0542548827899791E-2</v>
      </c>
    </row>
    <row r="32" spans="1:49" x14ac:dyDescent="0.2">
      <c r="A32" t="s">
        <v>800</v>
      </c>
      <c r="B32">
        <v>636.48599999999999</v>
      </c>
      <c r="C32">
        <v>1.32921719461298E-2</v>
      </c>
      <c r="D32">
        <v>1.42138604470828E-2</v>
      </c>
      <c r="E32">
        <v>1.4368997921867801E-2</v>
      </c>
      <c r="F32">
        <v>2.0944180341178599E-2</v>
      </c>
      <c r="G32">
        <v>1.6429054768640899E-2</v>
      </c>
      <c r="H32">
        <v>1.1391976522273599E-2</v>
      </c>
      <c r="I32">
        <v>1.97087427754306E-2</v>
      </c>
      <c r="J32">
        <v>2.64501519405442E-2</v>
      </c>
      <c r="K32">
        <v>1.90448514007878E-2</v>
      </c>
      <c r="L32">
        <v>2.0479701385725899E-2</v>
      </c>
      <c r="M32">
        <v>7.2424418406388205E-2</v>
      </c>
      <c r="N32">
        <v>6.8712713793955799E-2</v>
      </c>
      <c r="O32">
        <v>8.8836285610043905E-2</v>
      </c>
      <c r="P32">
        <v>0.110237363085704</v>
      </c>
      <c r="Q32">
        <v>2.5815019167392102E-2</v>
      </c>
      <c r="R32">
        <v>3.9007999869304602E-2</v>
      </c>
      <c r="S32">
        <v>4.8401661670379001E-2</v>
      </c>
      <c r="T32">
        <v>4.5024608207609597E-2</v>
      </c>
      <c r="U32">
        <v>5.1448370316620598E-2</v>
      </c>
      <c r="V32">
        <v>5.6624977984519501E-2</v>
      </c>
      <c r="W32">
        <v>5.2508803182247897E-2</v>
      </c>
      <c r="X32">
        <v>7.0916881416274197E-2</v>
      </c>
      <c r="AA32" t="str">
        <f t="shared" si="19"/>
        <v>LPC_26:0_</v>
      </c>
      <c r="AB32">
        <f t="shared" si="20"/>
        <v>1.3753016196606301E-2</v>
      </c>
      <c r="AC32">
        <f t="shared" si="21"/>
        <v>1.7656589131523199E-2</v>
      </c>
      <c r="AD32">
        <f t="shared" si="22"/>
        <v>1.3910515645457248E-2</v>
      </c>
      <c r="AE32">
        <f t="shared" si="23"/>
        <v>2.30794473579874E-2</v>
      </c>
      <c r="AF32">
        <f t="shared" si="24"/>
        <v>1.9762276393256849E-2</v>
      </c>
      <c r="AG32">
        <f t="shared" si="25"/>
        <v>7.0568566100172009E-2</v>
      </c>
      <c r="AH32">
        <f t="shared" si="26"/>
        <v>9.9536824347873948E-2</v>
      </c>
      <c r="AI32">
        <f t="shared" si="2"/>
        <v>4.6713134938994302E-2</v>
      </c>
      <c r="AJ32">
        <f t="shared" si="3"/>
        <v>5.4036674150570049E-2</v>
      </c>
      <c r="AK32">
        <f t="shared" si="4"/>
        <v>6.171284229926105E-2</v>
      </c>
      <c r="AM32" t="str">
        <f t="shared" si="5"/>
        <v>LPC_26:0_</v>
      </c>
      <c r="AN32">
        <f t="shared" si="6"/>
        <v>1.7632368944966201E-2</v>
      </c>
      <c r="AO32">
        <f t="shared" si="7"/>
        <v>6.6513608367374272E-2</v>
      </c>
      <c r="AQ32">
        <f t="shared" si="8"/>
        <v>3.9720688980239118E-3</v>
      </c>
      <c r="AR32">
        <f t="shared" si="9"/>
        <v>2.048020670176871E-2</v>
      </c>
      <c r="AT32">
        <f t="shared" si="27"/>
        <v>1.7763632134588294E-3</v>
      </c>
      <c r="AU32">
        <f t="shared" si="28"/>
        <v>8.3610093743436264E-3</v>
      </c>
      <c r="AW32">
        <f t="shared" si="10"/>
        <v>5.1816992462895154E-3</v>
      </c>
    </row>
    <row r="33" spans="1:49" x14ac:dyDescent="0.2">
      <c r="A33" t="s">
        <v>801</v>
      </c>
      <c r="B33">
        <v>634.48400000000004</v>
      </c>
      <c r="C33">
        <v>1.38683902982553E-2</v>
      </c>
      <c r="D33">
        <v>1.17793972988931E-2</v>
      </c>
      <c r="E33">
        <v>1.2241470854098499E-2</v>
      </c>
      <c r="F33">
        <v>1.52339494359712E-2</v>
      </c>
      <c r="G33">
        <v>5.2266637262430001E-3</v>
      </c>
      <c r="H33">
        <v>1.6094721073424099E-2</v>
      </c>
      <c r="I33">
        <v>8.0455530328952304E-3</v>
      </c>
      <c r="J33">
        <v>1.3807321152811801E-2</v>
      </c>
      <c r="K33">
        <v>1.14646138634389E-2</v>
      </c>
      <c r="L33">
        <v>7.6812631084536001E-3</v>
      </c>
      <c r="M33">
        <v>1.0118507487393199E-2</v>
      </c>
      <c r="N33">
        <v>1.0866610811134899E-2</v>
      </c>
      <c r="O33">
        <v>3.1537738763465897E-2</v>
      </c>
      <c r="P33">
        <v>2.9994636751875602E-2</v>
      </c>
      <c r="Q33">
        <v>8.1390577876447306E-3</v>
      </c>
      <c r="R33">
        <v>1.96934285350433E-2</v>
      </c>
      <c r="S33">
        <v>6.6100138484692398E-3</v>
      </c>
      <c r="T33">
        <v>3.9019566923631198E-3</v>
      </c>
      <c r="U33">
        <v>2.90918185981306E-3</v>
      </c>
      <c r="V33">
        <v>5.5894685183772103E-3</v>
      </c>
      <c r="W33">
        <v>1.3928727569781999E-2</v>
      </c>
      <c r="X33">
        <v>1.9053833542898899E-2</v>
      </c>
      <c r="AA33" t="str">
        <f t="shared" si="19"/>
        <v>LPC_26:1_</v>
      </c>
      <c r="AB33">
        <f t="shared" si="20"/>
        <v>1.2823893798574199E-2</v>
      </c>
      <c r="AC33">
        <f t="shared" si="21"/>
        <v>1.3737710145034849E-2</v>
      </c>
      <c r="AD33">
        <f t="shared" si="22"/>
        <v>1.0660692399833549E-2</v>
      </c>
      <c r="AE33">
        <f t="shared" si="23"/>
        <v>1.0926437092853515E-2</v>
      </c>
      <c r="AF33">
        <f t="shared" si="24"/>
        <v>9.5729384859462498E-3</v>
      </c>
      <c r="AG33">
        <f t="shared" si="25"/>
        <v>1.0492559149264049E-2</v>
      </c>
      <c r="AH33">
        <f t="shared" si="26"/>
        <v>3.0766187757670749E-2</v>
      </c>
      <c r="AI33">
        <f t="shared" si="2"/>
        <v>5.2559852704161802E-3</v>
      </c>
      <c r="AJ33">
        <f t="shared" si="3"/>
        <v>4.2493251890951354E-3</v>
      </c>
      <c r="AK33">
        <f t="shared" si="4"/>
        <v>1.649128055634045E-2</v>
      </c>
      <c r="AM33" t="str">
        <f t="shared" si="5"/>
        <v>LPC_26:1_</v>
      </c>
      <c r="AN33">
        <f t="shared" si="6"/>
        <v>1.1544334384448473E-2</v>
      </c>
      <c r="AO33">
        <f t="shared" si="7"/>
        <v>1.3451067584557313E-2</v>
      </c>
      <c r="AQ33">
        <f t="shared" si="8"/>
        <v>1.6953754399816289E-3</v>
      </c>
      <c r="AR33">
        <f t="shared" si="9"/>
        <v>1.083559517208047E-2</v>
      </c>
      <c r="AT33">
        <f t="shared" si="27"/>
        <v>7.5819494623650735E-4</v>
      </c>
      <c r="AU33">
        <f t="shared" si="28"/>
        <v>4.42361320516034E-3</v>
      </c>
      <c r="AW33">
        <f t="shared" si="10"/>
        <v>0.71638806058565452</v>
      </c>
    </row>
    <row r="34" spans="1:49" x14ac:dyDescent="0.2">
      <c r="A34" t="s">
        <v>802</v>
      </c>
      <c r="B34">
        <v>454.30399999999997</v>
      </c>
      <c r="C34">
        <v>0</v>
      </c>
      <c r="D34">
        <v>1.23151034932503E-3</v>
      </c>
      <c r="E34">
        <v>9.0564094906631405E-5</v>
      </c>
      <c r="F34">
        <v>5.7719594576756395E-4</v>
      </c>
      <c r="G34">
        <v>6.6612989888506404E-4</v>
      </c>
      <c r="H34">
        <v>1.3212160484559099E-3</v>
      </c>
      <c r="I34">
        <v>0</v>
      </c>
      <c r="J34">
        <v>1.45224949040717E-3</v>
      </c>
      <c r="K34">
        <v>6.4099119417326898E-4</v>
      </c>
      <c r="L34">
        <v>6.8743548845944002E-4</v>
      </c>
      <c r="M34">
        <v>3.8170732364706402E-4</v>
      </c>
      <c r="N34">
        <v>0</v>
      </c>
      <c r="O34">
        <v>0</v>
      </c>
      <c r="P34">
        <v>2.5482758407987002E-3</v>
      </c>
      <c r="Q34">
        <v>0</v>
      </c>
      <c r="R34">
        <v>3.6916303559702602E-4</v>
      </c>
      <c r="S34">
        <v>0</v>
      </c>
      <c r="T34">
        <v>1.3056630977675799E-3</v>
      </c>
      <c r="U34">
        <v>0</v>
      </c>
      <c r="V34">
        <v>0</v>
      </c>
      <c r="W34">
        <v>0</v>
      </c>
      <c r="X34">
        <v>3.4489739592046E-3</v>
      </c>
      <c r="AA34" t="str">
        <f t="shared" si="19"/>
        <v>LPC_O-14:0_</v>
      </c>
      <c r="AB34">
        <f t="shared" si="20"/>
        <v>6.1575517466251498E-4</v>
      </c>
      <c r="AC34">
        <f t="shared" si="21"/>
        <v>3.3388002033709767E-4</v>
      </c>
      <c r="AD34">
        <f t="shared" si="22"/>
        <v>9.9367297367048703E-4</v>
      </c>
      <c r="AE34">
        <f t="shared" si="23"/>
        <v>7.2612474520358501E-4</v>
      </c>
      <c r="AF34">
        <f t="shared" si="24"/>
        <v>6.642133413163545E-4</v>
      </c>
      <c r="AG34">
        <f t="shared" si="25"/>
        <v>1.9085366182353201E-4</v>
      </c>
      <c r="AH34">
        <f t="shared" si="26"/>
        <v>1.2741379203993501E-3</v>
      </c>
      <c r="AI34">
        <f t="shared" si="2"/>
        <v>6.5283154888378997E-4</v>
      </c>
      <c r="AJ34">
        <f t="shared" si="3"/>
        <v>0</v>
      </c>
      <c r="AK34">
        <f t="shared" si="4"/>
        <v>1.7244869796023E-3</v>
      </c>
      <c r="AM34" t="str">
        <f t="shared" si="5"/>
        <v>LPC_O-14:0_</v>
      </c>
      <c r="AN34">
        <f t="shared" si="6"/>
        <v>6.6672925103800789E-4</v>
      </c>
      <c r="AO34">
        <f t="shared" si="7"/>
        <v>7.684620221417944E-4</v>
      </c>
      <c r="AQ34">
        <f t="shared" si="8"/>
        <v>2.3654456194246277E-4</v>
      </c>
      <c r="AR34">
        <f t="shared" si="9"/>
        <v>7.2581463492678777E-4</v>
      </c>
      <c r="AT34">
        <f t="shared" si="27"/>
        <v>1.0578594404225128E-4</v>
      </c>
      <c r="AU34">
        <f t="shared" si="28"/>
        <v>2.9631258390251398E-4</v>
      </c>
      <c r="AW34">
        <f t="shared" si="10"/>
        <v>0.77807661114478877</v>
      </c>
    </row>
    <row r="35" spans="1:49" x14ac:dyDescent="0.2">
      <c r="A35" t="s">
        <v>803</v>
      </c>
      <c r="B35">
        <v>452.30200000000002</v>
      </c>
      <c r="C35">
        <v>1.1091376687168101E-3</v>
      </c>
      <c r="D35">
        <v>5.0155992739973302E-4</v>
      </c>
      <c r="E35">
        <v>1.74472611710184E-3</v>
      </c>
      <c r="F35">
        <v>7.4154075178016802E-4</v>
      </c>
      <c r="G35">
        <v>1.4401757894676301E-3</v>
      </c>
      <c r="H35">
        <v>8.0612013789532701E-5</v>
      </c>
      <c r="I35">
        <v>7.4876672993745303E-4</v>
      </c>
      <c r="J35">
        <v>2.86213548134909E-3</v>
      </c>
      <c r="K35">
        <v>6.4099119417326898E-4</v>
      </c>
      <c r="L35">
        <v>1.60401613973869E-3</v>
      </c>
      <c r="M35">
        <v>3.1221704971422198E-3</v>
      </c>
      <c r="N35">
        <v>4.5392119306083703E-3</v>
      </c>
      <c r="O35">
        <v>1.0879313580575801E-2</v>
      </c>
      <c r="P35">
        <v>1.5291822463493499E-4</v>
      </c>
      <c r="Q35">
        <v>4.7396645524433499E-3</v>
      </c>
      <c r="R35">
        <v>1.60038210202662E-3</v>
      </c>
      <c r="S35">
        <v>2.5575415456203202E-3</v>
      </c>
      <c r="T35">
        <v>1.0399225704423301E-3</v>
      </c>
      <c r="U35">
        <v>1.4437021174998901E-3</v>
      </c>
      <c r="V35">
        <v>1.01291697684943E-4</v>
      </c>
      <c r="W35">
        <v>3.1879560037595001E-3</v>
      </c>
      <c r="X35">
        <v>0</v>
      </c>
      <c r="AA35" t="str">
        <f t="shared" si="19"/>
        <v>LPC_O-14:1_</v>
      </c>
      <c r="AB35">
        <f t="shared" si="20"/>
        <v>8.053487980582716E-4</v>
      </c>
      <c r="AC35">
        <f t="shared" si="21"/>
        <v>1.243133434441004E-3</v>
      </c>
      <c r="AD35">
        <f t="shared" si="22"/>
        <v>7.6039390162858142E-4</v>
      </c>
      <c r="AE35">
        <f t="shared" si="23"/>
        <v>1.8054511056432715E-3</v>
      </c>
      <c r="AF35">
        <f t="shared" si="24"/>
        <v>1.1225036669559795E-3</v>
      </c>
      <c r="AG35">
        <f t="shared" si="25"/>
        <v>3.8306912138752949E-3</v>
      </c>
      <c r="AH35">
        <f t="shared" si="26"/>
        <v>5.5161159026053683E-3</v>
      </c>
      <c r="AI35">
        <f t="shared" si="2"/>
        <v>1.7987320580313251E-3</v>
      </c>
      <c r="AJ35">
        <f t="shared" si="3"/>
        <v>7.7249690759241649E-4</v>
      </c>
      <c r="AK35">
        <f t="shared" si="4"/>
        <v>1.5939780018797501E-3</v>
      </c>
      <c r="AM35" t="str">
        <f t="shared" si="5"/>
        <v>LPC_O-14:1_</v>
      </c>
      <c r="AN35">
        <f t="shared" si="6"/>
        <v>1.1473661813454217E-3</v>
      </c>
      <c r="AO35">
        <f t="shared" si="7"/>
        <v>2.7024028167968311E-3</v>
      </c>
      <c r="AQ35">
        <f t="shared" si="8"/>
        <v>4.2118544452390063E-4</v>
      </c>
      <c r="AR35">
        <f t="shared" si="9"/>
        <v>1.9338936931218582E-3</v>
      </c>
      <c r="AT35">
        <f t="shared" si="27"/>
        <v>1.8835985701778167E-4</v>
      </c>
      <c r="AU35">
        <f t="shared" si="28"/>
        <v>7.8950879415584522E-4</v>
      </c>
      <c r="AW35">
        <f t="shared" si="10"/>
        <v>0.14755711375122532</v>
      </c>
    </row>
    <row r="36" spans="1:49" x14ac:dyDescent="0.2">
      <c r="A36" t="s">
        <v>804</v>
      </c>
      <c r="B36">
        <v>482.33199999999999</v>
      </c>
      <c r="C36">
        <v>5.74352100728055E-3</v>
      </c>
      <c r="D36">
        <v>2.9109410110776399E-3</v>
      </c>
      <c r="E36">
        <v>7.4655096144713102E-3</v>
      </c>
      <c r="F36">
        <v>4.8467249931291702E-3</v>
      </c>
      <c r="G36">
        <v>1.7464164542210401E-3</v>
      </c>
      <c r="H36">
        <v>5.34596647322199E-3</v>
      </c>
      <c r="I36">
        <v>2.9064376657953E-3</v>
      </c>
      <c r="J36">
        <v>3.4858057143504402E-3</v>
      </c>
      <c r="K36">
        <v>5.3570170826196702E-3</v>
      </c>
      <c r="L36">
        <v>7.2509693950249003E-3</v>
      </c>
      <c r="M36">
        <v>9.8167286539799399E-3</v>
      </c>
      <c r="N36">
        <v>1.7098861800917201E-2</v>
      </c>
      <c r="O36">
        <v>3.0273527923223E-2</v>
      </c>
      <c r="P36">
        <v>2.23498092294795E-2</v>
      </c>
      <c r="Q36">
        <v>1.19299045819968E-2</v>
      </c>
      <c r="R36">
        <v>1.11379953804878E-2</v>
      </c>
      <c r="S36">
        <v>6.7545906321922504E-3</v>
      </c>
      <c r="T36">
        <v>5.8576390709761204E-3</v>
      </c>
      <c r="U36">
        <v>3.7375601274942201E-3</v>
      </c>
      <c r="V36">
        <v>3.8290372955546602E-3</v>
      </c>
      <c r="W36">
        <v>7.3175258006970903E-3</v>
      </c>
      <c r="X36">
        <v>1.8995369919183099E-2</v>
      </c>
      <c r="AA36" t="str">
        <f t="shared" si="19"/>
        <v>LPC_O-16:0_</v>
      </c>
      <c r="AB36">
        <f t="shared" si="20"/>
        <v>4.3272310091790949E-3</v>
      </c>
      <c r="AC36">
        <f t="shared" si="21"/>
        <v>6.1561173038002402E-3</v>
      </c>
      <c r="AD36">
        <f t="shared" si="22"/>
        <v>3.5461914637215149E-3</v>
      </c>
      <c r="AE36">
        <f t="shared" si="23"/>
        <v>3.1961216900728701E-3</v>
      </c>
      <c r="AF36">
        <f t="shared" si="24"/>
        <v>6.3039932388222857E-3</v>
      </c>
      <c r="AG36">
        <f t="shared" si="25"/>
        <v>1.345779522744857E-2</v>
      </c>
      <c r="AH36">
        <f t="shared" si="26"/>
        <v>2.6311668576351248E-2</v>
      </c>
      <c r="AI36">
        <f t="shared" si="2"/>
        <v>6.3061148515841849E-3</v>
      </c>
      <c r="AJ36">
        <f t="shared" si="3"/>
        <v>3.7832987115244401E-3</v>
      </c>
      <c r="AK36">
        <f t="shared" si="4"/>
        <v>1.3156447859940095E-2</v>
      </c>
      <c r="AM36" t="str">
        <f t="shared" si="5"/>
        <v>LPC_O-16:0_</v>
      </c>
      <c r="AN36">
        <f t="shared" si="6"/>
        <v>4.7059309411192013E-3</v>
      </c>
      <c r="AO36">
        <f t="shared" si="7"/>
        <v>1.2603065045369708E-2</v>
      </c>
      <c r="AQ36">
        <f t="shared" si="8"/>
        <v>1.4512733083638404E-3</v>
      </c>
      <c r="AR36">
        <f t="shared" si="9"/>
        <v>8.7521778278309668E-3</v>
      </c>
      <c r="AT36">
        <f t="shared" si="27"/>
        <v>6.4902915428651225E-4</v>
      </c>
      <c r="AU36">
        <f t="shared" si="28"/>
        <v>3.5730616360477186E-3</v>
      </c>
      <c r="AW36">
        <f t="shared" si="10"/>
        <v>0.11370903080992593</v>
      </c>
    </row>
    <row r="37" spans="1:49" x14ac:dyDescent="0.2">
      <c r="A37" t="s">
        <v>805</v>
      </c>
      <c r="B37">
        <v>480.33</v>
      </c>
      <c r="C37">
        <v>1.4544024208507399E-3</v>
      </c>
      <c r="D37">
        <v>5.93093324686722E-4</v>
      </c>
      <c r="E37">
        <v>1.20381343476593E-3</v>
      </c>
      <c r="F37">
        <v>0</v>
      </c>
      <c r="G37">
        <v>7.0203024932231895E-4</v>
      </c>
      <c r="H37">
        <v>2.2020267474265201E-3</v>
      </c>
      <c r="I37">
        <v>1.9132559335125301E-3</v>
      </c>
      <c r="J37">
        <v>7.2612474520358696E-4</v>
      </c>
      <c r="K37">
        <v>4.0754483520139403E-3</v>
      </c>
      <c r="L37">
        <v>2.48718490183852E-3</v>
      </c>
      <c r="M37">
        <v>4.7538571626583998E-4</v>
      </c>
      <c r="N37">
        <v>2.1914071139219398E-3</v>
      </c>
      <c r="O37">
        <v>3.57922700575027E-3</v>
      </c>
      <c r="P37">
        <v>0</v>
      </c>
      <c r="Q37">
        <v>1.05953282971972E-3</v>
      </c>
      <c r="R37">
        <v>3.01956464278429E-3</v>
      </c>
      <c r="S37">
        <v>1.1804037902863E-3</v>
      </c>
      <c r="T37">
        <v>0</v>
      </c>
      <c r="U37">
        <v>1.8126239708277001E-3</v>
      </c>
      <c r="V37">
        <v>0</v>
      </c>
      <c r="W37">
        <v>4.2057865714888697E-3</v>
      </c>
      <c r="X37">
        <v>3.8896472288790199E-3</v>
      </c>
      <c r="AA37" t="str">
        <f t="shared" si="19"/>
        <v>LPC_O-16:1_</v>
      </c>
      <c r="AB37">
        <f t="shared" si="20"/>
        <v>1.023747872768731E-3</v>
      </c>
      <c r="AC37">
        <f t="shared" si="21"/>
        <v>6.0190671738296502E-4</v>
      </c>
      <c r="AD37">
        <f t="shared" si="22"/>
        <v>1.4520284983744196E-3</v>
      </c>
      <c r="AE37">
        <f t="shared" si="23"/>
        <v>1.3196903393580585E-3</v>
      </c>
      <c r="AF37">
        <f t="shared" si="24"/>
        <v>3.2813166269262299E-3</v>
      </c>
      <c r="AG37">
        <f t="shared" si="25"/>
        <v>1.33339641509389E-3</v>
      </c>
      <c r="AH37">
        <f t="shared" si="26"/>
        <v>1.789613502875135E-3</v>
      </c>
      <c r="AI37">
        <f t="shared" si="2"/>
        <v>5.9020189514314998E-4</v>
      </c>
      <c r="AJ37">
        <f t="shared" si="3"/>
        <v>9.0631198541385005E-4</v>
      </c>
      <c r="AK37">
        <f t="shared" si="4"/>
        <v>4.0477169001839446E-3</v>
      </c>
      <c r="AM37" t="str">
        <f t="shared" si="5"/>
        <v>LPC_O-16:1_</v>
      </c>
      <c r="AN37">
        <f t="shared" si="6"/>
        <v>1.5357380109620807E-3</v>
      </c>
      <c r="AO37">
        <f t="shared" si="7"/>
        <v>1.7334481397419939E-3</v>
      </c>
      <c r="AQ37">
        <f t="shared" si="8"/>
        <v>1.0289440424397953E-3</v>
      </c>
      <c r="AR37">
        <f t="shared" si="9"/>
        <v>1.3702373899760428E-3</v>
      </c>
      <c r="AT37">
        <f t="shared" si="27"/>
        <v>4.6015776478776214E-4</v>
      </c>
      <c r="AU37">
        <f t="shared" si="28"/>
        <v>5.5939707198738513E-4</v>
      </c>
      <c r="AW37">
        <f t="shared" si="10"/>
        <v>0.803416716733789</v>
      </c>
    </row>
    <row r="38" spans="1:49" x14ac:dyDescent="0.2">
      <c r="A38" t="s">
        <v>806</v>
      </c>
      <c r="B38">
        <v>508.358</v>
      </c>
      <c r="C38">
        <v>4.7074532616684E-3</v>
      </c>
      <c r="D38">
        <v>4.7644434713305997E-3</v>
      </c>
      <c r="E38">
        <v>4.1064529674044101E-3</v>
      </c>
      <c r="F38">
        <v>6.7707114790210498E-3</v>
      </c>
      <c r="G38">
        <v>4.1472109642337997E-3</v>
      </c>
      <c r="H38">
        <v>4.2259217046160301E-3</v>
      </c>
      <c r="I38">
        <v>3.3225757501355699E-3</v>
      </c>
      <c r="J38">
        <v>3.5106043979533002E-3</v>
      </c>
      <c r="K38">
        <v>6.6900029402966197E-3</v>
      </c>
      <c r="L38">
        <v>2.7799137235659998E-3</v>
      </c>
      <c r="M38">
        <v>1.1898175652074801E-2</v>
      </c>
      <c r="N38">
        <v>6.3000655431231902E-3</v>
      </c>
      <c r="O38">
        <v>7.5069278414337101E-3</v>
      </c>
      <c r="P38">
        <v>5.4533608724122501E-3</v>
      </c>
      <c r="Q38">
        <v>2.5264919783836502E-3</v>
      </c>
      <c r="R38">
        <v>1.00652154759476E-2</v>
      </c>
      <c r="S38">
        <v>3.82551965086202E-3</v>
      </c>
      <c r="T38">
        <v>6.4320554667765999E-3</v>
      </c>
      <c r="U38">
        <v>6.2070980646133297E-3</v>
      </c>
      <c r="V38">
        <v>2.1690343379042599E-3</v>
      </c>
      <c r="W38">
        <v>7.07237435300669E-3</v>
      </c>
      <c r="X38">
        <v>7.9134501812843892E-3</v>
      </c>
      <c r="AA38" t="str">
        <f t="shared" si="19"/>
        <v>LPC_O-18:1_</v>
      </c>
      <c r="AB38">
        <f t="shared" si="20"/>
        <v>4.7359483664994994E-3</v>
      </c>
      <c r="AC38">
        <f t="shared" si="21"/>
        <v>5.4385822232127304E-3</v>
      </c>
      <c r="AD38">
        <f t="shared" si="22"/>
        <v>4.1865663344249149E-3</v>
      </c>
      <c r="AE38">
        <f t="shared" si="23"/>
        <v>3.4165900740444352E-3</v>
      </c>
      <c r="AF38">
        <f t="shared" si="24"/>
        <v>4.7349583319313097E-3</v>
      </c>
      <c r="AG38">
        <f t="shared" si="25"/>
        <v>9.0991205975989951E-3</v>
      </c>
      <c r="AH38">
        <f t="shared" si="26"/>
        <v>6.4801443569229801E-3</v>
      </c>
      <c r="AI38">
        <f t="shared" si="2"/>
        <v>5.1287875588193095E-3</v>
      </c>
      <c r="AJ38">
        <f t="shared" si="3"/>
        <v>4.1880662012587951E-3</v>
      </c>
      <c r="AK38">
        <f t="shared" si="4"/>
        <v>7.4929122671455392E-3</v>
      </c>
      <c r="AM38" t="str">
        <f t="shared" si="5"/>
        <v>LPC_O-18:1_</v>
      </c>
      <c r="AN38">
        <f t="shared" si="6"/>
        <v>4.5025290660225779E-3</v>
      </c>
      <c r="AO38">
        <f t="shared" si="7"/>
        <v>6.4778061963491227E-3</v>
      </c>
      <c r="AQ38">
        <f t="shared" si="8"/>
        <v>7.5229638252300877E-4</v>
      </c>
      <c r="AR38">
        <f t="shared" si="9"/>
        <v>1.9341985111204093E-3</v>
      </c>
      <c r="AT38">
        <f t="shared" si="27"/>
        <v>3.3643717010972647E-4</v>
      </c>
      <c r="AU38">
        <f t="shared" si="28"/>
        <v>7.8963323558265634E-4</v>
      </c>
      <c r="AW38">
        <f t="shared" si="10"/>
        <v>8.4643706947053449E-2</v>
      </c>
    </row>
    <row r="39" spans="1:49" x14ac:dyDescent="0.2">
      <c r="A39" t="s">
        <v>807</v>
      </c>
      <c r="B39">
        <v>538.38800000000003</v>
      </c>
      <c r="C39">
        <v>1.1315429750202201E-2</v>
      </c>
      <c r="D39">
        <v>1.1354558201257799E-2</v>
      </c>
      <c r="E39">
        <v>4.8820576578630301E-3</v>
      </c>
      <c r="F39">
        <v>1.07327261628137E-2</v>
      </c>
      <c r="G39">
        <v>1.03575672164372E-2</v>
      </c>
      <c r="H39">
        <v>1.08995373796774E-2</v>
      </c>
      <c r="I39">
        <v>1.08972639530764E-2</v>
      </c>
      <c r="J39">
        <v>1.5372976149364901E-2</v>
      </c>
      <c r="K39">
        <v>1.6811149914698498E-2</v>
      </c>
      <c r="L39">
        <v>1.3978785677050101E-2</v>
      </c>
      <c r="M39">
        <v>3.9919873214159698E-2</v>
      </c>
      <c r="N39">
        <v>2.53976587144462E-2</v>
      </c>
      <c r="O39">
        <v>4.8336768993195799E-2</v>
      </c>
      <c r="P39">
        <v>4.6037854353765201E-2</v>
      </c>
      <c r="Q39">
        <v>4.0254807570764398E-2</v>
      </c>
      <c r="R39">
        <v>5.1097975446819897E-2</v>
      </c>
      <c r="S39">
        <v>2.1190966691210799E-2</v>
      </c>
      <c r="T39">
        <v>2.0380005586820599E-2</v>
      </c>
      <c r="U39">
        <v>2.0296975011097701E-2</v>
      </c>
      <c r="V39">
        <v>3.4392276646702899E-2</v>
      </c>
      <c r="W39">
        <v>3.6270293031428001E-2</v>
      </c>
      <c r="X39">
        <v>2.4387463348789901E-2</v>
      </c>
      <c r="AA39" t="str">
        <f t="shared" si="19"/>
        <v>LPC_O-20:0_</v>
      </c>
      <c r="AB39">
        <f t="shared" si="20"/>
        <v>1.133499397573E-2</v>
      </c>
      <c r="AC39">
        <f t="shared" si="21"/>
        <v>7.8073919103383649E-3</v>
      </c>
      <c r="AD39">
        <f t="shared" si="22"/>
        <v>1.0628552298057301E-2</v>
      </c>
      <c r="AE39">
        <f t="shared" si="23"/>
        <v>1.3135120051220649E-2</v>
      </c>
      <c r="AF39">
        <f t="shared" si="24"/>
        <v>1.5394967795874299E-2</v>
      </c>
      <c r="AG39">
        <f t="shared" si="25"/>
        <v>3.2658765964302949E-2</v>
      </c>
      <c r="AH39">
        <f t="shared" si="26"/>
        <v>4.7187311673480503E-2</v>
      </c>
      <c r="AI39">
        <f t="shared" ref="AI39:AI70" si="29">AVERAGE(S39:T39)</f>
        <v>2.0785486139015701E-2</v>
      </c>
      <c r="AJ39">
        <f t="shared" ref="AJ39:AJ70" si="30">AVERAGE(U39:V39)</f>
        <v>2.73446258289003E-2</v>
      </c>
      <c r="AK39">
        <f t="shared" ref="AK39:AK70" si="31">AVERAGE(W39:X39)</f>
        <v>3.0328878190108953E-2</v>
      </c>
      <c r="AM39" t="str">
        <f t="shared" ref="AM39:AM70" si="32">A39</f>
        <v>LPC_O-20:0_</v>
      </c>
      <c r="AN39">
        <f t="shared" ref="AN39:AN70" si="33">AVERAGE(AB39:AF39)</f>
        <v>1.1660205206244122E-2</v>
      </c>
      <c r="AO39">
        <f t="shared" ref="AO39:AO70" si="34">AVERAGE(AG39:AK39)</f>
        <v>3.1661013559161684E-2</v>
      </c>
      <c r="AQ39">
        <f t="shared" ref="AQ39:AQ70" si="35">STDEV(AB39:AF39)</f>
        <v>2.8345222596305479E-3</v>
      </c>
      <c r="AR39">
        <f t="shared" ref="AR39:AR70" si="36">STDEV(AG39:AK39)</f>
        <v>9.7563354716620494E-3</v>
      </c>
      <c r="AT39">
        <f t="shared" si="27"/>
        <v>1.2676368912540425E-3</v>
      </c>
      <c r="AU39">
        <f t="shared" si="28"/>
        <v>3.9830072774979788E-3</v>
      </c>
      <c r="AW39">
        <f t="shared" ref="AW39:AW70" si="37">TTEST(AB39:AF39,AG39:AK39,2,3)</f>
        <v>8.2087099359268688E-3</v>
      </c>
    </row>
    <row r="40" spans="1:49" x14ac:dyDescent="0.2">
      <c r="A40" t="s">
        <v>808</v>
      </c>
      <c r="B40">
        <v>536.38599999999997</v>
      </c>
      <c r="C40">
        <v>1.12186508625139E-3</v>
      </c>
      <c r="D40">
        <v>3.43526624661854E-3</v>
      </c>
      <c r="E40">
        <v>2.2109663563893902E-3</v>
      </c>
      <c r="F40">
        <v>2.2751090731786099E-3</v>
      </c>
      <c r="G40">
        <v>1.36816014820738E-3</v>
      </c>
      <c r="H40">
        <v>1.54141872319857E-3</v>
      </c>
      <c r="I40">
        <v>1.40931981662304E-3</v>
      </c>
      <c r="J40">
        <v>1.5847653896083099E-3</v>
      </c>
      <c r="K40">
        <v>2.1475320030116801E-3</v>
      </c>
      <c r="L40">
        <v>1.9887882815985301E-3</v>
      </c>
      <c r="M40">
        <v>1.73821297531155E-2</v>
      </c>
      <c r="N40">
        <v>1.29902033717159E-2</v>
      </c>
      <c r="O40">
        <v>2.92238794297861E-2</v>
      </c>
      <c r="P40">
        <v>2.7803170101891799E-2</v>
      </c>
      <c r="Q40">
        <v>5.9734934353591496E-3</v>
      </c>
      <c r="R40">
        <v>2.04317546062374E-2</v>
      </c>
      <c r="S40">
        <v>4.7570322947759099E-3</v>
      </c>
      <c r="T40">
        <v>1.3056630977675799E-3</v>
      </c>
      <c r="U40">
        <v>7.1769204710267504E-3</v>
      </c>
      <c r="V40">
        <v>2.3634729459820101E-4</v>
      </c>
      <c r="W40">
        <v>8.8928112573078907E-3</v>
      </c>
      <c r="X40">
        <v>9.1603203013246506E-3</v>
      </c>
      <c r="AA40" t="str">
        <f t="shared" si="19"/>
        <v>LPC_O-20:1_</v>
      </c>
      <c r="AB40">
        <f t="shared" si="20"/>
        <v>2.2785656664349651E-3</v>
      </c>
      <c r="AC40">
        <f t="shared" si="21"/>
        <v>2.243037714784E-3</v>
      </c>
      <c r="AD40">
        <f t="shared" si="22"/>
        <v>1.454789435702975E-3</v>
      </c>
      <c r="AE40">
        <f t="shared" si="23"/>
        <v>1.4970426031156751E-3</v>
      </c>
      <c r="AF40">
        <f t="shared" si="24"/>
        <v>2.0681601423051051E-3</v>
      </c>
      <c r="AG40">
        <f t="shared" si="25"/>
        <v>1.51861665624157E-2</v>
      </c>
      <c r="AH40">
        <f t="shared" si="26"/>
        <v>2.851352476583895E-2</v>
      </c>
      <c r="AI40">
        <f t="shared" si="29"/>
        <v>3.0313476962717449E-3</v>
      </c>
      <c r="AJ40">
        <f t="shared" si="30"/>
        <v>3.7066338828124759E-3</v>
      </c>
      <c r="AK40">
        <f t="shared" si="31"/>
        <v>9.0265657793162715E-3</v>
      </c>
      <c r="AM40" t="str">
        <f t="shared" si="32"/>
        <v>LPC_O-20:1_</v>
      </c>
      <c r="AN40">
        <f t="shared" si="33"/>
        <v>1.9083191124685441E-3</v>
      </c>
      <c r="AO40">
        <f t="shared" si="34"/>
        <v>1.1892847737331029E-2</v>
      </c>
      <c r="AQ40">
        <f t="shared" si="35"/>
        <v>4.0295959572015305E-4</v>
      </c>
      <c r="AR40">
        <f t="shared" si="36"/>
        <v>1.0498198729806864E-2</v>
      </c>
      <c r="AT40">
        <f t="shared" si="27"/>
        <v>1.8020900964321911E-4</v>
      </c>
      <c r="AU40">
        <f t="shared" si="28"/>
        <v>4.2858716843935506E-3</v>
      </c>
      <c r="AW40">
        <f t="shared" si="37"/>
        <v>0.10055993736068133</v>
      </c>
    </row>
    <row r="41" spans="1:49" x14ac:dyDescent="0.2">
      <c r="A41" t="s">
        <v>809</v>
      </c>
      <c r="B41">
        <v>566.41600000000005</v>
      </c>
      <c r="C41">
        <v>1.2818885037462001E-2</v>
      </c>
      <c r="D41">
        <v>1.38991840359865E-2</v>
      </c>
      <c r="E41">
        <v>1.04661973768321E-2</v>
      </c>
      <c r="F41">
        <v>1.2680817390637301E-2</v>
      </c>
      <c r="G41">
        <v>1.2424585444613201E-2</v>
      </c>
      <c r="H41">
        <v>9.4691310967533002E-3</v>
      </c>
      <c r="I41">
        <v>5.4957143164725102E-3</v>
      </c>
      <c r="J41">
        <v>5.3711581212374099E-3</v>
      </c>
      <c r="K41">
        <v>1.16774752675645E-2</v>
      </c>
      <c r="L41">
        <v>9.6547663731507503E-3</v>
      </c>
      <c r="M41">
        <v>1.08131746918221E-2</v>
      </c>
      <c r="N41">
        <v>1.25236398391293E-2</v>
      </c>
      <c r="O41">
        <v>2.0968687082802501E-2</v>
      </c>
      <c r="P41">
        <v>3.2428410353604997E-2</v>
      </c>
      <c r="Q41">
        <v>5.92588521358502E-3</v>
      </c>
      <c r="R41">
        <v>9.0041525777856506E-3</v>
      </c>
      <c r="S41">
        <v>1.1957865307844699E-2</v>
      </c>
      <c r="T41">
        <v>1.7031046818516499E-2</v>
      </c>
      <c r="U41">
        <v>5.0480806228867499E-3</v>
      </c>
      <c r="V41">
        <v>2.0547758259453201E-2</v>
      </c>
      <c r="W41">
        <v>1.36073593475403E-2</v>
      </c>
      <c r="X41">
        <v>1.7467995396552499E-2</v>
      </c>
      <c r="AA41" t="str">
        <f t="shared" si="19"/>
        <v>LPC_O-22:0_</v>
      </c>
      <c r="AB41">
        <f t="shared" si="20"/>
        <v>1.3359034536724251E-2</v>
      </c>
      <c r="AC41">
        <f t="shared" si="21"/>
        <v>1.1573507383734701E-2</v>
      </c>
      <c r="AD41">
        <f t="shared" si="22"/>
        <v>1.094685827068325E-2</v>
      </c>
      <c r="AE41">
        <f t="shared" si="23"/>
        <v>5.43343621885496E-3</v>
      </c>
      <c r="AF41">
        <f t="shared" si="24"/>
        <v>1.0666120820357625E-2</v>
      </c>
      <c r="AG41">
        <f t="shared" si="25"/>
        <v>1.1668407265475699E-2</v>
      </c>
      <c r="AH41">
        <f t="shared" si="26"/>
        <v>2.6698548718203749E-2</v>
      </c>
      <c r="AI41">
        <f t="shared" si="29"/>
        <v>1.4494456063180599E-2</v>
      </c>
      <c r="AJ41">
        <f t="shared" si="30"/>
        <v>1.2797919441169975E-2</v>
      </c>
      <c r="AK41">
        <f t="shared" si="31"/>
        <v>1.55376773720464E-2</v>
      </c>
      <c r="AM41" t="str">
        <f t="shared" si="32"/>
        <v>LPC_O-22:0_</v>
      </c>
      <c r="AN41">
        <f t="shared" si="33"/>
        <v>1.0395791446070958E-2</v>
      </c>
      <c r="AO41">
        <f t="shared" si="34"/>
        <v>1.6239401772015289E-2</v>
      </c>
      <c r="AQ41">
        <f t="shared" si="35"/>
        <v>2.9651958814300998E-3</v>
      </c>
      <c r="AR41">
        <f t="shared" si="36"/>
        <v>6.0346664968867749E-3</v>
      </c>
      <c r="AT41">
        <f t="shared" si="27"/>
        <v>1.3260759114960218E-3</v>
      </c>
      <c r="AU41">
        <f t="shared" si="28"/>
        <v>2.4636422808735751E-3</v>
      </c>
      <c r="AW41">
        <f t="shared" si="37"/>
        <v>0.10142466112449966</v>
      </c>
    </row>
    <row r="42" spans="1:49" x14ac:dyDescent="0.2">
      <c r="A42" t="s">
        <v>810</v>
      </c>
      <c r="B42">
        <v>564.41399999999999</v>
      </c>
      <c r="C42">
        <v>2.3269606117661702E-3</v>
      </c>
      <c r="D42">
        <v>3.0511132428996202E-4</v>
      </c>
      <c r="E42">
        <v>5.8681270156519302E-4</v>
      </c>
      <c r="F42">
        <v>1.1543918915351301E-3</v>
      </c>
      <c r="G42">
        <v>0</v>
      </c>
      <c r="H42">
        <v>0</v>
      </c>
      <c r="I42">
        <v>2.44415002345318E-4</v>
      </c>
      <c r="J42">
        <v>8.5864064440472601E-4</v>
      </c>
      <c r="K42">
        <v>1.14255930658024E-3</v>
      </c>
      <c r="L42">
        <v>3.21188482952167E-4</v>
      </c>
      <c r="M42">
        <v>1.5610852485711099E-3</v>
      </c>
      <c r="N42">
        <v>2.2970733074935898E-3</v>
      </c>
      <c r="O42">
        <v>8.6171645635480208E-3</v>
      </c>
      <c r="P42">
        <v>1.5291822463493499E-4</v>
      </c>
      <c r="Q42">
        <v>2.1826466410071101E-3</v>
      </c>
      <c r="R42">
        <v>3.3887276783813201E-3</v>
      </c>
      <c r="S42">
        <v>1.32471646380155E-3</v>
      </c>
      <c r="T42">
        <v>1.3056630977675799E-3</v>
      </c>
      <c r="U42">
        <v>1.4437021174998901E-3</v>
      </c>
      <c r="V42">
        <v>0</v>
      </c>
      <c r="W42">
        <v>1.5558696146041101E-3</v>
      </c>
      <c r="X42">
        <v>3.4489739592046E-3</v>
      </c>
      <c r="AA42" t="str">
        <f t="shared" si="19"/>
        <v>LPC_O-22:1_</v>
      </c>
      <c r="AB42">
        <f t="shared" si="20"/>
        <v>1.316035968028066E-3</v>
      </c>
      <c r="AC42">
        <f t="shared" si="21"/>
        <v>8.7060229655016154E-4</v>
      </c>
      <c r="AD42">
        <f t="shared" si="22"/>
        <v>0</v>
      </c>
      <c r="AE42">
        <f t="shared" si="23"/>
        <v>5.5152782337502203E-4</v>
      </c>
      <c r="AF42">
        <f t="shared" si="24"/>
        <v>7.3187389476620348E-4</v>
      </c>
      <c r="AG42">
        <f t="shared" si="25"/>
        <v>1.92907927803235E-3</v>
      </c>
      <c r="AH42">
        <f t="shared" si="26"/>
        <v>4.3850413940914783E-3</v>
      </c>
      <c r="AI42">
        <f t="shared" si="29"/>
        <v>1.3151897807845651E-3</v>
      </c>
      <c r="AJ42">
        <f t="shared" si="30"/>
        <v>7.2185105874994504E-4</v>
      </c>
      <c r="AK42">
        <f t="shared" si="31"/>
        <v>2.5024217869043549E-3</v>
      </c>
      <c r="AM42" t="str">
        <f t="shared" si="32"/>
        <v>LPC_O-22:1_</v>
      </c>
      <c r="AN42">
        <f t="shared" si="33"/>
        <v>6.9400799654389066E-4</v>
      </c>
      <c r="AO42">
        <f t="shared" si="34"/>
        <v>2.1707166597125386E-3</v>
      </c>
      <c r="AQ42">
        <f t="shared" si="35"/>
        <v>4.7997027756015821E-4</v>
      </c>
      <c r="AR42">
        <f t="shared" si="36"/>
        <v>1.4055949554489279E-3</v>
      </c>
      <c r="AT42">
        <f t="shared" si="27"/>
        <v>2.1464923356079112E-4</v>
      </c>
      <c r="AU42">
        <f t="shared" si="28"/>
        <v>5.738317376466546E-4</v>
      </c>
      <c r="AW42">
        <f t="shared" si="37"/>
        <v>7.769316925926828E-2</v>
      </c>
    </row>
    <row r="43" spans="1:49" x14ac:dyDescent="0.2">
      <c r="A43" t="s">
        <v>811</v>
      </c>
      <c r="B43">
        <v>622.47199999999998</v>
      </c>
      <c r="C43">
        <v>2.7282307618084499E-2</v>
      </c>
      <c r="D43">
        <v>3.2414833460664198E-2</v>
      </c>
      <c r="E43">
        <v>3.2324569919448203E-2</v>
      </c>
      <c r="F43">
        <v>2.96267360955739E-2</v>
      </c>
      <c r="G43">
        <v>1.8359257707172501E-2</v>
      </c>
      <c r="H43">
        <v>1.62196155970732E-2</v>
      </c>
      <c r="I43">
        <v>2.9651722967416399E-2</v>
      </c>
      <c r="J43">
        <v>2.5418964612197101E-2</v>
      </c>
      <c r="K43">
        <v>3.4188609499436702E-2</v>
      </c>
      <c r="L43">
        <v>3.1909769555628499E-2</v>
      </c>
      <c r="M43">
        <v>5.11640684997276E-2</v>
      </c>
      <c r="N43">
        <v>3.5186124676697302E-2</v>
      </c>
      <c r="O43">
        <v>8.5200433921476207E-2</v>
      </c>
      <c r="P43">
        <v>0.115382784572265</v>
      </c>
      <c r="Q43">
        <v>4.3606450215237597E-2</v>
      </c>
      <c r="R43">
        <v>2.4644309130096301E-2</v>
      </c>
      <c r="S43">
        <v>3.1442784315568899E-2</v>
      </c>
      <c r="T43">
        <v>3.7292585777400897E-2</v>
      </c>
      <c r="U43">
        <v>3.6789521961959899E-2</v>
      </c>
      <c r="V43">
        <v>2.8491798334163598E-2</v>
      </c>
      <c r="W43">
        <v>4.6716591845064201E-2</v>
      </c>
      <c r="X43">
        <v>3.6017317960622602E-2</v>
      </c>
      <c r="AA43" t="str">
        <f t="shared" si="19"/>
        <v>PC_24:0_</v>
      </c>
      <c r="AB43">
        <f t="shared" si="20"/>
        <v>2.9848570539374349E-2</v>
      </c>
      <c r="AC43">
        <f t="shared" si="21"/>
        <v>3.0975653007511053E-2</v>
      </c>
      <c r="AD43">
        <f t="shared" si="22"/>
        <v>1.7289436652122851E-2</v>
      </c>
      <c r="AE43">
        <f t="shared" si="23"/>
        <v>2.7535343789806752E-2</v>
      </c>
      <c r="AF43">
        <f t="shared" si="24"/>
        <v>3.3049189527532601E-2</v>
      </c>
      <c r="AG43">
        <f t="shared" si="25"/>
        <v>4.3175096588212447E-2</v>
      </c>
      <c r="AH43">
        <f t="shared" si="26"/>
        <v>0.10029160924687061</v>
      </c>
      <c r="AI43">
        <f t="shared" si="29"/>
        <v>3.4367685046484894E-2</v>
      </c>
      <c r="AJ43">
        <f t="shared" si="30"/>
        <v>3.2640660148061745E-2</v>
      </c>
      <c r="AK43">
        <f t="shared" si="31"/>
        <v>4.1366954902843402E-2</v>
      </c>
      <c r="AM43" t="str">
        <f t="shared" si="32"/>
        <v>PC_24:0_</v>
      </c>
      <c r="AN43">
        <f t="shared" si="33"/>
        <v>2.7739638703269519E-2</v>
      </c>
      <c r="AO43">
        <f t="shared" si="34"/>
        <v>5.0368401186494619E-2</v>
      </c>
      <c r="AQ43">
        <f t="shared" si="35"/>
        <v>6.1716928662945035E-3</v>
      </c>
      <c r="AR43">
        <f t="shared" si="36"/>
        <v>2.8263899627438277E-2</v>
      </c>
      <c r="AT43">
        <f t="shared" si="27"/>
        <v>2.7600649570570061E-3</v>
      </c>
      <c r="AU43">
        <f t="shared" si="28"/>
        <v>1.1538688704743892E-2</v>
      </c>
      <c r="AW43">
        <f t="shared" si="37"/>
        <v>0.14893368886529776</v>
      </c>
    </row>
    <row r="44" spans="1:49" x14ac:dyDescent="0.2">
      <c r="A44" t="s">
        <v>812</v>
      </c>
      <c r="B44">
        <v>620.47</v>
      </c>
      <c r="C44">
        <v>0.118249807905408</v>
      </c>
      <c r="D44">
        <v>0.12547862475175101</v>
      </c>
      <c r="E44">
        <v>0.11134225924412799</v>
      </c>
      <c r="F44">
        <v>9.8472612982914404E-2</v>
      </c>
      <c r="G44">
        <v>0.10847841217123</v>
      </c>
      <c r="H44">
        <v>0.12495965354300601</v>
      </c>
      <c r="I44">
        <v>8.2009941614231197E-2</v>
      </c>
      <c r="J44">
        <v>9.0392811793243405E-2</v>
      </c>
      <c r="K44">
        <v>0.118523630294163</v>
      </c>
      <c r="L44">
        <v>0.115286605155</v>
      </c>
      <c r="M44">
        <v>0.211750132338095</v>
      </c>
      <c r="N44">
        <v>0.174855269339037</v>
      </c>
      <c r="O44">
        <v>0.204044317511338</v>
      </c>
      <c r="P44">
        <v>0.29961079307677402</v>
      </c>
      <c r="Q44">
        <v>0.134932575874077</v>
      </c>
      <c r="R44">
        <v>0.12794889578354701</v>
      </c>
      <c r="S44">
        <v>0.16333434777585301</v>
      </c>
      <c r="T44">
        <v>0.21516215085481499</v>
      </c>
      <c r="U44">
        <v>0.19462906199197499</v>
      </c>
      <c r="V44">
        <v>0.25718285123331902</v>
      </c>
      <c r="W44">
        <v>0.273029098051637</v>
      </c>
      <c r="X44">
        <v>0.28046362787929202</v>
      </c>
      <c r="AA44" t="str">
        <f t="shared" si="19"/>
        <v>PC_24:1_</v>
      </c>
      <c r="AB44">
        <f t="shared" si="20"/>
        <v>0.12186421632857949</v>
      </c>
      <c r="AC44">
        <f t="shared" si="21"/>
        <v>0.1049074361135212</v>
      </c>
      <c r="AD44">
        <f t="shared" si="22"/>
        <v>0.116719032857118</v>
      </c>
      <c r="AE44">
        <f t="shared" si="23"/>
        <v>8.6201376703737301E-2</v>
      </c>
      <c r="AF44">
        <f t="shared" si="24"/>
        <v>0.11690511772458151</v>
      </c>
      <c r="AG44">
        <f t="shared" si="25"/>
        <v>0.19330270083856599</v>
      </c>
      <c r="AH44">
        <f t="shared" si="26"/>
        <v>0.25182755529405598</v>
      </c>
      <c r="AI44">
        <f t="shared" si="29"/>
        <v>0.18924824931533402</v>
      </c>
      <c r="AJ44">
        <f t="shared" si="30"/>
        <v>0.22590595661264701</v>
      </c>
      <c r="AK44">
        <f t="shared" si="31"/>
        <v>0.27674636296546451</v>
      </c>
      <c r="AM44" t="str">
        <f t="shared" si="32"/>
        <v>PC_24:1_</v>
      </c>
      <c r="AN44">
        <f t="shared" si="33"/>
        <v>0.1093194359455075</v>
      </c>
      <c r="AO44">
        <f t="shared" si="34"/>
        <v>0.22740616500521355</v>
      </c>
      <c r="AQ44">
        <f t="shared" si="35"/>
        <v>1.4349028913054031E-2</v>
      </c>
      <c r="AR44">
        <f t="shared" si="36"/>
        <v>3.7590500334458141E-2</v>
      </c>
      <c r="AT44">
        <f t="shared" si="27"/>
        <v>6.4170808121397464E-3</v>
      </c>
      <c r="AU44">
        <f t="shared" si="28"/>
        <v>1.5346257499223808E-2</v>
      </c>
      <c r="AW44">
        <f t="shared" si="37"/>
        <v>1.1066707252684817E-3</v>
      </c>
    </row>
    <row r="45" spans="1:49" x14ac:dyDescent="0.2">
      <c r="A45" t="s">
        <v>813</v>
      </c>
      <c r="B45">
        <v>650.5</v>
      </c>
      <c r="C45">
        <v>5.8845442000629702E-2</v>
      </c>
      <c r="D45">
        <v>5.5629884553424901E-2</v>
      </c>
      <c r="E45">
        <v>4.5476465404236097E-2</v>
      </c>
      <c r="F45">
        <v>5.5275361817737803E-2</v>
      </c>
      <c r="G45">
        <v>4.27526386239599E-2</v>
      </c>
      <c r="H45">
        <v>5.07033983858617E-2</v>
      </c>
      <c r="I45">
        <v>5.0129335235734797E-2</v>
      </c>
      <c r="J45">
        <v>5.4932542635883E-2</v>
      </c>
      <c r="K45">
        <v>4.9935522079251497E-2</v>
      </c>
      <c r="L45">
        <v>4.2238043156450703E-2</v>
      </c>
      <c r="M45">
        <v>0.151782724706194</v>
      </c>
      <c r="N45">
        <v>8.5252288032249796E-2</v>
      </c>
      <c r="O45">
        <v>0.20262726900449701</v>
      </c>
      <c r="P45">
        <v>0.29962928688847701</v>
      </c>
      <c r="Q45">
        <v>7.0421095449681795E-2</v>
      </c>
      <c r="R45">
        <v>6.3699009090156897E-2</v>
      </c>
      <c r="S45">
        <v>5.60043683688492E-2</v>
      </c>
      <c r="T45">
        <v>7.5918767742470902E-2</v>
      </c>
      <c r="U45">
        <v>5.4778580801716402E-2</v>
      </c>
      <c r="V45">
        <v>7.1641226228957203E-2</v>
      </c>
      <c r="W45">
        <v>0.11423967089628401</v>
      </c>
      <c r="X45">
        <v>9.5021462323883005E-2</v>
      </c>
      <c r="AA45" t="str">
        <f t="shared" si="19"/>
        <v>PC_26:0_</v>
      </c>
      <c r="AB45">
        <f t="shared" si="20"/>
        <v>5.7237663277027298E-2</v>
      </c>
      <c r="AC45">
        <f t="shared" si="21"/>
        <v>5.037591361098695E-2</v>
      </c>
      <c r="AD45">
        <f t="shared" si="22"/>
        <v>4.6728018504910804E-2</v>
      </c>
      <c r="AE45">
        <f t="shared" si="23"/>
        <v>5.2530938935808902E-2</v>
      </c>
      <c r="AF45">
        <f t="shared" si="24"/>
        <v>4.6086782617851096E-2</v>
      </c>
      <c r="AG45">
        <f t="shared" si="25"/>
        <v>0.1185175063692219</v>
      </c>
      <c r="AH45">
        <f t="shared" si="26"/>
        <v>0.25112827794648701</v>
      </c>
      <c r="AI45">
        <f t="shared" si="29"/>
        <v>6.5961568055660058E-2</v>
      </c>
      <c r="AJ45">
        <f t="shared" si="30"/>
        <v>6.3209903515336799E-2</v>
      </c>
      <c r="AK45">
        <f t="shared" si="31"/>
        <v>0.10463056661008351</v>
      </c>
      <c r="AM45" t="str">
        <f t="shared" si="32"/>
        <v>PC_26:0_</v>
      </c>
      <c r="AN45">
        <f t="shared" si="33"/>
        <v>5.0591863389317003E-2</v>
      </c>
      <c r="AO45">
        <f t="shared" si="34"/>
        <v>0.12068956449935786</v>
      </c>
      <c r="AQ45">
        <f t="shared" si="35"/>
        <v>4.560656599587324E-3</v>
      </c>
      <c r="AR45">
        <f t="shared" si="36"/>
        <v>7.677228053967472E-2</v>
      </c>
      <c r="AT45">
        <f t="shared" si="27"/>
        <v>2.0395876357420591E-3</v>
      </c>
      <c r="AU45">
        <f t="shared" si="28"/>
        <v>3.1342152285334303E-2</v>
      </c>
      <c r="AW45">
        <f t="shared" si="37"/>
        <v>0.1106958448154572</v>
      </c>
    </row>
    <row r="46" spans="1:49" x14ac:dyDescent="0.2">
      <c r="A46" t="s">
        <v>814</v>
      </c>
      <c r="B46">
        <v>648.49800000000005</v>
      </c>
      <c r="C46">
        <v>0.93266300922169298</v>
      </c>
      <c r="D46">
        <v>0.77912194304669502</v>
      </c>
      <c r="E46">
        <v>0.88955971844079096</v>
      </c>
      <c r="F46">
        <v>0.66780856060307103</v>
      </c>
      <c r="G46">
        <v>0.770429862002598</v>
      </c>
      <c r="H46">
        <v>0.86818889041235003</v>
      </c>
      <c r="I46">
        <v>0.74914973723057299</v>
      </c>
      <c r="J46">
        <v>0.69437577174887599</v>
      </c>
      <c r="K46">
        <v>0.91001073087689699</v>
      </c>
      <c r="L46">
        <v>0.65114902972114796</v>
      </c>
      <c r="M46">
        <v>1.1037673140953601</v>
      </c>
      <c r="N46">
        <v>0.72645843163448098</v>
      </c>
      <c r="O46">
        <v>0.71185727829802403</v>
      </c>
      <c r="P46">
        <v>1.1294573804747301</v>
      </c>
      <c r="Q46">
        <v>0.92710578680614197</v>
      </c>
      <c r="R46">
        <v>0.71419496264377802</v>
      </c>
      <c r="S46">
        <v>0.79754429976816998</v>
      </c>
      <c r="T46">
        <v>1.08225695275374</v>
      </c>
      <c r="U46">
        <v>0.78059938264538598</v>
      </c>
      <c r="V46">
        <v>0.89248885355291696</v>
      </c>
      <c r="W46">
        <v>0.92938371491872196</v>
      </c>
      <c r="X46">
        <v>0.73677294183541298</v>
      </c>
      <c r="AA46" t="str">
        <f t="shared" si="19"/>
        <v>PC_26:1_</v>
      </c>
      <c r="AB46">
        <f t="shared" si="20"/>
        <v>0.85589247613419395</v>
      </c>
      <c r="AC46">
        <f t="shared" si="21"/>
        <v>0.77868413952193105</v>
      </c>
      <c r="AD46">
        <f t="shared" si="22"/>
        <v>0.81930937620747402</v>
      </c>
      <c r="AE46">
        <f t="shared" si="23"/>
        <v>0.72176275448972449</v>
      </c>
      <c r="AF46">
        <f t="shared" si="24"/>
        <v>0.78057988029902248</v>
      </c>
      <c r="AG46">
        <f t="shared" si="25"/>
        <v>0.91511287286492049</v>
      </c>
      <c r="AH46">
        <f t="shared" si="26"/>
        <v>0.92065732938637712</v>
      </c>
      <c r="AI46">
        <f t="shared" si="29"/>
        <v>0.93990062626095505</v>
      </c>
      <c r="AJ46">
        <f t="shared" si="30"/>
        <v>0.83654411809915152</v>
      </c>
      <c r="AK46">
        <f t="shared" si="31"/>
        <v>0.83307832837706752</v>
      </c>
      <c r="AM46" t="str">
        <f t="shared" si="32"/>
        <v>PC_26:1_</v>
      </c>
      <c r="AN46">
        <f t="shared" si="33"/>
        <v>0.79124572533046922</v>
      </c>
      <c r="AO46">
        <f t="shared" si="34"/>
        <v>0.88905865499769432</v>
      </c>
      <c r="AQ46">
        <f t="shared" si="35"/>
        <v>5.016524647388166E-2</v>
      </c>
      <c r="AR46">
        <f t="shared" si="36"/>
        <v>5.0382978494600696E-2</v>
      </c>
      <c r="AT46">
        <f t="shared" si="27"/>
        <v>2.2434580244726204E-2</v>
      </c>
      <c r="AU46">
        <f t="shared" si="28"/>
        <v>2.0568764838898312E-2</v>
      </c>
      <c r="AW46">
        <f t="shared" si="37"/>
        <v>1.5203581549754307E-2</v>
      </c>
    </row>
    <row r="47" spans="1:49" x14ac:dyDescent="0.2">
      <c r="A47" t="s">
        <v>815</v>
      </c>
      <c r="B47">
        <v>678.52800000000002</v>
      </c>
      <c r="C47">
        <v>6.4807893977848793E-2</v>
      </c>
      <c r="D47">
        <v>6.5843244357425307E-2</v>
      </c>
      <c r="E47">
        <v>7.9364269623096201E-2</v>
      </c>
      <c r="F47">
        <v>9.7614397569840694E-2</v>
      </c>
      <c r="G47">
        <v>4.5012693394314199E-2</v>
      </c>
      <c r="H47">
        <v>4.4933999834935699E-2</v>
      </c>
      <c r="I47">
        <v>0.124507262789585</v>
      </c>
      <c r="J47">
        <v>8.6294058815467506E-2</v>
      </c>
      <c r="K47">
        <v>0.109110654508072</v>
      </c>
      <c r="L47">
        <v>0.11541252157330401</v>
      </c>
      <c r="M47">
        <v>0.11805962738421499</v>
      </c>
      <c r="N47">
        <v>8.8970263294494506E-2</v>
      </c>
      <c r="O47">
        <v>0.14984232344781601</v>
      </c>
      <c r="P47">
        <v>0.16419694497774501</v>
      </c>
      <c r="Q47">
        <v>5.9038116818483803E-2</v>
      </c>
      <c r="R47">
        <v>5.8238173017875899E-2</v>
      </c>
      <c r="S47">
        <v>6.8832371262740902E-2</v>
      </c>
      <c r="T47">
        <v>5.9216290802453997E-2</v>
      </c>
      <c r="U47">
        <v>6.9700935775073705E-2</v>
      </c>
      <c r="V47">
        <v>6.6896573225782005E-2</v>
      </c>
      <c r="W47">
        <v>9.0731481087695007E-2</v>
      </c>
      <c r="X47">
        <v>7.3268727527233804E-2</v>
      </c>
      <c r="AA47" t="str">
        <f t="shared" si="19"/>
        <v>PC_28:0_</v>
      </c>
      <c r="AB47">
        <f t="shared" si="20"/>
        <v>6.5325569167637043E-2</v>
      </c>
      <c r="AC47">
        <f t="shared" si="21"/>
        <v>8.8489333596468447E-2</v>
      </c>
      <c r="AD47">
        <f t="shared" si="22"/>
        <v>4.4973346614624946E-2</v>
      </c>
      <c r="AE47">
        <f t="shared" si="23"/>
        <v>0.10540066080252625</v>
      </c>
      <c r="AF47">
        <f t="shared" si="24"/>
        <v>0.112261588040688</v>
      </c>
      <c r="AG47">
        <f t="shared" si="25"/>
        <v>0.10351494533935475</v>
      </c>
      <c r="AH47">
        <f t="shared" si="26"/>
        <v>0.15701963421278051</v>
      </c>
      <c r="AI47">
        <f t="shared" si="29"/>
        <v>6.4024331032597442E-2</v>
      </c>
      <c r="AJ47">
        <f t="shared" si="30"/>
        <v>6.8298754500427855E-2</v>
      </c>
      <c r="AK47">
        <f t="shared" si="31"/>
        <v>8.2000104307464405E-2</v>
      </c>
      <c r="AM47" t="str">
        <f t="shared" si="32"/>
        <v>PC_28:0_</v>
      </c>
      <c r="AN47">
        <f t="shared" si="33"/>
        <v>8.3290099644388937E-2</v>
      </c>
      <c r="AO47">
        <f t="shared" si="34"/>
        <v>9.4971553878525003E-2</v>
      </c>
      <c r="AQ47">
        <f t="shared" si="35"/>
        <v>2.8045293750944892E-2</v>
      </c>
      <c r="AR47">
        <f t="shared" si="36"/>
        <v>3.7948587402344372E-2</v>
      </c>
      <c r="AT47">
        <f t="shared" si="27"/>
        <v>1.2542236655212567E-2</v>
      </c>
      <c r="AU47">
        <f t="shared" si="28"/>
        <v>1.549244593252558E-2</v>
      </c>
      <c r="AW47">
        <f t="shared" si="37"/>
        <v>0.59628314204565669</v>
      </c>
    </row>
    <row r="48" spans="1:49" x14ac:dyDescent="0.2">
      <c r="A48" t="s">
        <v>816</v>
      </c>
      <c r="B48">
        <v>676.52599999999995</v>
      </c>
      <c r="C48">
        <v>1.39353604109636</v>
      </c>
      <c r="D48">
        <v>1.1151245700002199</v>
      </c>
      <c r="E48">
        <v>1.1914916590295801</v>
      </c>
      <c r="F48">
        <v>1.1806005055616799</v>
      </c>
      <c r="G48">
        <v>1.0464324285625199</v>
      </c>
      <c r="H48">
        <v>1.2025293765909599</v>
      </c>
      <c r="I48">
        <v>1.2329128216977601</v>
      </c>
      <c r="J48">
        <v>1.0978684182641101</v>
      </c>
      <c r="K48">
        <v>1.2559726211973401</v>
      </c>
      <c r="L48">
        <v>1.2817796664177901</v>
      </c>
      <c r="M48">
        <v>1.3974987417890401</v>
      </c>
      <c r="N48">
        <v>1.08822024525452</v>
      </c>
      <c r="O48">
        <v>1.2017011578030099</v>
      </c>
      <c r="P48">
        <v>1.41904250465551</v>
      </c>
      <c r="Q48">
        <v>1.45195544826822</v>
      </c>
      <c r="R48">
        <v>0.98812848963018596</v>
      </c>
      <c r="S48">
        <v>0.95121535030091997</v>
      </c>
      <c r="T48">
        <v>1.1900623698359301</v>
      </c>
      <c r="U48">
        <v>0.99910223732909997</v>
      </c>
      <c r="V48">
        <v>1.2598788858240699</v>
      </c>
      <c r="W48">
        <v>0.929353792131136</v>
      </c>
      <c r="X48">
        <v>1.2076332703383299</v>
      </c>
      <c r="AA48" t="str">
        <f t="shared" si="19"/>
        <v>PC_28:1_</v>
      </c>
      <c r="AB48">
        <f t="shared" si="20"/>
        <v>1.2543303055482899</v>
      </c>
      <c r="AC48">
        <f t="shared" si="21"/>
        <v>1.18604608229563</v>
      </c>
      <c r="AD48">
        <f t="shared" si="22"/>
        <v>1.1244809025767399</v>
      </c>
      <c r="AE48">
        <f t="shared" si="23"/>
        <v>1.165390619980935</v>
      </c>
      <c r="AF48">
        <f t="shared" si="24"/>
        <v>1.2688761438075651</v>
      </c>
      <c r="AG48">
        <f t="shared" si="25"/>
        <v>1.24285949352178</v>
      </c>
      <c r="AH48">
        <f t="shared" si="26"/>
        <v>1.31037183122926</v>
      </c>
      <c r="AI48">
        <f t="shared" si="29"/>
        <v>1.0706388600684251</v>
      </c>
      <c r="AJ48">
        <f t="shared" si="30"/>
        <v>1.1294905615765849</v>
      </c>
      <c r="AK48">
        <f t="shared" si="31"/>
        <v>1.068493531234733</v>
      </c>
      <c r="AM48" t="str">
        <f t="shared" si="32"/>
        <v>PC_28:1_</v>
      </c>
      <c r="AN48">
        <f t="shared" si="33"/>
        <v>1.1998248108418319</v>
      </c>
      <c r="AO48">
        <f t="shared" si="34"/>
        <v>1.1643708555261565</v>
      </c>
      <c r="AQ48">
        <f t="shared" si="35"/>
        <v>6.0809552931248942E-2</v>
      </c>
      <c r="AR48">
        <f t="shared" si="36"/>
        <v>0.10801797812452998</v>
      </c>
      <c r="AT48">
        <f t="shared" si="27"/>
        <v>2.7194858807128845E-2</v>
      </c>
      <c r="AU48">
        <f t="shared" si="28"/>
        <v>4.4098154908702322E-2</v>
      </c>
      <c r="AW48">
        <f t="shared" si="37"/>
        <v>0.54499331122862638</v>
      </c>
    </row>
    <row r="49" spans="1:49" x14ac:dyDescent="0.2">
      <c r="A49" t="s">
        <v>817</v>
      </c>
      <c r="B49">
        <v>706.55600000000004</v>
      </c>
      <c r="C49">
        <v>0.39581087565759299</v>
      </c>
      <c r="D49">
        <v>0.42759108403996998</v>
      </c>
      <c r="E49">
        <v>0.50105958415113305</v>
      </c>
      <c r="F49">
        <v>0.53797175013648502</v>
      </c>
      <c r="G49">
        <v>0.25986390689575301</v>
      </c>
      <c r="H49">
        <v>0.24347324967797401</v>
      </c>
      <c r="I49">
        <v>0.69457599889307997</v>
      </c>
      <c r="J49">
        <v>0.58520933579559897</v>
      </c>
      <c r="K49">
        <v>0.60170151650526105</v>
      </c>
      <c r="L49">
        <v>0.61262378996094002</v>
      </c>
      <c r="M49">
        <v>0.29668436652292501</v>
      </c>
      <c r="N49">
        <v>0.23912589480080099</v>
      </c>
      <c r="O49">
        <v>0.37030869682161599</v>
      </c>
      <c r="P49">
        <v>0.465949200982953</v>
      </c>
      <c r="Q49">
        <v>0.20763044057834501</v>
      </c>
      <c r="R49">
        <v>0.20038577733443799</v>
      </c>
      <c r="S49">
        <v>8.6952580106788094E-2</v>
      </c>
      <c r="T49">
        <v>0.104808783575202</v>
      </c>
      <c r="U49">
        <v>7.4317742889831895E-2</v>
      </c>
      <c r="V49">
        <v>7.3782568016966504E-2</v>
      </c>
      <c r="W49">
        <v>0.15675077330482701</v>
      </c>
      <c r="X49">
        <v>0.12614334964030799</v>
      </c>
      <c r="AA49" t="str">
        <f t="shared" si="19"/>
        <v>PC_30:0_</v>
      </c>
      <c r="AB49">
        <f t="shared" si="20"/>
        <v>0.41170097984878151</v>
      </c>
      <c r="AC49">
        <f t="shared" si="21"/>
        <v>0.51951566714380903</v>
      </c>
      <c r="AD49">
        <f t="shared" si="22"/>
        <v>0.25166857828686351</v>
      </c>
      <c r="AE49">
        <f t="shared" si="23"/>
        <v>0.63989266734433947</v>
      </c>
      <c r="AF49">
        <f t="shared" si="24"/>
        <v>0.60716265323310048</v>
      </c>
      <c r="AG49">
        <f t="shared" si="25"/>
        <v>0.267905130661863</v>
      </c>
      <c r="AH49">
        <f t="shared" si="26"/>
        <v>0.41812894890228447</v>
      </c>
      <c r="AI49">
        <f t="shared" si="29"/>
        <v>9.5880681840995047E-2</v>
      </c>
      <c r="AJ49">
        <f t="shared" si="30"/>
        <v>7.40501554533992E-2</v>
      </c>
      <c r="AK49">
        <f t="shared" si="31"/>
        <v>0.1414470614725675</v>
      </c>
      <c r="AM49" t="str">
        <f t="shared" si="32"/>
        <v>PC_30:0_</v>
      </c>
      <c r="AN49">
        <f t="shared" si="33"/>
        <v>0.4859881091713788</v>
      </c>
      <c r="AO49">
        <f t="shared" si="34"/>
        <v>0.19948239566622186</v>
      </c>
      <c r="AQ49">
        <f t="shared" si="35"/>
        <v>0.15804920154457169</v>
      </c>
      <c r="AR49">
        <f t="shared" si="36"/>
        <v>0.14345961793619372</v>
      </c>
      <c r="AT49">
        <f t="shared" si="27"/>
        <v>7.0681751688645406E-2</v>
      </c>
      <c r="AU49">
        <f t="shared" si="28"/>
        <v>5.8567143773050029E-2</v>
      </c>
      <c r="AW49">
        <f t="shared" si="37"/>
        <v>1.7217088090946842E-2</v>
      </c>
    </row>
    <row r="50" spans="1:49" x14ac:dyDescent="0.2">
      <c r="A50" t="s">
        <v>818</v>
      </c>
      <c r="B50">
        <v>704.55399999999997</v>
      </c>
      <c r="C50">
        <v>1.1403531038758199</v>
      </c>
      <c r="D50">
        <v>1.07619549622307</v>
      </c>
      <c r="E50">
        <v>1.2750109716170199</v>
      </c>
      <c r="F50">
        <v>1.1713468008743499</v>
      </c>
      <c r="G50">
        <v>0.81753516443502205</v>
      </c>
      <c r="H50">
        <v>1.0196771784635701</v>
      </c>
      <c r="I50">
        <v>1.38619886972844</v>
      </c>
      <c r="J50">
        <v>1.4417104420246001</v>
      </c>
      <c r="K50">
        <v>1.7320550599646201</v>
      </c>
      <c r="L50">
        <v>1.1822224989188099</v>
      </c>
      <c r="M50">
        <v>2.3946115986910299</v>
      </c>
      <c r="N50">
        <v>2.3252508207969198</v>
      </c>
      <c r="O50">
        <v>3.3666693343262901</v>
      </c>
      <c r="P50">
        <v>5.1855582348628904</v>
      </c>
      <c r="Q50">
        <v>1.32822395380832</v>
      </c>
      <c r="R50">
        <v>0.95665482499268895</v>
      </c>
      <c r="S50">
        <v>1.1447232066402899</v>
      </c>
      <c r="T50">
        <v>1.2656221208655101</v>
      </c>
      <c r="U50">
        <v>0.74735779749929199</v>
      </c>
      <c r="V50">
        <v>0.96620177706674604</v>
      </c>
      <c r="W50">
        <v>1.30299919334331</v>
      </c>
      <c r="X50">
        <v>1.5127172189446401</v>
      </c>
      <c r="AA50" t="str">
        <f t="shared" si="19"/>
        <v>PC_30:1_</v>
      </c>
      <c r="AB50">
        <f t="shared" si="20"/>
        <v>1.108274300049445</v>
      </c>
      <c r="AC50">
        <f t="shared" si="21"/>
        <v>1.2231788862456849</v>
      </c>
      <c r="AD50">
        <f t="shared" si="22"/>
        <v>0.91860617144929613</v>
      </c>
      <c r="AE50">
        <f t="shared" si="23"/>
        <v>1.4139546558765201</v>
      </c>
      <c r="AF50">
        <f t="shared" si="24"/>
        <v>1.457138779441715</v>
      </c>
      <c r="AG50">
        <f t="shared" si="25"/>
        <v>2.3599312097439746</v>
      </c>
      <c r="AH50">
        <f t="shared" si="26"/>
        <v>4.2761137845945907</v>
      </c>
      <c r="AI50">
        <f t="shared" si="29"/>
        <v>1.2051726637528999</v>
      </c>
      <c r="AJ50">
        <f t="shared" si="30"/>
        <v>0.85677978728301896</v>
      </c>
      <c r="AK50">
        <f t="shared" si="31"/>
        <v>1.4078582061439751</v>
      </c>
      <c r="AM50" t="str">
        <f t="shared" si="32"/>
        <v>PC_30:1_</v>
      </c>
      <c r="AN50">
        <f t="shared" si="33"/>
        <v>1.2242305586125322</v>
      </c>
      <c r="AO50">
        <f t="shared" si="34"/>
        <v>2.0211711303036921</v>
      </c>
      <c r="AQ50">
        <f t="shared" si="35"/>
        <v>0.22197674335168011</v>
      </c>
      <c r="AR50">
        <f t="shared" si="36"/>
        <v>1.3781634704942423</v>
      </c>
      <c r="AT50">
        <f t="shared" si="27"/>
        <v>9.9271017511676246E-2</v>
      </c>
      <c r="AU50">
        <f t="shared" si="28"/>
        <v>0.56263288080901896</v>
      </c>
      <c r="AW50">
        <f t="shared" si="37"/>
        <v>0.26766011217892266</v>
      </c>
    </row>
    <row r="51" spans="1:49" x14ac:dyDescent="0.2">
      <c r="A51" t="s">
        <v>819</v>
      </c>
      <c r="B51">
        <v>702.55200000000002</v>
      </c>
      <c r="C51">
        <v>8.0483670940517393E-2</v>
      </c>
      <c r="D51">
        <v>8.4737402281112303E-2</v>
      </c>
      <c r="E51">
        <v>8.3216094349050404E-2</v>
      </c>
      <c r="F51">
        <v>8.1590720753074497E-2</v>
      </c>
      <c r="G51">
        <v>4.7391339727900099E-2</v>
      </c>
      <c r="H51">
        <v>4.9718590088759E-2</v>
      </c>
      <c r="I51">
        <v>0.10753765393456</v>
      </c>
      <c r="J51">
        <v>0.115101751752235</v>
      </c>
      <c r="K51">
        <v>0.102675975236908</v>
      </c>
      <c r="L51">
        <v>7.6599553629561903E-2</v>
      </c>
      <c r="M51">
        <v>0.14252658152991199</v>
      </c>
      <c r="N51">
        <v>0.13766596986000801</v>
      </c>
      <c r="O51">
        <v>0.31342968163900298</v>
      </c>
      <c r="P51">
        <v>0.42917750931529602</v>
      </c>
      <c r="Q51">
        <v>4.5577756532354401E-2</v>
      </c>
      <c r="R51">
        <v>5.33582423282562E-2</v>
      </c>
      <c r="S51">
        <v>7.8740972638184498E-2</v>
      </c>
      <c r="T51">
        <v>9.5615342878586307E-2</v>
      </c>
      <c r="U51">
        <v>5.2903177264974899E-2</v>
      </c>
      <c r="V51">
        <v>5.5651706183545403E-2</v>
      </c>
      <c r="W51">
        <v>0.10290048233330699</v>
      </c>
      <c r="X51">
        <v>8.6648607635865793E-2</v>
      </c>
      <c r="AA51" t="str">
        <f t="shared" si="19"/>
        <v>PC_30:2_</v>
      </c>
      <c r="AB51">
        <f t="shared" si="20"/>
        <v>8.2610536610814855E-2</v>
      </c>
      <c r="AC51">
        <f t="shared" si="21"/>
        <v>8.2403407551062458E-2</v>
      </c>
      <c r="AD51">
        <f t="shared" si="22"/>
        <v>4.855496490832955E-2</v>
      </c>
      <c r="AE51">
        <f t="shared" si="23"/>
        <v>0.1113197028433975</v>
      </c>
      <c r="AF51">
        <f t="shared" si="24"/>
        <v>8.9637764433234957E-2</v>
      </c>
      <c r="AG51">
        <f t="shared" si="25"/>
        <v>0.14009627569496</v>
      </c>
      <c r="AH51">
        <f t="shared" si="26"/>
        <v>0.37130359547714953</v>
      </c>
      <c r="AI51">
        <f t="shared" si="29"/>
        <v>8.7178157758385402E-2</v>
      </c>
      <c r="AJ51">
        <f t="shared" si="30"/>
        <v>5.4277441724260148E-2</v>
      </c>
      <c r="AK51">
        <f t="shared" si="31"/>
        <v>9.4774544984586401E-2</v>
      </c>
      <c r="AM51" t="str">
        <f t="shared" si="32"/>
        <v>PC_30:2_</v>
      </c>
      <c r="AN51">
        <f t="shared" si="33"/>
        <v>8.2905275269367862E-2</v>
      </c>
      <c r="AO51">
        <f t="shared" si="34"/>
        <v>0.14952600312786829</v>
      </c>
      <c r="AQ51">
        <f t="shared" si="35"/>
        <v>2.2544337807332823E-2</v>
      </c>
      <c r="AR51">
        <f t="shared" si="36"/>
        <v>0.12770227549675095</v>
      </c>
      <c r="AT51">
        <f t="shared" si="27"/>
        <v>1.008213436898295E-2</v>
      </c>
      <c r="AU51">
        <f t="shared" si="28"/>
        <v>5.2134235659893842E-2</v>
      </c>
      <c r="AW51">
        <f t="shared" si="37"/>
        <v>0.31118133749231236</v>
      </c>
    </row>
    <row r="52" spans="1:49" x14ac:dyDescent="0.2">
      <c r="A52" t="s">
        <v>820</v>
      </c>
      <c r="B52">
        <v>700.55</v>
      </c>
      <c r="C52">
        <v>8.4273227014379608E-3</v>
      </c>
      <c r="D52">
        <v>5.4017824269123899E-3</v>
      </c>
      <c r="E52">
        <v>7.5705879499998203E-3</v>
      </c>
      <c r="F52">
        <v>1.0968675660921599E-2</v>
      </c>
      <c r="G52">
        <v>6.8200744614337599E-3</v>
      </c>
      <c r="H52">
        <v>3.65142420497088E-3</v>
      </c>
      <c r="I52">
        <v>9.6373426163685605E-3</v>
      </c>
      <c r="J52">
        <v>1.06869188145197E-2</v>
      </c>
      <c r="K52">
        <v>1.33691543013565E-2</v>
      </c>
      <c r="L52">
        <v>1.43935425270346E-2</v>
      </c>
      <c r="M52">
        <v>1.82987226113067E-2</v>
      </c>
      <c r="N52">
        <v>5.9850680368030203E-3</v>
      </c>
      <c r="O52">
        <v>1.4503618569956399E-2</v>
      </c>
      <c r="P52">
        <v>1.51397914752451E-2</v>
      </c>
      <c r="Q52">
        <v>5.1854786994690099E-3</v>
      </c>
      <c r="R52">
        <v>4.7277033859791798E-3</v>
      </c>
      <c r="S52">
        <v>2.27144690176305E-3</v>
      </c>
      <c r="T52">
        <v>5.0852499234928404E-3</v>
      </c>
      <c r="U52">
        <v>3.4663687310981702E-4</v>
      </c>
      <c r="V52">
        <v>2.3484556322094698E-3</v>
      </c>
      <c r="W52">
        <v>6.4633135378312804E-3</v>
      </c>
      <c r="X52">
        <v>3.1156809333081699E-3</v>
      </c>
      <c r="AA52" t="str">
        <f t="shared" si="19"/>
        <v>PC_30:3_</v>
      </c>
      <c r="AB52">
        <f t="shared" si="20"/>
        <v>6.9145525641751754E-3</v>
      </c>
      <c r="AC52">
        <f t="shared" si="21"/>
        <v>9.2696318054607089E-3</v>
      </c>
      <c r="AD52">
        <f t="shared" si="22"/>
        <v>5.2357493332023195E-3</v>
      </c>
      <c r="AE52">
        <f t="shared" si="23"/>
        <v>1.0162130715444129E-2</v>
      </c>
      <c r="AF52">
        <f t="shared" si="24"/>
        <v>1.3881348414195551E-2</v>
      </c>
      <c r="AG52">
        <f t="shared" si="25"/>
        <v>1.2141895324054859E-2</v>
      </c>
      <c r="AH52">
        <f t="shared" si="26"/>
        <v>1.4821705022600749E-2</v>
      </c>
      <c r="AI52">
        <f t="shared" si="29"/>
        <v>3.6783484126279454E-3</v>
      </c>
      <c r="AJ52">
        <f t="shared" si="30"/>
        <v>1.3475462526596435E-3</v>
      </c>
      <c r="AK52">
        <f t="shared" si="31"/>
        <v>4.7894972355697254E-3</v>
      </c>
      <c r="AM52" t="str">
        <f t="shared" si="32"/>
        <v>PC_30:3_</v>
      </c>
      <c r="AN52">
        <f t="shared" si="33"/>
        <v>9.0926825664955774E-3</v>
      </c>
      <c r="AO52">
        <f t="shared" si="34"/>
        <v>7.3557984495025847E-3</v>
      </c>
      <c r="AQ52">
        <f t="shared" si="35"/>
        <v>3.3063021357128807E-3</v>
      </c>
      <c r="AR52">
        <f t="shared" si="36"/>
        <v>5.8063568484472252E-3</v>
      </c>
      <c r="AT52">
        <f t="shared" si="27"/>
        <v>1.4786232659213471E-3</v>
      </c>
      <c r="AU52">
        <f t="shared" si="28"/>
        <v>2.3704352572017232E-3</v>
      </c>
      <c r="AW52">
        <f t="shared" si="37"/>
        <v>0.58110919305794739</v>
      </c>
    </row>
    <row r="53" spans="1:49" x14ac:dyDescent="0.2">
      <c r="A53" t="s">
        <v>821</v>
      </c>
      <c r="B53">
        <v>734.58399999999995</v>
      </c>
      <c r="C53">
        <v>2.10454425250169</v>
      </c>
      <c r="D53">
        <v>1.7004195214068301</v>
      </c>
      <c r="E53">
        <v>2.13902567602937</v>
      </c>
      <c r="F53">
        <v>1.8097798870136199</v>
      </c>
      <c r="G53">
        <v>1.6205664380854099</v>
      </c>
      <c r="H53">
        <v>1.71355857183271</v>
      </c>
      <c r="I53">
        <v>2.09164854650008</v>
      </c>
      <c r="J53">
        <v>2.2724822900652399</v>
      </c>
      <c r="K53">
        <v>3.0493874887708001</v>
      </c>
      <c r="L53">
        <v>2.3777758968105598</v>
      </c>
      <c r="M53">
        <v>2.4716535881775998</v>
      </c>
      <c r="N53">
        <v>1.9451159364167301</v>
      </c>
      <c r="O53">
        <v>3.58318528984619</v>
      </c>
      <c r="P53">
        <v>3.7471264163137898</v>
      </c>
      <c r="Q53">
        <v>1.2840306620109101</v>
      </c>
      <c r="R53">
        <v>1.27826181358179</v>
      </c>
      <c r="S53">
        <v>0.82469926976508501</v>
      </c>
      <c r="T53">
        <v>0.99169093951924503</v>
      </c>
      <c r="U53">
        <v>0.69964672987534504</v>
      </c>
      <c r="V53">
        <v>0.63735642440499496</v>
      </c>
      <c r="W53">
        <v>1.1861344569207699</v>
      </c>
      <c r="X53">
        <v>1.25439668842414</v>
      </c>
      <c r="AA53" t="str">
        <f t="shared" si="19"/>
        <v>PC_32:0_</v>
      </c>
      <c r="AB53">
        <f t="shared" si="20"/>
        <v>1.9024818869542601</v>
      </c>
      <c r="AC53">
        <f t="shared" si="21"/>
        <v>1.9744027815214951</v>
      </c>
      <c r="AD53">
        <f t="shared" si="22"/>
        <v>1.6670625049590599</v>
      </c>
      <c r="AE53">
        <f t="shared" si="23"/>
        <v>2.1820654182826598</v>
      </c>
      <c r="AF53">
        <f t="shared" si="24"/>
        <v>2.71358169279068</v>
      </c>
      <c r="AG53">
        <f t="shared" si="25"/>
        <v>2.2083847622971651</v>
      </c>
      <c r="AH53">
        <f t="shared" si="26"/>
        <v>3.6651558530799901</v>
      </c>
      <c r="AI53">
        <f t="shared" si="29"/>
        <v>0.90819510464216502</v>
      </c>
      <c r="AJ53">
        <f t="shared" si="30"/>
        <v>0.66850157714017</v>
      </c>
      <c r="AK53">
        <f t="shared" si="31"/>
        <v>1.2202655726724549</v>
      </c>
      <c r="AM53" t="str">
        <f t="shared" si="32"/>
        <v>PC_32:0_</v>
      </c>
      <c r="AN53">
        <f t="shared" si="33"/>
        <v>2.0879188569016311</v>
      </c>
      <c r="AO53">
        <f t="shared" si="34"/>
        <v>1.7341005739663893</v>
      </c>
      <c r="AQ53">
        <f t="shared" si="35"/>
        <v>0.39519311652531852</v>
      </c>
      <c r="AR53">
        <f t="shared" si="36"/>
        <v>1.2283695959629306</v>
      </c>
      <c r="AT53">
        <f t="shared" si="27"/>
        <v>0.17673573455812153</v>
      </c>
      <c r="AU53">
        <f t="shared" si="28"/>
        <v>0.50147978760965262</v>
      </c>
      <c r="AW53">
        <f t="shared" si="37"/>
        <v>0.5675674149691925</v>
      </c>
    </row>
    <row r="54" spans="1:49" x14ac:dyDescent="0.2">
      <c r="A54" t="s">
        <v>822</v>
      </c>
      <c r="B54">
        <v>732.58199999999999</v>
      </c>
      <c r="C54">
        <v>3.3637414794629499</v>
      </c>
      <c r="D54">
        <v>4.1595616901414996</v>
      </c>
      <c r="E54">
        <v>3.99316013410205</v>
      </c>
      <c r="F54">
        <v>4.0728160107865499</v>
      </c>
      <c r="G54">
        <v>2.8694113832663599</v>
      </c>
      <c r="H54">
        <v>3.1324362344532402</v>
      </c>
      <c r="I54">
        <v>4.8188267279208201</v>
      </c>
      <c r="J54">
        <v>4.7166590242045103</v>
      </c>
      <c r="K54">
        <v>4.7272693101001604</v>
      </c>
      <c r="L54">
        <v>4.4691873045428503</v>
      </c>
      <c r="M54">
        <v>1.4679299502157299</v>
      </c>
      <c r="N54">
        <v>1.22118460086112</v>
      </c>
      <c r="O54">
        <v>2.1166153345573</v>
      </c>
      <c r="P54">
        <v>2.4211858280751999</v>
      </c>
      <c r="Q54">
        <v>0.84884566483679202</v>
      </c>
      <c r="R54">
        <v>0.60163068217129001</v>
      </c>
      <c r="S54">
        <v>0.73421922655120098</v>
      </c>
      <c r="T54">
        <v>1.05379184973113</v>
      </c>
      <c r="U54">
        <v>0.543108339654512</v>
      </c>
      <c r="V54">
        <v>0.58095916827675698</v>
      </c>
      <c r="W54">
        <v>0.94664743009447905</v>
      </c>
      <c r="X54">
        <v>0.95747499017575799</v>
      </c>
      <c r="AA54" t="str">
        <f t="shared" si="19"/>
        <v>PC_32:1_</v>
      </c>
      <c r="AB54">
        <f t="shared" si="20"/>
        <v>3.7616515848022249</v>
      </c>
      <c r="AC54">
        <f t="shared" si="21"/>
        <v>4.0329880724442999</v>
      </c>
      <c r="AD54">
        <f t="shared" si="22"/>
        <v>3.0009238088597998</v>
      </c>
      <c r="AE54">
        <f t="shared" si="23"/>
        <v>4.7677428760626652</v>
      </c>
      <c r="AF54">
        <f t="shared" si="24"/>
        <v>4.5982283073215058</v>
      </c>
      <c r="AG54">
        <f t="shared" si="25"/>
        <v>1.344557275538425</v>
      </c>
      <c r="AH54">
        <f t="shared" si="26"/>
        <v>2.2689005813162497</v>
      </c>
      <c r="AI54">
        <f t="shared" si="29"/>
        <v>0.89400553814116557</v>
      </c>
      <c r="AJ54">
        <f t="shared" si="30"/>
        <v>0.56203375396563449</v>
      </c>
      <c r="AK54">
        <f t="shared" si="31"/>
        <v>0.95206121013511846</v>
      </c>
      <c r="AM54" t="str">
        <f t="shared" si="32"/>
        <v>PC_32:1_</v>
      </c>
      <c r="AN54">
        <f t="shared" si="33"/>
        <v>4.0323069298980991</v>
      </c>
      <c r="AO54">
        <f t="shared" si="34"/>
        <v>1.2043116718193185</v>
      </c>
      <c r="AQ54">
        <f t="shared" si="35"/>
        <v>0.70677771584894589</v>
      </c>
      <c r="AR54">
        <f t="shared" si="36"/>
        <v>0.65678373369151</v>
      </c>
      <c r="AT54">
        <f t="shared" si="27"/>
        <v>0.3160806035240547</v>
      </c>
      <c r="AU54">
        <f t="shared" si="28"/>
        <v>0.26813083648403208</v>
      </c>
      <c r="AW54">
        <f t="shared" si="37"/>
        <v>1.8196734605134221E-4</v>
      </c>
    </row>
    <row r="55" spans="1:49" x14ac:dyDescent="0.2">
      <c r="A55" t="s">
        <v>823</v>
      </c>
      <c r="B55">
        <v>730.58</v>
      </c>
      <c r="C55">
        <v>1.6695543577527501</v>
      </c>
      <c r="D55">
        <v>1.7829981394621699</v>
      </c>
      <c r="E55">
        <v>2.3245313421851699</v>
      </c>
      <c r="F55">
        <v>1.78519677215192</v>
      </c>
      <c r="G55">
        <v>1.5654493205383899</v>
      </c>
      <c r="H55">
        <v>1.63174300054529</v>
      </c>
      <c r="I55">
        <v>2.4262162007404098</v>
      </c>
      <c r="J55">
        <v>2.5572325908767901</v>
      </c>
      <c r="K55">
        <v>2.41409442431384</v>
      </c>
      <c r="L55">
        <v>2.2028689595966</v>
      </c>
      <c r="M55">
        <v>0.16515121601857399</v>
      </c>
      <c r="N55">
        <v>0.133137799543352</v>
      </c>
      <c r="O55">
        <v>0.20705686340412899</v>
      </c>
      <c r="P55">
        <v>0.27687991080862701</v>
      </c>
      <c r="Q55">
        <v>0.109874249894065</v>
      </c>
      <c r="R55">
        <v>7.9634516695870294E-2</v>
      </c>
      <c r="S55">
        <v>7.2886615748211994E-2</v>
      </c>
      <c r="T55">
        <v>8.0429960307693796E-2</v>
      </c>
      <c r="U55">
        <v>5.0293580373750799E-2</v>
      </c>
      <c r="V55">
        <v>4.9499431846547197E-2</v>
      </c>
      <c r="W55">
        <v>9.3641335234455905E-2</v>
      </c>
      <c r="X55">
        <v>8.2124717633655697E-2</v>
      </c>
      <c r="AA55" t="str">
        <f t="shared" si="19"/>
        <v>PC_32:2_</v>
      </c>
      <c r="AB55">
        <f t="shared" si="20"/>
        <v>1.7262762486074599</v>
      </c>
      <c r="AC55">
        <f t="shared" si="21"/>
        <v>2.0548640571685448</v>
      </c>
      <c r="AD55">
        <f t="shared" si="22"/>
        <v>1.59859616054184</v>
      </c>
      <c r="AE55">
        <f t="shared" si="23"/>
        <v>2.4917243958085997</v>
      </c>
      <c r="AF55">
        <f t="shared" si="24"/>
        <v>2.3084816919552198</v>
      </c>
      <c r="AG55">
        <f t="shared" si="25"/>
        <v>0.149144507780963</v>
      </c>
      <c r="AH55">
        <f t="shared" si="26"/>
        <v>0.241968387106378</v>
      </c>
      <c r="AI55">
        <f t="shared" si="29"/>
        <v>7.6658288027952895E-2</v>
      </c>
      <c r="AJ55">
        <f t="shared" si="30"/>
        <v>4.9896506110148994E-2</v>
      </c>
      <c r="AK55">
        <f t="shared" si="31"/>
        <v>8.7883026434055794E-2</v>
      </c>
      <c r="AM55" t="str">
        <f t="shared" si="32"/>
        <v>PC_32:2_</v>
      </c>
      <c r="AN55">
        <f t="shared" si="33"/>
        <v>2.0359885108163325</v>
      </c>
      <c r="AO55">
        <f t="shared" si="34"/>
        <v>0.12111014309189974</v>
      </c>
      <c r="AQ55">
        <f t="shared" si="35"/>
        <v>0.37733863118164856</v>
      </c>
      <c r="AR55">
        <f t="shared" si="36"/>
        <v>7.6720322506444213E-2</v>
      </c>
      <c r="AT55">
        <f t="shared" si="27"/>
        <v>0.16875096597177758</v>
      </c>
      <c r="AU55">
        <f t="shared" si="28"/>
        <v>3.1320940507092089E-2</v>
      </c>
      <c r="AW55">
        <f t="shared" si="37"/>
        <v>2.398110408877772E-4</v>
      </c>
    </row>
    <row r="56" spans="1:49" x14ac:dyDescent="0.2">
      <c r="A56" t="s">
        <v>824</v>
      </c>
      <c r="B56">
        <v>728.57799999999997</v>
      </c>
      <c r="C56">
        <v>4.1879281915731599E-2</v>
      </c>
      <c r="D56">
        <v>2.84835500867009E-2</v>
      </c>
      <c r="E56">
        <v>3.8510914263233699E-2</v>
      </c>
      <c r="F56">
        <v>3.3581802851653401E-2</v>
      </c>
      <c r="G56">
        <v>2.8515714893261102E-2</v>
      </c>
      <c r="H56">
        <v>2.94822151104169E-2</v>
      </c>
      <c r="I56">
        <v>4.6785226366791798E-2</v>
      </c>
      <c r="J56">
        <v>4.4790893900950299E-2</v>
      </c>
      <c r="K56">
        <v>6.3006807157655206E-2</v>
      </c>
      <c r="L56">
        <v>4.4076194391233198E-2</v>
      </c>
      <c r="M56">
        <v>1.7711132186487798E-2</v>
      </c>
      <c r="N56">
        <v>1.50139502807744E-2</v>
      </c>
      <c r="O56">
        <v>4.1067265088956903E-2</v>
      </c>
      <c r="P56">
        <v>3.5873438218699399E-2</v>
      </c>
      <c r="Q56">
        <v>7.8809202509949605E-3</v>
      </c>
      <c r="R56">
        <v>1.51379649408296E-2</v>
      </c>
      <c r="S56">
        <v>1.29288436437226E-2</v>
      </c>
      <c r="T56">
        <v>1.57112870060068E-2</v>
      </c>
      <c r="U56">
        <v>6.5338164341716704E-3</v>
      </c>
      <c r="V56">
        <v>5.8459836624857996E-3</v>
      </c>
      <c r="W56">
        <v>1.15225816599283E-2</v>
      </c>
      <c r="X56">
        <v>5.1830347677167101E-3</v>
      </c>
      <c r="AA56" t="str">
        <f t="shared" si="19"/>
        <v>PC_32:3_</v>
      </c>
      <c r="AB56">
        <f t="shared" si="20"/>
        <v>3.5181416001216249E-2</v>
      </c>
      <c r="AC56">
        <f t="shared" si="21"/>
        <v>3.604635855744355E-2</v>
      </c>
      <c r="AD56">
        <f t="shared" si="22"/>
        <v>2.8998965001839003E-2</v>
      </c>
      <c r="AE56">
        <f t="shared" si="23"/>
        <v>4.5788060133871045E-2</v>
      </c>
      <c r="AF56">
        <f t="shared" si="24"/>
        <v>5.3541500774444202E-2</v>
      </c>
      <c r="AG56">
        <f t="shared" si="25"/>
        <v>1.6362541233631098E-2</v>
      </c>
      <c r="AH56">
        <f t="shared" si="26"/>
        <v>3.8470351653828151E-2</v>
      </c>
      <c r="AI56">
        <f t="shared" si="29"/>
        <v>1.4320065324864701E-2</v>
      </c>
      <c r="AJ56">
        <f t="shared" si="30"/>
        <v>6.189900048328735E-3</v>
      </c>
      <c r="AK56">
        <f t="shared" si="31"/>
        <v>8.3528082138225046E-3</v>
      </c>
      <c r="AM56" t="str">
        <f t="shared" si="32"/>
        <v>PC_32:3_</v>
      </c>
      <c r="AN56">
        <f t="shared" si="33"/>
        <v>3.9911260093762814E-2</v>
      </c>
      <c r="AO56">
        <f t="shared" si="34"/>
        <v>1.6739133294895035E-2</v>
      </c>
      <c r="AQ56">
        <f t="shared" si="35"/>
        <v>9.7044746499125676E-3</v>
      </c>
      <c r="AR56">
        <f t="shared" si="36"/>
        <v>1.2843834447350135E-2</v>
      </c>
      <c r="AT56">
        <f t="shared" si="27"/>
        <v>4.3399730006255946E-3</v>
      </c>
      <c r="AU56">
        <f t="shared" si="28"/>
        <v>5.2434734561315676E-3</v>
      </c>
      <c r="AW56">
        <f t="shared" si="37"/>
        <v>1.3502766263104864E-2</v>
      </c>
    </row>
    <row r="57" spans="1:49" x14ac:dyDescent="0.2">
      <c r="A57" t="s">
        <v>825</v>
      </c>
      <c r="B57">
        <v>726.57600000000002</v>
      </c>
      <c r="C57">
        <v>9.1912613671039298E-3</v>
      </c>
      <c r="D57">
        <v>9.2086264074542606E-3</v>
      </c>
      <c r="E57">
        <v>5.51510812793044E-3</v>
      </c>
      <c r="F57">
        <v>8.1962349358739792E-3</v>
      </c>
      <c r="G57">
        <v>8.0871562942977909E-3</v>
      </c>
      <c r="H57">
        <v>7.2269682252402599E-3</v>
      </c>
      <c r="I57">
        <v>9.2653148557069707E-3</v>
      </c>
      <c r="J57">
        <v>1.0489576662133701E-2</v>
      </c>
      <c r="K57">
        <v>8.8584580924493707E-3</v>
      </c>
      <c r="L57">
        <v>1.17122909618496E-2</v>
      </c>
      <c r="M57">
        <v>9.0050417032090206E-3</v>
      </c>
      <c r="N57">
        <v>6.6898718637015903E-3</v>
      </c>
      <c r="O57">
        <v>1.52113248645755E-2</v>
      </c>
      <c r="P57">
        <v>7.1943256996512498E-3</v>
      </c>
      <c r="Q57">
        <v>6.1736501922306699E-3</v>
      </c>
      <c r="R57">
        <v>7.7358652256924697E-3</v>
      </c>
      <c r="S57">
        <v>3.45674458890815E-3</v>
      </c>
      <c r="T57">
        <v>6.3900430785598797E-3</v>
      </c>
      <c r="U57">
        <v>5.3570507161026003E-3</v>
      </c>
      <c r="V57">
        <v>7.6033588754911199E-3</v>
      </c>
      <c r="W57">
        <v>7.2691302593361398E-3</v>
      </c>
      <c r="X57">
        <v>4.4674350781126002E-3</v>
      </c>
      <c r="AA57" t="str">
        <f t="shared" si="19"/>
        <v>PC_32:4_</v>
      </c>
      <c r="AB57">
        <f t="shared" si="20"/>
        <v>9.199943887279096E-3</v>
      </c>
      <c r="AC57">
        <f t="shared" si="21"/>
        <v>6.8556715319022096E-3</v>
      </c>
      <c r="AD57">
        <f t="shared" si="22"/>
        <v>7.6570622597690249E-3</v>
      </c>
      <c r="AE57">
        <f t="shared" si="23"/>
        <v>9.8774457589203349E-3</v>
      </c>
      <c r="AF57">
        <f t="shared" si="24"/>
        <v>1.0285374527149485E-2</v>
      </c>
      <c r="AG57">
        <f t="shared" si="25"/>
        <v>7.847456783455305E-3</v>
      </c>
      <c r="AH57">
        <f t="shared" si="26"/>
        <v>1.1202825282113374E-2</v>
      </c>
      <c r="AI57">
        <f t="shared" si="29"/>
        <v>4.9233938337340149E-3</v>
      </c>
      <c r="AJ57">
        <f t="shared" si="30"/>
        <v>6.4802047957968605E-3</v>
      </c>
      <c r="AK57">
        <f t="shared" si="31"/>
        <v>5.86828266872437E-3</v>
      </c>
      <c r="AM57" t="str">
        <f t="shared" si="32"/>
        <v>PC_32:4_</v>
      </c>
      <c r="AN57">
        <f t="shared" si="33"/>
        <v>8.775099593004031E-3</v>
      </c>
      <c r="AO57">
        <f t="shared" si="34"/>
        <v>7.2644326727647843E-3</v>
      </c>
      <c r="AQ57">
        <f t="shared" si="35"/>
        <v>1.4672083765478621E-3</v>
      </c>
      <c r="AR57">
        <f t="shared" si="36"/>
        <v>2.4441544806775338E-3</v>
      </c>
      <c r="AT57">
        <f t="shared" si="27"/>
        <v>6.5615553342362554E-4</v>
      </c>
      <c r="AU57">
        <f t="shared" si="28"/>
        <v>9.9782188836619427E-4</v>
      </c>
      <c r="AW57">
        <f t="shared" si="37"/>
        <v>0.27723433915723134</v>
      </c>
    </row>
    <row r="58" spans="1:49" x14ac:dyDescent="0.2">
      <c r="A58" t="s">
        <v>826</v>
      </c>
      <c r="B58">
        <v>762.61199999999997</v>
      </c>
      <c r="C58">
        <v>0.51619871136019901</v>
      </c>
      <c r="D58">
        <v>0.562905528639571</v>
      </c>
      <c r="E58">
        <v>0.63244071141445701</v>
      </c>
      <c r="F58">
        <v>0.51798762144725297</v>
      </c>
      <c r="G58">
        <v>0.48851266970472401</v>
      </c>
      <c r="H58">
        <v>0.36143374299922598</v>
      </c>
      <c r="I58">
        <v>0.664362637829778</v>
      </c>
      <c r="J58">
        <v>0.63348633537209798</v>
      </c>
      <c r="K58">
        <v>0.62640039108575996</v>
      </c>
      <c r="L58">
        <v>0.49412426281817301</v>
      </c>
      <c r="M58">
        <v>0.61444668540359204</v>
      </c>
      <c r="N58">
        <v>0.58745424545200098</v>
      </c>
      <c r="O58">
        <v>1.26461208047531</v>
      </c>
      <c r="P58">
        <v>1.12594046647188</v>
      </c>
      <c r="Q58">
        <v>0.443866603043929</v>
      </c>
      <c r="R58">
        <v>0.45720214736683801</v>
      </c>
      <c r="S58">
        <v>0.26711097398243699</v>
      </c>
      <c r="T58">
        <v>0.35509281559417599</v>
      </c>
      <c r="U58">
        <v>0.20270793045369101</v>
      </c>
      <c r="V58">
        <v>0.242568191033049</v>
      </c>
      <c r="W58">
        <v>0.39867380805188402</v>
      </c>
      <c r="X58">
        <v>0.40657034832133099</v>
      </c>
      <c r="AA58" t="str">
        <f t="shared" si="19"/>
        <v>PC_34:0_</v>
      </c>
      <c r="AB58">
        <f t="shared" si="20"/>
        <v>0.53955211999988495</v>
      </c>
      <c r="AC58">
        <f t="shared" si="21"/>
        <v>0.57521416643085499</v>
      </c>
      <c r="AD58">
        <f t="shared" si="22"/>
        <v>0.424973206351975</v>
      </c>
      <c r="AE58">
        <f t="shared" si="23"/>
        <v>0.64892448660093804</v>
      </c>
      <c r="AF58">
        <f t="shared" si="24"/>
        <v>0.56026232695196643</v>
      </c>
      <c r="AG58">
        <f t="shared" si="25"/>
        <v>0.60095046542779651</v>
      </c>
      <c r="AH58">
        <f t="shared" si="26"/>
        <v>1.1952762734735951</v>
      </c>
      <c r="AI58">
        <f t="shared" si="29"/>
        <v>0.31110189478830652</v>
      </c>
      <c r="AJ58">
        <f t="shared" si="30"/>
        <v>0.22263806074337</v>
      </c>
      <c r="AK58">
        <f t="shared" si="31"/>
        <v>0.4026220781866075</v>
      </c>
      <c r="AM58" t="str">
        <f t="shared" si="32"/>
        <v>PC_34:0_</v>
      </c>
      <c r="AN58">
        <f t="shared" si="33"/>
        <v>0.54978526126712401</v>
      </c>
      <c r="AO58">
        <f t="shared" si="34"/>
        <v>0.54651775452393514</v>
      </c>
      <c r="AQ58">
        <f t="shared" si="35"/>
        <v>8.1036643494341379E-2</v>
      </c>
      <c r="AR58">
        <f t="shared" si="36"/>
        <v>0.38886861041138765</v>
      </c>
      <c r="AT58">
        <f t="shared" si="27"/>
        <v>3.624068870435268E-2</v>
      </c>
      <c r="AU58">
        <f t="shared" si="28"/>
        <v>0.158754945415507</v>
      </c>
      <c r="AW58">
        <f t="shared" si="37"/>
        <v>0.98613858320602521</v>
      </c>
    </row>
    <row r="59" spans="1:49" x14ac:dyDescent="0.2">
      <c r="A59" t="s">
        <v>827</v>
      </c>
      <c r="B59">
        <v>760.61</v>
      </c>
      <c r="C59">
        <v>4.1369577345208404</v>
      </c>
      <c r="D59">
        <v>3.8693516808527302</v>
      </c>
      <c r="E59">
        <v>3.7419774437872899</v>
      </c>
      <c r="F59">
        <v>3.42767378836683</v>
      </c>
      <c r="G59">
        <v>2.7437863988136302</v>
      </c>
      <c r="H59">
        <v>3.64165385326997</v>
      </c>
      <c r="I59">
        <v>4.4605395449422902</v>
      </c>
      <c r="J59">
        <v>4.5546741456368096</v>
      </c>
      <c r="K59">
        <v>5.8853083454141499</v>
      </c>
      <c r="L59">
        <v>4.8794018978474902</v>
      </c>
      <c r="M59">
        <v>3.6850682732547799</v>
      </c>
      <c r="N59">
        <v>3.8643708165939299</v>
      </c>
      <c r="O59">
        <v>6.4301670480967204</v>
      </c>
      <c r="P59">
        <v>8.0171536391058797</v>
      </c>
      <c r="Q59">
        <v>4.3263962415552504</v>
      </c>
      <c r="R59">
        <v>3.3020826868259001</v>
      </c>
      <c r="S59">
        <v>1.9742231217334001</v>
      </c>
      <c r="T59">
        <v>2.0261020234384102</v>
      </c>
      <c r="U59">
        <v>1.33253629970266</v>
      </c>
      <c r="V59">
        <v>1.8586066498854299</v>
      </c>
      <c r="W59">
        <v>2.70907643589373</v>
      </c>
      <c r="X59">
        <v>2.46050662171896</v>
      </c>
      <c r="AA59" t="str">
        <f t="shared" si="19"/>
        <v>PC_34:1_</v>
      </c>
      <c r="AB59">
        <f t="shared" si="20"/>
        <v>4.0031547076867851</v>
      </c>
      <c r="AC59">
        <f t="shared" si="21"/>
        <v>3.58482561607706</v>
      </c>
      <c r="AD59">
        <f t="shared" si="22"/>
        <v>3.1927201260418001</v>
      </c>
      <c r="AE59">
        <f t="shared" si="23"/>
        <v>4.5076068452895495</v>
      </c>
      <c r="AF59">
        <f t="shared" si="24"/>
        <v>5.3823551216308196</v>
      </c>
      <c r="AG59">
        <f t="shared" si="25"/>
        <v>3.7747195449243547</v>
      </c>
      <c r="AH59">
        <f t="shared" si="26"/>
        <v>7.2236603436013</v>
      </c>
      <c r="AI59">
        <f t="shared" si="29"/>
        <v>2.0001625725859054</v>
      </c>
      <c r="AJ59">
        <f t="shared" si="30"/>
        <v>1.595571474794045</v>
      </c>
      <c r="AK59">
        <f t="shared" si="31"/>
        <v>2.584791528806345</v>
      </c>
      <c r="AM59" t="str">
        <f t="shared" si="32"/>
        <v>PC_34:1_</v>
      </c>
      <c r="AN59">
        <f t="shared" si="33"/>
        <v>4.1341324833452031</v>
      </c>
      <c r="AO59">
        <f t="shared" si="34"/>
        <v>3.4357810929423898</v>
      </c>
      <c r="AQ59">
        <f t="shared" si="35"/>
        <v>0.85186461547395753</v>
      </c>
      <c r="AR59">
        <f t="shared" si="36"/>
        <v>2.2712586656295302</v>
      </c>
      <c r="AT59">
        <f t="shared" si="27"/>
        <v>0.38096543756529766</v>
      </c>
      <c r="AU59">
        <f t="shared" si="28"/>
        <v>0.92723746744449043</v>
      </c>
      <c r="AW59">
        <f t="shared" si="37"/>
        <v>0.54755257983673478</v>
      </c>
    </row>
    <row r="60" spans="1:49" x14ac:dyDescent="0.2">
      <c r="A60" t="s">
        <v>828</v>
      </c>
      <c r="B60">
        <v>758.60799999999995</v>
      </c>
      <c r="C60">
        <v>3.0257161342582299</v>
      </c>
      <c r="D60">
        <v>3.0806492301056401</v>
      </c>
      <c r="E60">
        <v>4.1252169451873302</v>
      </c>
      <c r="F60">
        <v>2.7814182776722198</v>
      </c>
      <c r="G60">
        <v>2.6714290447773701</v>
      </c>
      <c r="H60">
        <v>3.01613636695989</v>
      </c>
      <c r="I60">
        <v>3.5931960734163799</v>
      </c>
      <c r="J60">
        <v>3.6175465485195901</v>
      </c>
      <c r="K60">
        <v>4.27969488287797</v>
      </c>
      <c r="L60">
        <v>3.1794530773903298</v>
      </c>
      <c r="M60">
        <v>8.4725005740947008</v>
      </c>
      <c r="N60">
        <v>7.5315719388524203</v>
      </c>
      <c r="O60">
        <v>12.5139689820921</v>
      </c>
      <c r="P60">
        <v>18.777969718013502</v>
      </c>
      <c r="Q60">
        <v>8.6107102996100409</v>
      </c>
      <c r="R60">
        <v>6.2682607991523298</v>
      </c>
      <c r="S60">
        <v>3.5567526545064898</v>
      </c>
      <c r="T60">
        <v>4.1792762329535904</v>
      </c>
      <c r="U60">
        <v>2.8161608718683402</v>
      </c>
      <c r="V60">
        <v>3.0698978507251198</v>
      </c>
      <c r="W60">
        <v>4.40421645853207</v>
      </c>
      <c r="X60">
        <v>4.7138699753119804</v>
      </c>
      <c r="AA60" t="str">
        <f t="shared" si="19"/>
        <v>PC_34:2_</v>
      </c>
      <c r="AB60">
        <f t="shared" si="20"/>
        <v>3.053182682181935</v>
      </c>
      <c r="AC60">
        <f t="shared" si="21"/>
        <v>3.453317611429775</v>
      </c>
      <c r="AD60">
        <f t="shared" si="22"/>
        <v>2.8437827058686302</v>
      </c>
      <c r="AE60">
        <f t="shared" si="23"/>
        <v>3.605371310967985</v>
      </c>
      <c r="AF60">
        <f t="shared" si="24"/>
        <v>3.7295739801341501</v>
      </c>
      <c r="AG60">
        <f t="shared" si="25"/>
        <v>8.002036256473561</v>
      </c>
      <c r="AH60">
        <f t="shared" si="26"/>
        <v>15.645969350052802</v>
      </c>
      <c r="AI60">
        <f t="shared" si="29"/>
        <v>3.8680144437300399</v>
      </c>
      <c r="AJ60">
        <f t="shared" si="30"/>
        <v>2.94302936129673</v>
      </c>
      <c r="AK60">
        <f t="shared" si="31"/>
        <v>4.5590432169220252</v>
      </c>
      <c r="AM60" t="str">
        <f t="shared" si="32"/>
        <v>PC_34:2_</v>
      </c>
      <c r="AN60">
        <f t="shared" si="33"/>
        <v>3.3370456581164953</v>
      </c>
      <c r="AO60">
        <f t="shared" si="34"/>
        <v>7.0036185256950318</v>
      </c>
      <c r="AQ60">
        <f t="shared" si="35"/>
        <v>0.37532746897148361</v>
      </c>
      <c r="AR60">
        <f t="shared" si="36"/>
        <v>5.1957533500334998</v>
      </c>
      <c r="AT60">
        <f t="shared" si="27"/>
        <v>0.16785154688863607</v>
      </c>
      <c r="AU60">
        <f t="shared" si="28"/>
        <v>2.1211574228230656</v>
      </c>
      <c r="AW60">
        <f t="shared" si="37"/>
        <v>0.18990335695533028</v>
      </c>
    </row>
    <row r="61" spans="1:49" x14ac:dyDescent="0.2">
      <c r="A61" t="s">
        <v>829</v>
      </c>
      <c r="B61">
        <v>756.60599999999999</v>
      </c>
      <c r="C61">
        <v>0.36154392859574702</v>
      </c>
      <c r="D61">
        <v>0.30716948205232603</v>
      </c>
      <c r="E61">
        <v>0.31024861409424198</v>
      </c>
      <c r="F61">
        <v>0.28254004337887501</v>
      </c>
      <c r="G61">
        <v>0.22715085520337999</v>
      </c>
      <c r="H61">
        <v>0.25812069261260701</v>
      </c>
      <c r="I61">
        <v>0.39018157618004801</v>
      </c>
      <c r="J61">
        <v>0.35013408597728102</v>
      </c>
      <c r="K61">
        <v>0.421977643321088</v>
      </c>
      <c r="L61">
        <v>0.35997846747450402</v>
      </c>
      <c r="M61">
        <v>0.50955210944666096</v>
      </c>
      <c r="N61">
        <v>0.42157226402453002</v>
      </c>
      <c r="O61">
        <v>0.79145406057822698</v>
      </c>
      <c r="P61">
        <v>0.94306727781516897</v>
      </c>
      <c r="Q61">
        <v>0.28911147587354602</v>
      </c>
      <c r="R61">
        <v>0.30801788343092101</v>
      </c>
      <c r="S61">
        <v>0.19329654366818699</v>
      </c>
      <c r="T61">
        <v>0.25665321991446999</v>
      </c>
      <c r="U61">
        <v>0.15888909616526301</v>
      </c>
      <c r="V61">
        <v>0.158557837580525</v>
      </c>
      <c r="W61">
        <v>0.31362864362458198</v>
      </c>
      <c r="X61">
        <v>0.34768212857159497</v>
      </c>
      <c r="AA61" t="str">
        <f t="shared" si="19"/>
        <v>PC_34:3_</v>
      </c>
      <c r="AB61">
        <f t="shared" si="20"/>
        <v>0.3343567053240365</v>
      </c>
      <c r="AC61">
        <f t="shared" si="21"/>
        <v>0.29639432873655847</v>
      </c>
      <c r="AD61">
        <f t="shared" si="22"/>
        <v>0.24263577390799351</v>
      </c>
      <c r="AE61">
        <f t="shared" si="23"/>
        <v>0.37015783107866451</v>
      </c>
      <c r="AF61">
        <f t="shared" si="24"/>
        <v>0.39097805539779601</v>
      </c>
      <c r="AG61">
        <f t="shared" si="25"/>
        <v>0.46556218673559546</v>
      </c>
      <c r="AH61">
        <f t="shared" si="26"/>
        <v>0.86726066919669798</v>
      </c>
      <c r="AI61">
        <f t="shared" si="29"/>
        <v>0.22497488179132849</v>
      </c>
      <c r="AJ61">
        <f t="shared" si="30"/>
        <v>0.15872346687289401</v>
      </c>
      <c r="AK61">
        <f t="shared" si="31"/>
        <v>0.33065538609808848</v>
      </c>
      <c r="AM61" t="str">
        <f t="shared" si="32"/>
        <v>PC_34:3_</v>
      </c>
      <c r="AN61">
        <f t="shared" si="33"/>
        <v>0.32690453888900978</v>
      </c>
      <c r="AO61">
        <f t="shared" si="34"/>
        <v>0.40943531813892087</v>
      </c>
      <c r="AQ61">
        <f t="shared" si="35"/>
        <v>5.9295647527017797E-2</v>
      </c>
      <c r="AR61">
        <f t="shared" si="36"/>
        <v>0.28099939505485866</v>
      </c>
      <c r="AT61">
        <f t="shared" si="27"/>
        <v>2.6517819728055819E-2</v>
      </c>
      <c r="AU61">
        <f t="shared" si="28"/>
        <v>0.11471752265252574</v>
      </c>
      <c r="AW61">
        <f t="shared" si="37"/>
        <v>0.55276382673256119</v>
      </c>
    </row>
    <row r="62" spans="1:49" x14ac:dyDescent="0.2">
      <c r="A62" t="s">
        <v>830</v>
      </c>
      <c r="B62">
        <v>754.60400000000004</v>
      </c>
      <c r="C62">
        <v>6.3296821336025905E-2</v>
      </c>
      <c r="D62">
        <v>5.0953637264291002E-2</v>
      </c>
      <c r="E62">
        <v>6.74487237257681E-2</v>
      </c>
      <c r="F62">
        <v>6.7471784472572099E-2</v>
      </c>
      <c r="G62">
        <v>4.09658489165345E-2</v>
      </c>
      <c r="H62">
        <v>4.1383338759614099E-2</v>
      </c>
      <c r="I62">
        <v>8.9760403518333601E-2</v>
      </c>
      <c r="J62">
        <v>0.100246624046869</v>
      </c>
      <c r="K62">
        <v>9.5455617868318299E-2</v>
      </c>
      <c r="L62">
        <v>9.2620140280934807E-2</v>
      </c>
      <c r="M62">
        <v>3.0578005346138699E-2</v>
      </c>
      <c r="N62">
        <v>1.9346211853872499E-2</v>
      </c>
      <c r="O62">
        <v>7.5330853040794801E-2</v>
      </c>
      <c r="P62">
        <v>7.1059506252991803E-2</v>
      </c>
      <c r="Q62">
        <v>2.8297705329898101E-2</v>
      </c>
      <c r="R62">
        <v>3.2192845878066402E-2</v>
      </c>
      <c r="S62">
        <v>1.1141814499719601E-2</v>
      </c>
      <c r="T62">
        <v>1.5084159159929699E-2</v>
      </c>
      <c r="U62">
        <v>3.5167485983282698E-3</v>
      </c>
      <c r="V62">
        <v>9.8544843537881708E-3</v>
      </c>
      <c r="W62">
        <v>1.9102313561034801E-2</v>
      </c>
      <c r="X62">
        <v>2.2650499927542402E-2</v>
      </c>
      <c r="AA62" t="str">
        <f t="shared" si="19"/>
        <v>PC_34:4_</v>
      </c>
      <c r="AB62">
        <f t="shared" si="20"/>
        <v>5.7125229300158453E-2</v>
      </c>
      <c r="AC62">
        <f t="shared" si="21"/>
        <v>6.74602540991701E-2</v>
      </c>
      <c r="AD62">
        <f t="shared" si="22"/>
        <v>4.11745938380743E-2</v>
      </c>
      <c r="AE62">
        <f t="shared" si="23"/>
        <v>9.5003513782601301E-2</v>
      </c>
      <c r="AF62">
        <f t="shared" si="24"/>
        <v>9.4037879074626546E-2</v>
      </c>
      <c r="AG62">
        <f t="shared" si="25"/>
        <v>2.4962108600005598E-2</v>
      </c>
      <c r="AH62">
        <f t="shared" si="26"/>
        <v>7.3195179646893302E-2</v>
      </c>
      <c r="AI62">
        <f t="shared" si="29"/>
        <v>1.311298682982465E-2</v>
      </c>
      <c r="AJ62">
        <f t="shared" si="30"/>
        <v>6.6856164760582208E-3</v>
      </c>
      <c r="AK62">
        <f t="shared" si="31"/>
        <v>2.0876406744288603E-2</v>
      </c>
      <c r="AM62" t="str">
        <f t="shared" si="32"/>
        <v>PC_34:4_</v>
      </c>
      <c r="AN62">
        <f t="shared" si="33"/>
        <v>7.0960294018926146E-2</v>
      </c>
      <c r="AO62">
        <f t="shared" si="34"/>
        <v>2.7766459659414079E-2</v>
      </c>
      <c r="AQ62">
        <f t="shared" si="35"/>
        <v>2.3460064892724848E-2</v>
      </c>
      <c r="AR62">
        <f t="shared" si="36"/>
        <v>2.6354468449520971E-2</v>
      </c>
      <c r="AT62">
        <f t="shared" si="27"/>
        <v>1.0491659971337814E-2</v>
      </c>
      <c r="AU62">
        <f t="shared" si="28"/>
        <v>1.0759166690600752E-2</v>
      </c>
      <c r="AW62">
        <f t="shared" si="37"/>
        <v>2.5873422300381799E-2</v>
      </c>
    </row>
    <row r="63" spans="1:49" x14ac:dyDescent="0.2">
      <c r="A63" t="s">
        <v>831</v>
      </c>
      <c r="B63">
        <v>752.60199999999998</v>
      </c>
      <c r="C63">
        <v>9.2359087611922006E-3</v>
      </c>
      <c r="D63">
        <v>7.3320284083442802E-3</v>
      </c>
      <c r="E63">
        <v>8.5619871914830205E-3</v>
      </c>
      <c r="F63">
        <v>1.20320837315878E-2</v>
      </c>
      <c r="G63">
        <v>8.3477724047989494E-3</v>
      </c>
      <c r="H63">
        <v>6.1411043555320297E-3</v>
      </c>
      <c r="I63">
        <v>1.36417036621815E-2</v>
      </c>
      <c r="J63">
        <v>1.12635141435595E-2</v>
      </c>
      <c r="K63">
        <v>1.14957932910637E-2</v>
      </c>
      <c r="L63">
        <v>1.0365766930456899E-2</v>
      </c>
      <c r="M63">
        <v>3.60995032658593E-3</v>
      </c>
      <c r="N63">
        <v>8.7537980717141799E-3</v>
      </c>
      <c r="O63">
        <v>1.10802951556102E-2</v>
      </c>
      <c r="P63">
        <v>2.7331915462715E-2</v>
      </c>
      <c r="Q63">
        <v>4.97687898477736E-3</v>
      </c>
      <c r="R63">
        <v>3.28449000816418E-3</v>
      </c>
      <c r="S63">
        <v>3.1822133163293301E-3</v>
      </c>
      <c r="T63">
        <v>8.1698805517823707E-3</v>
      </c>
      <c r="U63">
        <v>1.8745191350435599E-3</v>
      </c>
      <c r="V63">
        <v>2.7973863417040902E-3</v>
      </c>
      <c r="W63">
        <v>4.7434930286268497E-3</v>
      </c>
      <c r="X63">
        <v>6.5643814261470996E-3</v>
      </c>
      <c r="AA63" t="str">
        <f t="shared" si="19"/>
        <v>PC_34:5_</v>
      </c>
      <c r="AB63">
        <f t="shared" si="20"/>
        <v>8.28396858476824E-3</v>
      </c>
      <c r="AC63">
        <f t="shared" si="21"/>
        <v>1.029703546153541E-2</v>
      </c>
      <c r="AD63">
        <f t="shared" si="22"/>
        <v>7.24443838016549E-3</v>
      </c>
      <c r="AE63">
        <f t="shared" si="23"/>
        <v>1.2452608902870501E-2</v>
      </c>
      <c r="AF63">
        <f t="shared" si="24"/>
        <v>1.09307801107603E-2</v>
      </c>
      <c r="AG63">
        <f t="shared" si="25"/>
        <v>6.1818741991500545E-3</v>
      </c>
      <c r="AH63">
        <f t="shared" si="26"/>
        <v>1.9206105309162599E-2</v>
      </c>
      <c r="AI63">
        <f t="shared" si="29"/>
        <v>5.6760469340558506E-3</v>
      </c>
      <c r="AJ63">
        <f t="shared" si="30"/>
        <v>2.3359527383738253E-3</v>
      </c>
      <c r="AK63">
        <f t="shared" si="31"/>
        <v>5.6539372273869751E-3</v>
      </c>
      <c r="AM63" t="str">
        <f t="shared" si="32"/>
        <v>PC_34:5_</v>
      </c>
      <c r="AN63">
        <f t="shared" si="33"/>
        <v>9.8417662880199881E-3</v>
      </c>
      <c r="AO63">
        <f t="shared" si="34"/>
        <v>7.8107832816258606E-3</v>
      </c>
      <c r="AQ63">
        <f t="shared" si="35"/>
        <v>2.0846202430639849E-3</v>
      </c>
      <c r="AR63">
        <f t="shared" si="36"/>
        <v>6.551518193573227E-3</v>
      </c>
      <c r="AT63">
        <f t="shared" si="27"/>
        <v>9.3227051415264084E-4</v>
      </c>
      <c r="AU63">
        <f t="shared" si="28"/>
        <v>2.6746461024691661E-3</v>
      </c>
      <c r="AW63">
        <f t="shared" si="37"/>
        <v>0.53926231443374029</v>
      </c>
    </row>
    <row r="64" spans="1:49" x14ac:dyDescent="0.2">
      <c r="A64" t="s">
        <v>832</v>
      </c>
      <c r="B64">
        <v>750.6</v>
      </c>
      <c r="C64">
        <v>2.21063550629381E-2</v>
      </c>
      <c r="D64">
        <v>2.1737280537628401E-2</v>
      </c>
      <c r="E64">
        <v>1.72629659692843E-2</v>
      </c>
      <c r="F64">
        <v>2.1027393895563299E-2</v>
      </c>
      <c r="G64">
        <v>1.6582423589163901E-2</v>
      </c>
      <c r="H64">
        <v>1.40845637362744E-2</v>
      </c>
      <c r="I64">
        <v>2.3390069244254599E-2</v>
      </c>
      <c r="J64">
        <v>2.2213855609408799E-2</v>
      </c>
      <c r="K64">
        <v>3.0953069936513301E-2</v>
      </c>
      <c r="L64">
        <v>2.4352798778010901E-2</v>
      </c>
      <c r="M64">
        <v>2.36765001977613E-2</v>
      </c>
      <c r="N64">
        <v>2.43556475102032E-2</v>
      </c>
      <c r="O64">
        <v>3.3365408701309697E-2</v>
      </c>
      <c r="P64">
        <v>2.6881885642719799E-2</v>
      </c>
      <c r="Q64">
        <v>1.54820675699087E-2</v>
      </c>
      <c r="R64">
        <v>1.45045854728892E-2</v>
      </c>
      <c r="S64">
        <v>7.7917057197176703E-3</v>
      </c>
      <c r="T64">
        <v>1.2637442929361101E-2</v>
      </c>
      <c r="U64">
        <v>9.6721531495884902E-3</v>
      </c>
      <c r="V64">
        <v>1.3500143699325401E-2</v>
      </c>
      <c r="W64">
        <v>1.17700264607065E-2</v>
      </c>
      <c r="X64">
        <v>2.0377848010451002E-2</v>
      </c>
      <c r="AA64" t="str">
        <f t="shared" si="19"/>
        <v>PC_34:6_</v>
      </c>
      <c r="AB64">
        <f t="shared" si="20"/>
        <v>2.1921817800283253E-2</v>
      </c>
      <c r="AC64">
        <f t="shared" si="21"/>
        <v>1.91451799324238E-2</v>
      </c>
      <c r="AD64">
        <f t="shared" si="22"/>
        <v>1.5333493662719151E-2</v>
      </c>
      <c r="AE64">
        <f t="shared" si="23"/>
        <v>2.2801962426831697E-2</v>
      </c>
      <c r="AF64">
        <f t="shared" si="24"/>
        <v>2.7652934357262099E-2</v>
      </c>
      <c r="AG64">
        <f t="shared" si="25"/>
        <v>2.4016073853982252E-2</v>
      </c>
      <c r="AH64">
        <f t="shared" si="26"/>
        <v>3.0123647172014746E-2</v>
      </c>
      <c r="AI64">
        <f t="shared" si="29"/>
        <v>1.0214574324539386E-2</v>
      </c>
      <c r="AJ64">
        <f t="shared" si="30"/>
        <v>1.1586148424456946E-2</v>
      </c>
      <c r="AK64">
        <f t="shared" si="31"/>
        <v>1.6073937235578751E-2</v>
      </c>
      <c r="AM64" t="str">
        <f t="shared" si="32"/>
        <v>PC_34:6_</v>
      </c>
      <c r="AN64">
        <f t="shared" si="33"/>
        <v>2.1371077635904002E-2</v>
      </c>
      <c r="AO64">
        <f t="shared" si="34"/>
        <v>1.8402876202114414E-2</v>
      </c>
      <c r="AQ64">
        <f t="shared" si="35"/>
        <v>4.5612364195702897E-3</v>
      </c>
      <c r="AR64">
        <f t="shared" si="36"/>
        <v>8.4826953551130659E-3</v>
      </c>
      <c r="AT64">
        <f t="shared" si="27"/>
        <v>2.0398469391213841E-3</v>
      </c>
      <c r="AU64">
        <f t="shared" si="28"/>
        <v>3.4630458772506607E-3</v>
      </c>
      <c r="AW64">
        <f t="shared" si="37"/>
        <v>0.51595148599491414</v>
      </c>
    </row>
    <row r="65" spans="1:49" x14ac:dyDescent="0.2">
      <c r="A65" t="s">
        <v>833</v>
      </c>
      <c r="B65">
        <v>790.64</v>
      </c>
      <c r="C65">
        <v>0.13526156676510101</v>
      </c>
      <c r="D65">
        <v>0.12744564107586401</v>
      </c>
      <c r="E65">
        <v>0.14557650010412901</v>
      </c>
      <c r="F65">
        <v>0.127856669721956</v>
      </c>
      <c r="G65">
        <v>9.4413541638784904E-2</v>
      </c>
      <c r="H65">
        <v>0.106843672864392</v>
      </c>
      <c r="I65">
        <v>0.16092272070719199</v>
      </c>
      <c r="J65">
        <v>0.15653142719270499</v>
      </c>
      <c r="K65">
        <v>0.181283505424401</v>
      </c>
      <c r="L65">
        <v>0.16683506747891699</v>
      </c>
      <c r="M65">
        <v>0.33854560477854501</v>
      </c>
      <c r="N65">
        <v>0.23889685653164999</v>
      </c>
      <c r="O65">
        <v>0.668692915178146</v>
      </c>
      <c r="P65">
        <v>0.85942141186809295</v>
      </c>
      <c r="Q65">
        <v>0.198522016026146</v>
      </c>
      <c r="R65">
        <v>0.1879414798264</v>
      </c>
      <c r="S65">
        <v>0.109495441770682</v>
      </c>
      <c r="T65">
        <v>0.146045114427512</v>
      </c>
      <c r="U65">
        <v>0.102995262001794</v>
      </c>
      <c r="V65">
        <v>0.12786031850514801</v>
      </c>
      <c r="W65">
        <v>0.13890256006426999</v>
      </c>
      <c r="X65">
        <v>0.173949323352596</v>
      </c>
      <c r="AA65" t="str">
        <f t="shared" si="19"/>
        <v>PC_36:0_/PC_O-38:7_</v>
      </c>
      <c r="AB65">
        <f t="shared" si="20"/>
        <v>0.13135360392048251</v>
      </c>
      <c r="AC65">
        <f t="shared" si="21"/>
        <v>0.1367165849130425</v>
      </c>
      <c r="AD65">
        <f t="shared" si="22"/>
        <v>0.10062860725158845</v>
      </c>
      <c r="AE65">
        <f t="shared" si="23"/>
        <v>0.15872707394994851</v>
      </c>
      <c r="AF65">
        <f t="shared" si="24"/>
        <v>0.174059286451659</v>
      </c>
      <c r="AG65">
        <f t="shared" si="25"/>
        <v>0.28872123065509747</v>
      </c>
      <c r="AH65">
        <f t="shared" si="26"/>
        <v>0.76405716352311948</v>
      </c>
      <c r="AI65">
        <f t="shared" si="29"/>
        <v>0.127770278099097</v>
      </c>
      <c r="AJ65">
        <f t="shared" si="30"/>
        <v>0.115427790253471</v>
      </c>
      <c r="AK65">
        <f t="shared" si="31"/>
        <v>0.15642594170843299</v>
      </c>
      <c r="AM65" t="str">
        <f t="shared" si="32"/>
        <v>PC_36:0_/PC_O-38:7_</v>
      </c>
      <c r="AN65">
        <f t="shared" si="33"/>
        <v>0.14029703129734422</v>
      </c>
      <c r="AO65">
        <f t="shared" si="34"/>
        <v>0.29048048084784361</v>
      </c>
      <c r="AQ65">
        <f t="shared" si="35"/>
        <v>2.8044360846308323E-2</v>
      </c>
      <c r="AR65">
        <f t="shared" si="36"/>
        <v>0.27357203958085091</v>
      </c>
      <c r="AT65">
        <f t="shared" si="27"/>
        <v>1.2541819447575788E-2</v>
      </c>
      <c r="AU65">
        <f t="shared" si="28"/>
        <v>0.11168531747759466</v>
      </c>
      <c r="AW65">
        <f t="shared" si="37"/>
        <v>0.28780585261851832</v>
      </c>
    </row>
    <row r="66" spans="1:49" x14ac:dyDescent="0.2">
      <c r="A66" t="s">
        <v>834</v>
      </c>
      <c r="B66">
        <v>788.63800000000003</v>
      </c>
      <c r="C66">
        <v>0.76202932696622405</v>
      </c>
      <c r="D66">
        <v>0.76981025578434403</v>
      </c>
      <c r="E66">
        <v>0.87080218031187195</v>
      </c>
      <c r="F66">
        <v>0.79581311196099502</v>
      </c>
      <c r="G66">
        <v>0.62970690377072902</v>
      </c>
      <c r="H66">
        <v>0.62708042649504703</v>
      </c>
      <c r="I66">
        <v>0.92836579421437204</v>
      </c>
      <c r="J66">
        <v>0.84491376342426305</v>
      </c>
      <c r="K66">
        <v>1.0836616022607499</v>
      </c>
      <c r="L66">
        <v>0.83642588594981104</v>
      </c>
      <c r="M66">
        <v>2.78854604361833</v>
      </c>
      <c r="N66">
        <v>2.1001857490383702</v>
      </c>
      <c r="O66">
        <v>5.0744875287603097</v>
      </c>
      <c r="P66">
        <v>5.6572606997569501</v>
      </c>
      <c r="Q66">
        <v>2.0921938364389998</v>
      </c>
      <c r="R66">
        <v>1.3693116506134599</v>
      </c>
      <c r="S66">
        <v>1.3001440608405499</v>
      </c>
      <c r="T66">
        <v>1.13156126562006</v>
      </c>
      <c r="U66">
        <v>0.83108964527373697</v>
      </c>
      <c r="V66">
        <v>1.25125723611475</v>
      </c>
      <c r="W66">
        <v>1.33693842229343</v>
      </c>
      <c r="X66">
        <v>1.28065680190079</v>
      </c>
      <c r="AA66" t="str">
        <f t="shared" si="19"/>
        <v>PC_36:1_</v>
      </c>
      <c r="AB66">
        <f t="shared" si="20"/>
        <v>0.76591979137528399</v>
      </c>
      <c r="AC66">
        <f t="shared" si="21"/>
        <v>0.83330764613643349</v>
      </c>
      <c r="AD66">
        <f t="shared" si="22"/>
        <v>0.62839366513288808</v>
      </c>
      <c r="AE66">
        <f t="shared" si="23"/>
        <v>0.88663977881931755</v>
      </c>
      <c r="AF66">
        <f t="shared" si="24"/>
        <v>0.96004374410528048</v>
      </c>
      <c r="AG66">
        <f t="shared" si="25"/>
        <v>2.4443658963283501</v>
      </c>
      <c r="AH66">
        <f t="shared" si="26"/>
        <v>5.3658741142586299</v>
      </c>
      <c r="AI66">
        <f t="shared" si="29"/>
        <v>1.2158526632303048</v>
      </c>
      <c r="AJ66">
        <f t="shared" si="30"/>
        <v>1.0411734406942434</v>
      </c>
      <c r="AK66">
        <f t="shared" si="31"/>
        <v>1.3087976120971101</v>
      </c>
      <c r="AM66" t="str">
        <f t="shared" si="32"/>
        <v>PC_36:1_</v>
      </c>
      <c r="AN66">
        <f t="shared" si="33"/>
        <v>0.81486092511384078</v>
      </c>
      <c r="AO66">
        <f t="shared" si="34"/>
        <v>2.2752127453217277</v>
      </c>
      <c r="AQ66">
        <f t="shared" si="35"/>
        <v>0.12622976065737965</v>
      </c>
      <c r="AR66">
        <f t="shared" si="36"/>
        <v>1.8138257554513182</v>
      </c>
      <c r="AT66">
        <f t="shared" si="27"/>
        <v>5.645166512268588E-2</v>
      </c>
      <c r="AU66">
        <f t="shared" si="28"/>
        <v>0.74049126386232555</v>
      </c>
      <c r="AW66">
        <f t="shared" si="37"/>
        <v>0.14623886708171138</v>
      </c>
    </row>
    <row r="67" spans="1:49" x14ac:dyDescent="0.2">
      <c r="A67" t="s">
        <v>835</v>
      </c>
      <c r="B67">
        <v>786.63599999999997</v>
      </c>
      <c r="C67">
        <v>1.7820404325486601</v>
      </c>
      <c r="D67">
        <v>1.2889584869670101</v>
      </c>
      <c r="E67">
        <v>1.93226846566392</v>
      </c>
      <c r="F67">
        <v>1.4355322106794399</v>
      </c>
      <c r="G67">
        <v>1.1550158067223</v>
      </c>
      <c r="H67">
        <v>1.25827311484237</v>
      </c>
      <c r="I67">
        <v>1.4912324936147401</v>
      </c>
      <c r="J67">
        <v>1.6647688320440499</v>
      </c>
      <c r="K67">
        <v>1.97530910957185</v>
      </c>
      <c r="L67">
        <v>1.7122330950791</v>
      </c>
      <c r="M67">
        <v>11.3392265479845</v>
      </c>
      <c r="N67">
        <v>7.2201574944733</v>
      </c>
      <c r="O67">
        <v>10.761287954743599</v>
      </c>
      <c r="P67">
        <v>16.506311711679299</v>
      </c>
      <c r="Q67">
        <v>5.71419898628079</v>
      </c>
      <c r="R67">
        <v>6.0634173598526004</v>
      </c>
      <c r="S67">
        <v>4.5113410936688103</v>
      </c>
      <c r="T67">
        <v>5.4393831803667698</v>
      </c>
      <c r="U67">
        <v>3.3497398406679202</v>
      </c>
      <c r="V67">
        <v>3.7433185375006102</v>
      </c>
      <c r="W67">
        <v>4.7629056278612598</v>
      </c>
      <c r="X67">
        <v>4.3221370161236097</v>
      </c>
      <c r="AA67" t="str">
        <f t="shared" si="19"/>
        <v>PC_36:2_</v>
      </c>
      <c r="AB67">
        <f t="shared" si="20"/>
        <v>1.5354994597578351</v>
      </c>
      <c r="AC67">
        <f t="shared" si="21"/>
        <v>1.6839003381716799</v>
      </c>
      <c r="AD67">
        <f t="shared" si="22"/>
        <v>1.206644460782335</v>
      </c>
      <c r="AE67">
        <f t="shared" si="23"/>
        <v>1.578000662829395</v>
      </c>
      <c r="AF67">
        <f t="shared" si="24"/>
        <v>1.843771102325475</v>
      </c>
      <c r="AG67">
        <f t="shared" si="25"/>
        <v>9.2796920212289002</v>
      </c>
      <c r="AH67">
        <f t="shared" si="26"/>
        <v>13.633799833211448</v>
      </c>
      <c r="AI67">
        <f t="shared" si="29"/>
        <v>4.9753621370177896</v>
      </c>
      <c r="AJ67">
        <f t="shared" si="30"/>
        <v>3.5465291890842652</v>
      </c>
      <c r="AK67">
        <f t="shared" si="31"/>
        <v>4.5425213219924352</v>
      </c>
      <c r="AM67" t="str">
        <f t="shared" si="32"/>
        <v>PC_36:2_</v>
      </c>
      <c r="AN67">
        <f t="shared" si="33"/>
        <v>1.5695632047733441</v>
      </c>
      <c r="AO67">
        <f t="shared" si="34"/>
        <v>7.1955809005069682</v>
      </c>
      <c r="AQ67">
        <f t="shared" si="35"/>
        <v>0.23516190981781579</v>
      </c>
      <c r="AR67">
        <f t="shared" si="36"/>
        <v>4.2153842371273003</v>
      </c>
      <c r="AT67">
        <f t="shared" si="27"/>
        <v>0.10516760321426226</v>
      </c>
      <c r="AU67">
        <f t="shared" si="28"/>
        <v>1.7209234084555358</v>
      </c>
      <c r="AW67">
        <f t="shared" si="37"/>
        <v>4.0432618139294954E-2</v>
      </c>
    </row>
    <row r="68" spans="1:49" x14ac:dyDescent="0.2">
      <c r="A68" t="s">
        <v>836</v>
      </c>
      <c r="B68">
        <v>784.63400000000001</v>
      </c>
      <c r="C68">
        <v>0.95254696251068205</v>
      </c>
      <c r="D68">
        <v>0.93204299700209603</v>
      </c>
      <c r="E68">
        <v>0.95473744682584905</v>
      </c>
      <c r="F68">
        <v>0.97672648646048399</v>
      </c>
      <c r="G68">
        <v>0.77239666930344197</v>
      </c>
      <c r="H68">
        <v>0.98761757195402</v>
      </c>
      <c r="I68">
        <v>1.04684444929639</v>
      </c>
      <c r="J68">
        <v>1.1014505775888901</v>
      </c>
      <c r="K68">
        <v>1.1425548048463301</v>
      </c>
      <c r="L68">
        <v>1.02265232655585</v>
      </c>
      <c r="M68">
        <v>4.0186142431347003</v>
      </c>
      <c r="N68">
        <v>4.6095319528080401</v>
      </c>
      <c r="O68">
        <v>6.6587632233672496</v>
      </c>
      <c r="P68">
        <v>7.5394819618285203</v>
      </c>
      <c r="Q68">
        <v>3.7883339066544801</v>
      </c>
      <c r="R68">
        <v>2.8021367873629002</v>
      </c>
      <c r="S68">
        <v>1.4906241903973301</v>
      </c>
      <c r="T68">
        <v>1.5670223865834301</v>
      </c>
      <c r="U68">
        <v>1.0967432588643</v>
      </c>
      <c r="V68">
        <v>1.20754347803086</v>
      </c>
      <c r="W68">
        <v>1.76839417189832</v>
      </c>
      <c r="X68">
        <v>2.0345326933108701</v>
      </c>
      <c r="AA68" t="str">
        <f t="shared" si="19"/>
        <v>PC_36:3_</v>
      </c>
      <c r="AB68">
        <f t="shared" si="20"/>
        <v>0.9422949797563891</v>
      </c>
      <c r="AC68">
        <f t="shared" si="21"/>
        <v>0.96573196664316652</v>
      </c>
      <c r="AD68">
        <f t="shared" si="22"/>
        <v>0.88000712062873099</v>
      </c>
      <c r="AE68">
        <f t="shared" si="23"/>
        <v>1.0741475134426399</v>
      </c>
      <c r="AF68">
        <f t="shared" si="24"/>
        <v>1.0826035657010902</v>
      </c>
      <c r="AG68">
        <f t="shared" si="25"/>
        <v>4.3140730979713702</v>
      </c>
      <c r="AH68">
        <f t="shared" si="26"/>
        <v>7.0991225925978849</v>
      </c>
      <c r="AI68">
        <f t="shared" si="29"/>
        <v>1.5288232884903801</v>
      </c>
      <c r="AJ68">
        <f t="shared" si="30"/>
        <v>1.1521433684475801</v>
      </c>
      <c r="AK68">
        <f t="shared" si="31"/>
        <v>1.9014634326045949</v>
      </c>
      <c r="AM68" t="str">
        <f t="shared" si="32"/>
        <v>PC_36:3_</v>
      </c>
      <c r="AN68">
        <f t="shared" si="33"/>
        <v>0.98895702923440321</v>
      </c>
      <c r="AO68">
        <f t="shared" si="34"/>
        <v>3.1991251560223626</v>
      </c>
      <c r="AQ68">
        <f t="shared" si="35"/>
        <v>8.7484177670708249E-2</v>
      </c>
      <c r="AR68">
        <f t="shared" si="36"/>
        <v>2.5058460464641086</v>
      </c>
      <c r="AT68">
        <f t="shared" si="27"/>
        <v>3.9124113645474572E-2</v>
      </c>
      <c r="AU68">
        <f t="shared" si="28"/>
        <v>1.0230073646346023</v>
      </c>
      <c r="AW68">
        <f t="shared" si="37"/>
        <v>0.11985684720779638</v>
      </c>
    </row>
    <row r="69" spans="1:49" x14ac:dyDescent="0.2">
      <c r="A69" t="s">
        <v>837</v>
      </c>
      <c r="B69">
        <v>782.63199999999995</v>
      </c>
      <c r="C69">
        <v>2.15989867251219</v>
      </c>
      <c r="D69">
        <v>2.0467027898827599</v>
      </c>
      <c r="E69">
        <v>2.5976257815338499</v>
      </c>
      <c r="F69">
        <v>2.2137210033904302</v>
      </c>
      <c r="G69">
        <v>1.9632397613796599</v>
      </c>
      <c r="H69">
        <v>2.0390523331044998</v>
      </c>
      <c r="I69">
        <v>2.5032985305225801</v>
      </c>
      <c r="J69">
        <v>2.39330518494975</v>
      </c>
      <c r="K69">
        <v>2.8057430355393298</v>
      </c>
      <c r="L69">
        <v>2.49076936331562</v>
      </c>
      <c r="M69">
        <v>2.9132802139696099</v>
      </c>
      <c r="N69">
        <v>2.2788809593549999</v>
      </c>
      <c r="O69">
        <v>5.2867019950035301</v>
      </c>
      <c r="P69">
        <v>6.5711995298527404</v>
      </c>
      <c r="Q69">
        <v>3.91705955191417</v>
      </c>
      <c r="R69">
        <v>3.6228850191119299</v>
      </c>
      <c r="S69">
        <v>0.80181416057562604</v>
      </c>
      <c r="T69">
        <v>1.0496284672512799</v>
      </c>
      <c r="U69">
        <v>0.79255204398220502</v>
      </c>
      <c r="V69">
        <v>0.90958107773561603</v>
      </c>
      <c r="W69">
        <v>1.9797747820201299</v>
      </c>
      <c r="X69">
        <v>1.9779084973391301</v>
      </c>
      <c r="AA69" t="str">
        <f t="shared" si="19"/>
        <v>PC_36:4_</v>
      </c>
      <c r="AB69">
        <f t="shared" si="20"/>
        <v>2.103300731197475</v>
      </c>
      <c r="AC69">
        <f t="shared" si="21"/>
        <v>2.4056733924621403</v>
      </c>
      <c r="AD69">
        <f t="shared" si="22"/>
        <v>2.0011460472420799</v>
      </c>
      <c r="AE69">
        <f t="shared" si="23"/>
        <v>2.448301857736165</v>
      </c>
      <c r="AF69">
        <f t="shared" si="24"/>
        <v>2.6482561994274749</v>
      </c>
      <c r="AG69">
        <f t="shared" si="25"/>
        <v>2.5960805866623051</v>
      </c>
      <c r="AH69">
        <f t="shared" si="26"/>
        <v>5.9289507624281352</v>
      </c>
      <c r="AI69">
        <f t="shared" si="29"/>
        <v>0.92572131391345303</v>
      </c>
      <c r="AJ69">
        <f t="shared" si="30"/>
        <v>0.85106656085891053</v>
      </c>
      <c r="AK69">
        <f t="shared" si="31"/>
        <v>1.97884163967963</v>
      </c>
      <c r="AM69" t="str">
        <f t="shared" si="32"/>
        <v>PC_36:4_</v>
      </c>
      <c r="AN69">
        <f t="shared" si="33"/>
        <v>2.3213356456130674</v>
      </c>
      <c r="AO69">
        <f t="shared" si="34"/>
        <v>2.4561321727084868</v>
      </c>
      <c r="AQ69">
        <f t="shared" si="35"/>
        <v>0.26465587367370663</v>
      </c>
      <c r="AR69">
        <f t="shared" si="36"/>
        <v>2.0752261192246824</v>
      </c>
      <c r="AT69">
        <f t="shared" si="27"/>
        <v>0.11835770483580101</v>
      </c>
      <c r="AU69">
        <f t="shared" si="28"/>
        <v>0.84720751549943341</v>
      </c>
      <c r="AW69">
        <f t="shared" si="37"/>
        <v>0.89219783855311718</v>
      </c>
    </row>
    <row r="70" spans="1:49" x14ac:dyDescent="0.2">
      <c r="A70" t="s">
        <v>838</v>
      </c>
      <c r="B70">
        <v>780.63</v>
      </c>
      <c r="C70">
        <v>0.24978862946674399</v>
      </c>
      <c r="D70">
        <v>0.17816968920026499</v>
      </c>
      <c r="E70">
        <v>0.26352291574735898</v>
      </c>
      <c r="F70">
        <v>0.21829131294280499</v>
      </c>
      <c r="G70">
        <v>0.188092214528574</v>
      </c>
      <c r="H70">
        <v>0.22457655286863801</v>
      </c>
      <c r="I70">
        <v>0.29322950139308301</v>
      </c>
      <c r="J70">
        <v>0.24702398939977999</v>
      </c>
      <c r="K70">
        <v>0.29804668436328802</v>
      </c>
      <c r="L70">
        <v>0.26786474131886301</v>
      </c>
      <c r="M70">
        <v>0.21303345691813499</v>
      </c>
      <c r="N70">
        <v>0.158372185474598</v>
      </c>
      <c r="O70">
        <v>0.37615974229128801</v>
      </c>
      <c r="P70">
        <v>0.44124426594493299</v>
      </c>
      <c r="Q70">
        <v>0.24005599592115701</v>
      </c>
      <c r="R70">
        <v>0.218444802616689</v>
      </c>
      <c r="S70">
        <v>7.2663580202237496E-2</v>
      </c>
      <c r="T70">
        <v>9.2111681401862197E-2</v>
      </c>
      <c r="U70">
        <v>6.6769163968475903E-2</v>
      </c>
      <c r="V70">
        <v>4.71569578198891E-2</v>
      </c>
      <c r="W70">
        <v>0.114653952088</v>
      </c>
      <c r="X70">
        <v>0.15450083645825999</v>
      </c>
      <c r="AA70" t="str">
        <f t="shared" si="19"/>
        <v>PC_36:5_</v>
      </c>
      <c r="AB70">
        <f t="shared" si="20"/>
        <v>0.21397915933350448</v>
      </c>
      <c r="AC70">
        <f t="shared" si="21"/>
        <v>0.240907114345082</v>
      </c>
      <c r="AD70">
        <f t="shared" si="22"/>
        <v>0.20633438369860602</v>
      </c>
      <c r="AE70">
        <f t="shared" si="23"/>
        <v>0.2701267453964315</v>
      </c>
      <c r="AF70">
        <f t="shared" si="24"/>
        <v>0.28295571284107551</v>
      </c>
      <c r="AG70">
        <f t="shared" si="25"/>
        <v>0.1857028211963665</v>
      </c>
      <c r="AH70">
        <f t="shared" si="26"/>
        <v>0.40870200411811053</v>
      </c>
      <c r="AI70">
        <f t="shared" si="29"/>
        <v>8.2387630802049847E-2</v>
      </c>
      <c r="AJ70">
        <f t="shared" si="30"/>
        <v>5.6963060894182502E-2</v>
      </c>
      <c r="AK70">
        <f t="shared" si="31"/>
        <v>0.13457739427312998</v>
      </c>
      <c r="AM70" t="str">
        <f t="shared" si="32"/>
        <v>PC_36:5_</v>
      </c>
      <c r="AN70">
        <f t="shared" si="33"/>
        <v>0.24286062312293991</v>
      </c>
      <c r="AO70">
        <f t="shared" si="34"/>
        <v>0.17366658225676784</v>
      </c>
      <c r="AQ70">
        <f t="shared" si="35"/>
        <v>3.3627291583577558E-2</v>
      </c>
      <c r="AR70">
        <f t="shared" si="36"/>
        <v>0.14041549422310101</v>
      </c>
      <c r="AT70">
        <f t="shared" si="27"/>
        <v>1.5038581976017193E-2</v>
      </c>
      <c r="AU70">
        <f t="shared" si="28"/>
        <v>5.7324385471219423E-2</v>
      </c>
      <c r="AW70">
        <f t="shared" si="37"/>
        <v>0.33846268417945058</v>
      </c>
    </row>
    <row r="71" spans="1:49" x14ac:dyDescent="0.2">
      <c r="A71" t="s">
        <v>839</v>
      </c>
      <c r="B71">
        <v>778.62800000000004</v>
      </c>
      <c r="C71">
        <v>4.4362423147264199E-2</v>
      </c>
      <c r="D71">
        <v>3.98878296359296E-2</v>
      </c>
      <c r="E71">
        <v>5.7565904010881699E-2</v>
      </c>
      <c r="F71">
        <v>5.9516527553219997E-2</v>
      </c>
      <c r="G71">
        <v>3.4125724874815799E-2</v>
      </c>
      <c r="H71">
        <v>3.5905940147631703E-2</v>
      </c>
      <c r="I71">
        <v>5.9605260357463399E-2</v>
      </c>
      <c r="J71">
        <v>6.9429651977131301E-2</v>
      </c>
      <c r="K71">
        <v>6.9160884557606397E-2</v>
      </c>
      <c r="L71">
        <v>6.2997809217518796E-2</v>
      </c>
      <c r="M71">
        <v>2.9620278090237699E-2</v>
      </c>
      <c r="N71">
        <v>1.24896616462982E-2</v>
      </c>
      <c r="O71">
        <v>3.60002878070717E-2</v>
      </c>
      <c r="P71">
        <v>5.0221871932680899E-2</v>
      </c>
      <c r="Q71">
        <v>2.5618735248767E-2</v>
      </c>
      <c r="R71">
        <v>2.2028420272109699E-2</v>
      </c>
      <c r="S71">
        <v>9.8498810036682996E-3</v>
      </c>
      <c r="T71">
        <v>6.42209477028671E-3</v>
      </c>
      <c r="U71">
        <v>1.56810441158531E-2</v>
      </c>
      <c r="V71">
        <v>7.6033588754911199E-3</v>
      </c>
      <c r="W71">
        <v>1.52863318897588E-2</v>
      </c>
      <c r="X71">
        <v>1.4704771842964899E-2</v>
      </c>
      <c r="AA71" t="str">
        <f t="shared" si="19"/>
        <v>PC_36:6_</v>
      </c>
      <c r="AB71">
        <f t="shared" si="20"/>
        <v>4.21251263915969E-2</v>
      </c>
      <c r="AC71">
        <f t="shared" si="21"/>
        <v>5.8541215782050848E-2</v>
      </c>
      <c r="AD71">
        <f t="shared" si="22"/>
        <v>3.5015832511223755E-2</v>
      </c>
      <c r="AE71">
        <f t="shared" si="23"/>
        <v>6.4517456167297343E-2</v>
      </c>
      <c r="AF71">
        <f t="shared" si="24"/>
        <v>6.607934688756259E-2</v>
      </c>
      <c r="AG71">
        <f t="shared" si="25"/>
        <v>2.105496986826795E-2</v>
      </c>
      <c r="AH71">
        <f t="shared" si="26"/>
        <v>4.31110798698763E-2</v>
      </c>
      <c r="AI71">
        <f t="shared" ref="AI71:AI102" si="38">AVERAGE(S71:T71)</f>
        <v>8.1359878869775044E-3</v>
      </c>
      <c r="AJ71">
        <f t="shared" ref="AJ71:AJ102" si="39">AVERAGE(U71:V71)</f>
        <v>1.1642201495672109E-2</v>
      </c>
      <c r="AK71">
        <f t="shared" ref="AK71:AK102" si="40">AVERAGE(W71:X71)</f>
        <v>1.499555186636185E-2</v>
      </c>
      <c r="AM71" t="str">
        <f t="shared" ref="AM71:AM102" si="41">A71</f>
        <v>PC_36:6_</v>
      </c>
      <c r="AN71">
        <f t="shared" ref="AN71:AN102" si="42">AVERAGE(AB71:AF71)</f>
        <v>5.325579554794628E-2</v>
      </c>
      <c r="AO71">
        <f t="shared" ref="AO71:AO102" si="43">AVERAGE(AG71:AK71)</f>
        <v>1.9787958197431142E-2</v>
      </c>
      <c r="AQ71">
        <f t="shared" ref="AQ71:AQ102" si="44">STDEV(AB71:AF71)</f>
        <v>1.3926523106696554E-2</v>
      </c>
      <c r="AR71">
        <f t="shared" ref="AR71:AR102" si="45">STDEV(AG71:AK71)</f>
        <v>1.3880402064815488E-2</v>
      </c>
      <c r="AT71">
        <f t="shared" si="27"/>
        <v>6.2281304713590101E-3</v>
      </c>
      <c r="AU71">
        <f t="shared" si="28"/>
        <v>5.6666504139119981E-3</v>
      </c>
      <c r="AW71">
        <f t="shared" ref="AW71:AW102" si="46">TTEST(AB71:AF71,AG71:AK71,2,3)</f>
        <v>5.191872664271905E-3</v>
      </c>
    </row>
    <row r="72" spans="1:49" x14ac:dyDescent="0.2">
      <c r="A72" t="s">
        <v>840</v>
      </c>
      <c r="B72">
        <v>776.62599999999998</v>
      </c>
      <c r="C72">
        <v>3.8186023785077697E-2</v>
      </c>
      <c r="D72">
        <v>3.6447364568315002E-2</v>
      </c>
      <c r="E72">
        <v>2.96102483127435E-2</v>
      </c>
      <c r="F72">
        <v>3.3780722695243702E-2</v>
      </c>
      <c r="G72">
        <v>2.5148564825683999E-2</v>
      </c>
      <c r="H72">
        <v>2.3876799853821101E-2</v>
      </c>
      <c r="I72">
        <v>5.10906226390224E-2</v>
      </c>
      <c r="J72">
        <v>4.6244998507574298E-2</v>
      </c>
      <c r="K72">
        <v>4.65155335690823E-2</v>
      </c>
      <c r="L72">
        <v>3.8131625821639398E-2</v>
      </c>
      <c r="M72">
        <v>6.2033403001016403E-2</v>
      </c>
      <c r="N72">
        <v>4.5101013988551798E-2</v>
      </c>
      <c r="O72">
        <v>9.0349787564790604E-2</v>
      </c>
      <c r="P72">
        <v>0.12667376914150399</v>
      </c>
      <c r="Q72">
        <v>7.2629392974544099E-2</v>
      </c>
      <c r="R72">
        <v>6.4924514007295403E-2</v>
      </c>
      <c r="S72">
        <v>2.5624752744576901E-2</v>
      </c>
      <c r="T72">
        <v>4.3775607447110503E-2</v>
      </c>
      <c r="U72">
        <v>2.8586673753311601E-2</v>
      </c>
      <c r="V72">
        <v>3.04510444563777E-2</v>
      </c>
      <c r="W72">
        <v>2.28102196960056E-2</v>
      </c>
      <c r="X72">
        <v>5.0486907057043402E-2</v>
      </c>
      <c r="AA72" t="str">
        <f t="shared" si="19"/>
        <v>PC_36:7_</v>
      </c>
      <c r="AB72">
        <f t="shared" si="20"/>
        <v>3.7316694176696349E-2</v>
      </c>
      <c r="AC72">
        <f t="shared" si="21"/>
        <v>3.1695485503993599E-2</v>
      </c>
      <c r="AD72">
        <f t="shared" si="22"/>
        <v>2.451268233975255E-2</v>
      </c>
      <c r="AE72">
        <f t="shared" si="23"/>
        <v>4.8667810573298345E-2</v>
      </c>
      <c r="AF72">
        <f t="shared" si="24"/>
        <v>4.2323579695360852E-2</v>
      </c>
      <c r="AG72">
        <f t="shared" si="25"/>
        <v>5.3567208494784101E-2</v>
      </c>
      <c r="AH72">
        <f t="shared" si="26"/>
        <v>0.10851177835314729</v>
      </c>
      <c r="AI72">
        <f t="shared" si="38"/>
        <v>3.4700180095843705E-2</v>
      </c>
      <c r="AJ72">
        <f t="shared" si="39"/>
        <v>2.9518859104844648E-2</v>
      </c>
      <c r="AK72">
        <f t="shared" si="40"/>
        <v>3.6648563376524501E-2</v>
      </c>
      <c r="AM72" t="str">
        <f t="shared" si="41"/>
        <v>PC_36:7_</v>
      </c>
      <c r="AN72">
        <f t="shared" si="42"/>
        <v>3.6903250457820343E-2</v>
      </c>
      <c r="AO72">
        <f t="shared" si="43"/>
        <v>5.2589317885028852E-2</v>
      </c>
      <c r="AQ72">
        <f t="shared" si="44"/>
        <v>9.3354535718075133E-3</v>
      </c>
      <c r="AR72">
        <f t="shared" si="45"/>
        <v>3.2537105081437208E-2</v>
      </c>
      <c r="AT72">
        <f t="shared" si="27"/>
        <v>4.1749417574709624E-3</v>
      </c>
      <c r="AU72">
        <f t="shared" si="28"/>
        <v>1.3283217526139812E-2</v>
      </c>
      <c r="AW72">
        <f t="shared" si="46"/>
        <v>0.35091739537527428</v>
      </c>
    </row>
    <row r="73" spans="1:49" x14ac:dyDescent="0.2">
      <c r="A73" t="s">
        <v>841</v>
      </c>
      <c r="B73">
        <v>818.66800000000001</v>
      </c>
      <c r="C73">
        <v>8.7241618845379496E-2</v>
      </c>
      <c r="D73">
        <v>9.1419851469234897E-2</v>
      </c>
      <c r="E73">
        <v>0.100647708900632</v>
      </c>
      <c r="F73">
        <v>8.1792031076384095E-2</v>
      </c>
      <c r="G73">
        <v>6.8545908370533898E-2</v>
      </c>
      <c r="H73">
        <v>6.3425581692022504E-2</v>
      </c>
      <c r="I73">
        <v>9.9579667464195901E-2</v>
      </c>
      <c r="J73">
        <v>9.8183333533955697E-2</v>
      </c>
      <c r="K73">
        <v>9.3508841040208707E-2</v>
      </c>
      <c r="L73">
        <v>7.4043420584879602E-2</v>
      </c>
      <c r="M73">
        <v>0.239063610261949</v>
      </c>
      <c r="N73">
        <v>0.18258931065898101</v>
      </c>
      <c r="O73">
        <v>0.27432024135958899</v>
      </c>
      <c r="P73">
        <v>0.41193504229167799</v>
      </c>
      <c r="Q73">
        <v>0.11180989990573</v>
      </c>
      <c r="R73">
        <v>0.109104032034345</v>
      </c>
      <c r="S73">
        <v>8.2791309498726401E-2</v>
      </c>
      <c r="T73">
        <v>0.114466554213424</v>
      </c>
      <c r="U73">
        <v>5.9499487030437601E-2</v>
      </c>
      <c r="V73">
        <v>7.2868592208082894E-2</v>
      </c>
      <c r="W73">
        <v>8.5022204817085598E-2</v>
      </c>
      <c r="X73">
        <v>0.134983832230198</v>
      </c>
      <c r="AA73" t="str">
        <f t="shared" si="19"/>
        <v>PC_38:0_/PC_O-40:7_</v>
      </c>
      <c r="AB73">
        <f t="shared" si="20"/>
        <v>8.9330735157307189E-2</v>
      </c>
      <c r="AC73">
        <f t="shared" si="21"/>
        <v>9.1219869988508048E-2</v>
      </c>
      <c r="AD73">
        <f t="shared" si="22"/>
        <v>6.5985745031278201E-2</v>
      </c>
      <c r="AE73">
        <f t="shared" si="23"/>
        <v>9.8881500499075792E-2</v>
      </c>
      <c r="AF73">
        <f t="shared" si="24"/>
        <v>8.3776130812544147E-2</v>
      </c>
      <c r="AG73">
        <f t="shared" si="25"/>
        <v>0.21082646046046499</v>
      </c>
      <c r="AH73">
        <f t="shared" si="26"/>
        <v>0.34312764182563349</v>
      </c>
      <c r="AI73">
        <f t="shared" si="38"/>
        <v>9.86289318560752E-2</v>
      </c>
      <c r="AJ73">
        <f t="shared" si="39"/>
        <v>6.6184039619260254E-2</v>
      </c>
      <c r="AK73">
        <f t="shared" si="40"/>
        <v>0.1100030185236418</v>
      </c>
      <c r="AM73" t="str">
        <f t="shared" si="41"/>
        <v>PC_38:0_/PC_O-40:7_</v>
      </c>
      <c r="AN73">
        <f t="shared" si="42"/>
        <v>8.5838796297742673E-2</v>
      </c>
      <c r="AO73">
        <f t="shared" si="43"/>
        <v>0.16575401845701515</v>
      </c>
      <c r="AQ73">
        <f t="shared" si="44"/>
        <v>1.2345646575215856E-2</v>
      </c>
      <c r="AR73">
        <f t="shared" si="45"/>
        <v>0.11293920845478382</v>
      </c>
      <c r="AT73">
        <f t="shared" si="27"/>
        <v>5.5211409936740249E-3</v>
      </c>
      <c r="AU73">
        <f t="shared" si="28"/>
        <v>4.6107238778007362E-2</v>
      </c>
      <c r="AW73">
        <f t="shared" si="46"/>
        <v>0.18920918646068866</v>
      </c>
    </row>
    <row r="74" spans="1:49" x14ac:dyDescent="0.2">
      <c r="A74" t="s">
        <v>842</v>
      </c>
      <c r="B74">
        <v>816.66600000000005</v>
      </c>
      <c r="C74">
        <v>0.201416986972696</v>
      </c>
      <c r="D74">
        <v>0.237577737117628</v>
      </c>
      <c r="E74">
        <v>0.22293286744618199</v>
      </c>
      <c r="F74">
        <v>0.20261213173895701</v>
      </c>
      <c r="G74">
        <v>0.15611395384898299</v>
      </c>
      <c r="H74">
        <v>0.15721299278589301</v>
      </c>
      <c r="I74">
        <v>0.28843643511627698</v>
      </c>
      <c r="J74">
        <v>0.22308391899253799</v>
      </c>
      <c r="K74">
        <v>0.28199853887690102</v>
      </c>
      <c r="L74">
        <v>0.209348961908601</v>
      </c>
      <c r="M74">
        <v>0.842370977952694</v>
      </c>
      <c r="N74">
        <v>0.82298916758384399</v>
      </c>
      <c r="O74">
        <v>1.41694177947848</v>
      </c>
      <c r="P74">
        <v>2.03290347048965</v>
      </c>
      <c r="Q74">
        <v>0.42410022636217398</v>
      </c>
      <c r="R74">
        <v>0.39964686167945301</v>
      </c>
      <c r="S74">
        <v>0.34998821535853097</v>
      </c>
      <c r="T74">
        <v>0.35673708899782403</v>
      </c>
      <c r="U74">
        <v>0.297385702244919</v>
      </c>
      <c r="V74">
        <v>0.368157641315768</v>
      </c>
      <c r="W74">
        <v>0.34104503893986998</v>
      </c>
      <c r="X74">
        <v>0.37271071909845899</v>
      </c>
      <c r="AA74" t="str">
        <f t="shared" si="19"/>
        <v>PC_38:1_</v>
      </c>
      <c r="AB74">
        <f t="shared" si="20"/>
        <v>0.21949736204516201</v>
      </c>
      <c r="AC74">
        <f t="shared" si="21"/>
        <v>0.2127724995925695</v>
      </c>
      <c r="AD74">
        <f t="shared" si="22"/>
        <v>0.15666347331743802</v>
      </c>
      <c r="AE74">
        <f t="shared" si="23"/>
        <v>0.25576017705440746</v>
      </c>
      <c r="AF74">
        <f t="shared" si="24"/>
        <v>0.24567375039275102</v>
      </c>
      <c r="AG74">
        <f t="shared" si="25"/>
        <v>0.83268007276826905</v>
      </c>
      <c r="AH74">
        <f t="shared" si="26"/>
        <v>1.724922624984065</v>
      </c>
      <c r="AI74">
        <f t="shared" si="38"/>
        <v>0.35336265217817753</v>
      </c>
      <c r="AJ74">
        <f t="shared" si="39"/>
        <v>0.3327716717803435</v>
      </c>
      <c r="AK74">
        <f t="shared" si="40"/>
        <v>0.35687787901916446</v>
      </c>
      <c r="AM74" t="str">
        <f t="shared" si="41"/>
        <v>PC_38:1_</v>
      </c>
      <c r="AN74">
        <f t="shared" si="42"/>
        <v>0.21807345248046558</v>
      </c>
      <c r="AO74">
        <f t="shared" si="43"/>
        <v>0.72012298014600395</v>
      </c>
      <c r="AQ74">
        <f t="shared" si="44"/>
        <v>3.8676151614175341E-2</v>
      </c>
      <c r="AR74">
        <f t="shared" si="45"/>
        <v>0.59974840623435066</v>
      </c>
      <c r="AT74">
        <f t="shared" si="27"/>
        <v>1.7296500823476856E-2</v>
      </c>
      <c r="AU74">
        <f t="shared" si="28"/>
        <v>0.24484626155360012</v>
      </c>
      <c r="AW74">
        <f t="shared" si="46"/>
        <v>0.13456414186008883</v>
      </c>
    </row>
    <row r="75" spans="1:49" x14ac:dyDescent="0.2">
      <c r="A75" t="s">
        <v>843</v>
      </c>
      <c r="B75">
        <v>814.66399999999999</v>
      </c>
      <c r="C75">
        <v>0.44972608599159603</v>
      </c>
      <c r="D75">
        <v>0.48691902754892902</v>
      </c>
      <c r="E75">
        <v>0.54345827840058103</v>
      </c>
      <c r="F75">
        <v>0.50758209864510795</v>
      </c>
      <c r="G75">
        <v>0.409660073899142</v>
      </c>
      <c r="H75">
        <v>0.38920469830313298</v>
      </c>
      <c r="I75">
        <v>0.56412749262975004</v>
      </c>
      <c r="J75">
        <v>0.49929697121055899</v>
      </c>
      <c r="K75">
        <v>0.671719392292908</v>
      </c>
      <c r="L75">
        <v>0.55844942976476197</v>
      </c>
      <c r="M75">
        <v>1.3564923448155</v>
      </c>
      <c r="N75">
        <v>1.3485687015782699</v>
      </c>
      <c r="O75">
        <v>2.3411911552261002</v>
      </c>
      <c r="P75">
        <v>3.6892250074290902</v>
      </c>
      <c r="Q75">
        <v>0.73263466859908299</v>
      </c>
      <c r="R75">
        <v>0.52769941522883401</v>
      </c>
      <c r="S75">
        <v>0.51777966468541103</v>
      </c>
      <c r="T75">
        <v>0.758585806677601</v>
      </c>
      <c r="U75">
        <v>0.46501473532346099</v>
      </c>
      <c r="V75">
        <v>0.53896983772420604</v>
      </c>
      <c r="W75">
        <v>0.79310380660144497</v>
      </c>
      <c r="X75">
        <v>0.60256387520620003</v>
      </c>
      <c r="AA75" t="str">
        <f t="shared" si="19"/>
        <v>PC_38:2_</v>
      </c>
      <c r="AB75">
        <f t="shared" si="20"/>
        <v>0.46832255677026252</v>
      </c>
      <c r="AC75">
        <f t="shared" si="21"/>
        <v>0.52552018852284443</v>
      </c>
      <c r="AD75">
        <f t="shared" si="22"/>
        <v>0.39943238610113752</v>
      </c>
      <c r="AE75">
        <f t="shared" si="23"/>
        <v>0.53171223192015449</v>
      </c>
      <c r="AF75">
        <f t="shared" si="24"/>
        <v>0.61508441102883493</v>
      </c>
      <c r="AG75">
        <f t="shared" si="25"/>
        <v>1.3525305231968849</v>
      </c>
      <c r="AH75">
        <f t="shared" si="26"/>
        <v>3.0152080813275952</v>
      </c>
      <c r="AI75">
        <f t="shared" si="38"/>
        <v>0.63818273568150596</v>
      </c>
      <c r="AJ75">
        <f t="shared" si="39"/>
        <v>0.50199228652383354</v>
      </c>
      <c r="AK75">
        <f t="shared" si="40"/>
        <v>0.6978338409038225</v>
      </c>
      <c r="AM75" t="str">
        <f t="shared" si="41"/>
        <v>PC_38:2_</v>
      </c>
      <c r="AN75">
        <f t="shared" si="42"/>
        <v>0.50801435486864677</v>
      </c>
      <c r="AO75">
        <f t="shared" si="43"/>
        <v>1.2411494935267284</v>
      </c>
      <c r="AQ75">
        <f t="shared" si="44"/>
        <v>8.0152235297173802E-2</v>
      </c>
      <c r="AR75">
        <f t="shared" si="45"/>
        <v>1.0446056424359558</v>
      </c>
      <c r="AT75">
        <f t="shared" si="27"/>
        <v>3.5845169334607734E-2</v>
      </c>
      <c r="AU75">
        <f t="shared" si="28"/>
        <v>0.42645846773338436</v>
      </c>
      <c r="AW75">
        <f t="shared" si="46"/>
        <v>0.19187423703186668</v>
      </c>
    </row>
    <row r="76" spans="1:49" x14ac:dyDescent="0.2">
      <c r="A76" t="s">
        <v>844</v>
      </c>
      <c r="B76">
        <v>812.66200000000003</v>
      </c>
      <c r="C76">
        <v>0.55049071833090901</v>
      </c>
      <c r="D76">
        <v>0.47519590707973702</v>
      </c>
      <c r="E76">
        <v>0.51173049315628505</v>
      </c>
      <c r="F76">
        <v>0.44271578142587298</v>
      </c>
      <c r="G76">
        <v>0.43531872324145399</v>
      </c>
      <c r="H76">
        <v>0.45313071167327601</v>
      </c>
      <c r="I76">
        <v>0.74652297948941204</v>
      </c>
      <c r="J76">
        <v>0.59547838000073805</v>
      </c>
      <c r="K76">
        <v>0.65923833104481</v>
      </c>
      <c r="L76">
        <v>0.61411828944413405</v>
      </c>
      <c r="M76">
        <v>1.36062063213318</v>
      </c>
      <c r="N76">
        <v>0.96668573436051197</v>
      </c>
      <c r="O76">
        <v>2.1045988532409901</v>
      </c>
      <c r="P76">
        <v>2.3012505703848101</v>
      </c>
      <c r="Q76">
        <v>1.1856805192198101</v>
      </c>
      <c r="R76">
        <v>0.94195995926367804</v>
      </c>
      <c r="S76">
        <v>0.40510500839545999</v>
      </c>
      <c r="T76">
        <v>0.53325141489518002</v>
      </c>
      <c r="U76">
        <v>0.39127409532170399</v>
      </c>
      <c r="V76">
        <v>0.34168758888134199</v>
      </c>
      <c r="W76">
        <v>0.67450332288488501</v>
      </c>
      <c r="X76">
        <v>0.66302905375298005</v>
      </c>
      <c r="AA76" t="str">
        <f t="shared" si="19"/>
        <v>PC_38:3_</v>
      </c>
      <c r="AB76">
        <f t="shared" si="20"/>
        <v>0.51284331270532302</v>
      </c>
      <c r="AC76">
        <f t="shared" si="21"/>
        <v>0.47722313729107901</v>
      </c>
      <c r="AD76">
        <f t="shared" si="22"/>
        <v>0.44422471745736503</v>
      </c>
      <c r="AE76">
        <f t="shared" si="23"/>
        <v>0.67100067974507505</v>
      </c>
      <c r="AF76">
        <f t="shared" si="24"/>
        <v>0.63667831024447197</v>
      </c>
      <c r="AG76">
        <f t="shared" si="25"/>
        <v>1.163653183246846</v>
      </c>
      <c r="AH76">
        <f t="shared" si="26"/>
        <v>2.2029247118129001</v>
      </c>
      <c r="AI76">
        <f t="shared" si="38"/>
        <v>0.46917821164532003</v>
      </c>
      <c r="AJ76">
        <f t="shared" si="39"/>
        <v>0.36648084210152299</v>
      </c>
      <c r="AK76">
        <f t="shared" si="40"/>
        <v>0.66876618831893253</v>
      </c>
      <c r="AM76" t="str">
        <f t="shared" si="41"/>
        <v>PC_38:3_</v>
      </c>
      <c r="AN76">
        <f t="shared" si="42"/>
        <v>0.54839403148866273</v>
      </c>
      <c r="AO76">
        <f t="shared" si="43"/>
        <v>0.97420062742510427</v>
      </c>
      <c r="AQ76">
        <f t="shared" si="44"/>
        <v>0.10000862443403573</v>
      </c>
      <c r="AR76">
        <f t="shared" si="45"/>
        <v>0.75221611272424704</v>
      </c>
      <c r="AT76">
        <f t="shared" si="27"/>
        <v>4.4725216514150061E-2</v>
      </c>
      <c r="AU76">
        <f t="shared" si="28"/>
        <v>0.30709094207904636</v>
      </c>
      <c r="AW76">
        <f t="shared" si="46"/>
        <v>0.27572272429938977</v>
      </c>
    </row>
    <row r="77" spans="1:49" x14ac:dyDescent="0.2">
      <c r="A77" t="s">
        <v>845</v>
      </c>
      <c r="B77">
        <v>810.66</v>
      </c>
      <c r="C77">
        <v>2.3673912427741901</v>
      </c>
      <c r="D77">
        <v>1.46100537661575</v>
      </c>
      <c r="E77">
        <v>2.00732723983021</v>
      </c>
      <c r="F77">
        <v>1.9304094570889601</v>
      </c>
      <c r="G77">
        <v>1.58283711959741</v>
      </c>
      <c r="H77">
        <v>1.88266238099674</v>
      </c>
      <c r="I77">
        <v>2.27158671078032</v>
      </c>
      <c r="J77">
        <v>2.2729567261121302</v>
      </c>
      <c r="K77">
        <v>2.22512535522403</v>
      </c>
      <c r="L77">
        <v>2.14261369859407</v>
      </c>
      <c r="M77">
        <v>2.2824157769576101</v>
      </c>
      <c r="N77">
        <v>2.4903433231868699</v>
      </c>
      <c r="O77">
        <v>4.1444203599229201</v>
      </c>
      <c r="P77">
        <v>4.4130259852837597</v>
      </c>
      <c r="Q77">
        <v>3.5107301853272501</v>
      </c>
      <c r="R77">
        <v>2.7155111229903501</v>
      </c>
      <c r="S77">
        <v>0.82279798074104504</v>
      </c>
      <c r="T77">
        <v>1.00755883278869</v>
      </c>
      <c r="U77">
        <v>0.62662156882702802</v>
      </c>
      <c r="V77">
        <v>0.83061486555925801</v>
      </c>
      <c r="W77">
        <v>1.50644672047956</v>
      </c>
      <c r="X77">
        <v>1.7732479592989601</v>
      </c>
      <c r="AA77" t="str">
        <f t="shared" si="19"/>
        <v>PC_38:4_</v>
      </c>
      <c r="AB77">
        <f t="shared" si="20"/>
        <v>1.91419830969497</v>
      </c>
      <c r="AC77">
        <f t="shared" si="21"/>
        <v>1.968868348459585</v>
      </c>
      <c r="AD77">
        <f t="shared" si="22"/>
        <v>1.732749750297075</v>
      </c>
      <c r="AE77">
        <f t="shared" si="23"/>
        <v>2.2722717184462251</v>
      </c>
      <c r="AF77">
        <f t="shared" si="24"/>
        <v>2.1838695269090502</v>
      </c>
      <c r="AG77">
        <f t="shared" si="25"/>
        <v>2.38637955007224</v>
      </c>
      <c r="AH77">
        <f t="shared" si="26"/>
        <v>4.2787231726033399</v>
      </c>
      <c r="AI77">
        <f t="shared" si="38"/>
        <v>0.9151784067648675</v>
      </c>
      <c r="AJ77">
        <f t="shared" si="39"/>
        <v>0.72861821719314301</v>
      </c>
      <c r="AK77">
        <f t="shared" si="40"/>
        <v>1.6398473398892599</v>
      </c>
      <c r="AM77" t="str">
        <f t="shared" si="41"/>
        <v>PC_38:4_</v>
      </c>
      <c r="AN77">
        <f t="shared" si="42"/>
        <v>2.0143915307613809</v>
      </c>
      <c r="AO77">
        <f t="shared" si="43"/>
        <v>1.9897493373045698</v>
      </c>
      <c r="AQ77">
        <f t="shared" si="44"/>
        <v>0.2160197424752246</v>
      </c>
      <c r="AR77">
        <f t="shared" si="45"/>
        <v>1.4373849987940062</v>
      </c>
      <c r="AT77">
        <f t="shared" si="27"/>
        <v>9.6606965731320174E-2</v>
      </c>
      <c r="AU77">
        <f t="shared" si="28"/>
        <v>0.58680996849605482</v>
      </c>
      <c r="AW77">
        <f t="shared" si="46"/>
        <v>0.97150198459057058</v>
      </c>
    </row>
    <row r="78" spans="1:49" x14ac:dyDescent="0.2">
      <c r="A78" t="s">
        <v>846</v>
      </c>
      <c r="B78">
        <v>808.65800000000002</v>
      </c>
      <c r="C78">
        <v>1.2339666471173101</v>
      </c>
      <c r="D78">
        <v>1.1313887872304</v>
      </c>
      <c r="E78">
        <v>1.25088190460323</v>
      </c>
      <c r="F78">
        <v>1.0590666351459399</v>
      </c>
      <c r="G78">
        <v>0.94652192903136101</v>
      </c>
      <c r="H78">
        <v>1.09619843743856</v>
      </c>
      <c r="I78">
        <v>1.2754615479775899</v>
      </c>
      <c r="J78">
        <v>1.26209411098661</v>
      </c>
      <c r="K78">
        <v>1.33111725314021</v>
      </c>
      <c r="L78">
        <v>1.28209731680473</v>
      </c>
      <c r="M78">
        <v>1.1617322999031301</v>
      </c>
      <c r="N78">
        <v>1.04284642215802</v>
      </c>
      <c r="O78">
        <v>1.9037731513963101</v>
      </c>
      <c r="P78">
        <v>2.8198967863986901</v>
      </c>
      <c r="Q78">
        <v>1.15708262653975</v>
      </c>
      <c r="R78">
        <v>1.0035043765340701</v>
      </c>
      <c r="S78">
        <v>0.34366617859531601</v>
      </c>
      <c r="T78">
        <v>0.387067243243922</v>
      </c>
      <c r="U78">
        <v>0.36729865060420402</v>
      </c>
      <c r="V78">
        <v>0.29044300326251798</v>
      </c>
      <c r="W78">
        <v>0.76831914446979899</v>
      </c>
      <c r="X78">
        <v>0.760762941307493</v>
      </c>
      <c r="AA78" t="str">
        <f t="shared" si="19"/>
        <v>PC_38:5_</v>
      </c>
      <c r="AB78">
        <f t="shared" si="20"/>
        <v>1.1826777171738549</v>
      </c>
      <c r="AC78">
        <f t="shared" si="21"/>
        <v>1.1549742698745851</v>
      </c>
      <c r="AD78">
        <f t="shared" si="22"/>
        <v>1.0213601832349606</v>
      </c>
      <c r="AE78">
        <f t="shared" si="23"/>
        <v>1.2687778294820999</v>
      </c>
      <c r="AF78">
        <f t="shared" si="24"/>
        <v>1.3066072849724701</v>
      </c>
      <c r="AG78">
        <f t="shared" si="25"/>
        <v>1.1022893610305751</v>
      </c>
      <c r="AH78">
        <f t="shared" si="26"/>
        <v>2.3618349688975</v>
      </c>
      <c r="AI78">
        <f t="shared" si="38"/>
        <v>0.36536671091961903</v>
      </c>
      <c r="AJ78">
        <f t="shared" si="39"/>
        <v>0.328870826933361</v>
      </c>
      <c r="AK78">
        <f t="shared" si="40"/>
        <v>0.76454104288864599</v>
      </c>
      <c r="AM78" t="str">
        <f t="shared" si="41"/>
        <v>PC_38:5_</v>
      </c>
      <c r="AN78">
        <f t="shared" si="42"/>
        <v>1.1868794569475942</v>
      </c>
      <c r="AO78">
        <f t="shared" si="43"/>
        <v>0.98458058213394017</v>
      </c>
      <c r="AQ78">
        <f t="shared" si="44"/>
        <v>0.11121411980612288</v>
      </c>
      <c r="AR78">
        <f t="shared" si="45"/>
        <v>0.8325388133128564</v>
      </c>
      <c r="AT78">
        <f t="shared" si="27"/>
        <v>4.9736466388859292E-2</v>
      </c>
      <c r="AU78">
        <f t="shared" si="28"/>
        <v>0.33988254727978684</v>
      </c>
      <c r="AW78">
        <f t="shared" si="46"/>
        <v>0.6178308911602679</v>
      </c>
    </row>
    <row r="79" spans="1:49" x14ac:dyDescent="0.2">
      <c r="A79" t="s">
        <v>847</v>
      </c>
      <c r="B79">
        <v>806.65599999999995</v>
      </c>
      <c r="C79">
        <v>1.71517464660496</v>
      </c>
      <c r="D79">
        <v>1.55479195652268</v>
      </c>
      <c r="E79">
        <v>1.42074375584726</v>
      </c>
      <c r="F79">
        <v>1.1469562024049</v>
      </c>
      <c r="G79">
        <v>1.24372406590803</v>
      </c>
      <c r="H79">
        <v>1.4718865163494701</v>
      </c>
      <c r="I79">
        <v>1.65014004418589</v>
      </c>
      <c r="J79">
        <v>1.3981621812045499</v>
      </c>
      <c r="K79">
        <v>1.6850692506070399</v>
      </c>
      <c r="L79">
        <v>1.6728153524289799</v>
      </c>
      <c r="M79">
        <v>0.84443660563879797</v>
      </c>
      <c r="N79">
        <v>0.86517550021950795</v>
      </c>
      <c r="O79">
        <v>1.20599637001112</v>
      </c>
      <c r="P79">
        <v>1.3976616989785899</v>
      </c>
      <c r="Q79">
        <v>1.0606277034593501</v>
      </c>
      <c r="R79">
        <v>1.00504521941522</v>
      </c>
      <c r="S79">
        <v>0.240024895157674</v>
      </c>
      <c r="T79">
        <v>0.300364653651989</v>
      </c>
      <c r="U79">
        <v>0.23415023247241801</v>
      </c>
      <c r="V79">
        <v>0.27979567232066899</v>
      </c>
      <c r="W79">
        <v>0.40712360734751601</v>
      </c>
      <c r="X79">
        <v>0.48327658289442099</v>
      </c>
      <c r="AA79" t="str">
        <f t="shared" si="19"/>
        <v>PC_38:6_</v>
      </c>
      <c r="AB79">
        <f t="shared" si="20"/>
        <v>1.63498330156382</v>
      </c>
      <c r="AC79">
        <f t="shared" si="21"/>
        <v>1.28384997912608</v>
      </c>
      <c r="AD79">
        <f t="shared" si="22"/>
        <v>1.3578052911287499</v>
      </c>
      <c r="AE79">
        <f t="shared" si="23"/>
        <v>1.5241511126952201</v>
      </c>
      <c r="AF79">
        <f t="shared" si="24"/>
        <v>1.6789423015180098</v>
      </c>
      <c r="AG79">
        <f t="shared" si="25"/>
        <v>0.85480605292915302</v>
      </c>
      <c r="AH79">
        <f t="shared" si="26"/>
        <v>1.3018290344948551</v>
      </c>
      <c r="AI79">
        <f t="shared" si="38"/>
        <v>0.27019477440483153</v>
      </c>
      <c r="AJ79">
        <f t="shared" si="39"/>
        <v>0.2569729523965435</v>
      </c>
      <c r="AK79">
        <f t="shared" si="40"/>
        <v>0.44520009512096848</v>
      </c>
      <c r="AM79" t="str">
        <f t="shared" si="41"/>
        <v>PC_38:6_</v>
      </c>
      <c r="AN79">
        <f t="shared" si="42"/>
        <v>1.4959463972063758</v>
      </c>
      <c r="AO79">
        <f t="shared" si="43"/>
        <v>0.62580058186927034</v>
      </c>
      <c r="AQ79">
        <f t="shared" si="44"/>
        <v>0.17152414078984951</v>
      </c>
      <c r="AR79">
        <f t="shared" si="45"/>
        <v>0.44848740810454518</v>
      </c>
      <c r="AT79">
        <f t="shared" si="27"/>
        <v>7.6707927717669586E-2</v>
      </c>
      <c r="AU79">
        <f t="shared" si="28"/>
        <v>0.18309421765324946</v>
      </c>
      <c r="AW79">
        <f t="shared" si="46"/>
        <v>9.2395345644446653E-3</v>
      </c>
    </row>
    <row r="80" spans="1:49" x14ac:dyDescent="0.2">
      <c r="A80" t="s">
        <v>848</v>
      </c>
      <c r="B80">
        <v>804.654</v>
      </c>
      <c r="C80">
        <v>9.5611055180723298E-2</v>
      </c>
      <c r="D80">
        <v>8.7371490520365802E-2</v>
      </c>
      <c r="E80">
        <v>8.4372370541192704E-2</v>
      </c>
      <c r="F80">
        <v>8.4525539683106596E-2</v>
      </c>
      <c r="G80">
        <v>9.8629688426733406E-2</v>
      </c>
      <c r="H80">
        <v>8.7349280970828905E-2</v>
      </c>
      <c r="I80">
        <v>0.10868864643243099</v>
      </c>
      <c r="J80">
        <v>0.12317808349278001</v>
      </c>
      <c r="K80">
        <v>0.121664743848185</v>
      </c>
      <c r="L80">
        <v>9.0255814801234194E-2</v>
      </c>
      <c r="M80">
        <v>0.11089048835633</v>
      </c>
      <c r="N80">
        <v>0.10226834798485999</v>
      </c>
      <c r="O80">
        <v>0.18860175128088</v>
      </c>
      <c r="P80">
        <v>0.198685507114233</v>
      </c>
      <c r="Q80">
        <v>8.9704785355672195E-2</v>
      </c>
      <c r="R80">
        <v>7.1070374520039295E-2</v>
      </c>
      <c r="S80">
        <v>4.2087354776053597E-2</v>
      </c>
      <c r="T80">
        <v>6.7448760738243393E-2</v>
      </c>
      <c r="U80">
        <v>5.0449533357773801E-2</v>
      </c>
      <c r="V80">
        <v>3.6704921116072799E-2</v>
      </c>
      <c r="W80">
        <v>3.9761889829201098E-2</v>
      </c>
      <c r="X80">
        <v>4.3277331019457202E-2</v>
      </c>
      <c r="AA80" t="str">
        <f t="shared" ref="AA80:AA143" si="47">A80</f>
        <v>PC_38:7_/PC_O-38:0_</v>
      </c>
      <c r="AB80">
        <f t="shared" ref="AB80:AB143" si="48">AVERAGE(C80:D80)</f>
        <v>9.149127285054455E-2</v>
      </c>
      <c r="AC80">
        <f t="shared" ref="AC80:AC143" si="49">AVERAGE(E80:F80)</f>
        <v>8.4448955112149643E-2</v>
      </c>
      <c r="AD80">
        <f t="shared" ref="AD80:AD143" si="50">AVERAGE(G80:H80)</f>
        <v>9.2989484698781155E-2</v>
      </c>
      <c r="AE80">
        <f t="shared" ref="AE80:AE143" si="51">AVERAGE(I80:J80)</f>
        <v>0.11593336496260551</v>
      </c>
      <c r="AF80">
        <f t="shared" ref="AF80:AF143" si="52">AVERAGE(K80:L80)</f>
        <v>0.1059602793247096</v>
      </c>
      <c r="AG80">
        <f t="shared" ref="AG80:AG143" si="53">AVERAGE(M80:N80)</f>
        <v>0.10657941817059499</v>
      </c>
      <c r="AH80">
        <f t="shared" ref="AH80:AH143" si="54">AVERAGE(O80:P80)</f>
        <v>0.19364362919755651</v>
      </c>
      <c r="AI80">
        <f t="shared" si="38"/>
        <v>5.4768057757148492E-2</v>
      </c>
      <c r="AJ80">
        <f t="shared" si="39"/>
        <v>4.3577227236923297E-2</v>
      </c>
      <c r="AK80">
        <f t="shared" si="40"/>
        <v>4.1519610424329154E-2</v>
      </c>
      <c r="AM80" t="str">
        <f t="shared" si="41"/>
        <v>PC_38:7_/PC_O-38:0_</v>
      </c>
      <c r="AN80">
        <f t="shared" si="42"/>
        <v>9.8164671389758096E-2</v>
      </c>
      <c r="AO80">
        <f t="shared" si="43"/>
        <v>8.8017588557310497E-2</v>
      </c>
      <c r="AQ80">
        <f t="shared" si="44"/>
        <v>1.2608882312864972E-2</v>
      </c>
      <c r="AR80">
        <f t="shared" si="45"/>
        <v>6.4699190418235131E-2</v>
      </c>
      <c r="AT80">
        <f t="shared" ref="AT80:AT143" si="55">AQ80/SQRT(5)</f>
        <v>5.6388635943721696E-3</v>
      </c>
      <c r="AU80">
        <f t="shared" ref="AU80:AU143" si="56">AR80/SQRT(6)</f>
        <v>2.6413333882640441E-2</v>
      </c>
      <c r="AW80">
        <f t="shared" si="46"/>
        <v>0.74685200514495476</v>
      </c>
    </row>
    <row r="81" spans="1:49" x14ac:dyDescent="0.2">
      <c r="A81" t="s">
        <v>849</v>
      </c>
      <c r="B81">
        <v>802.65200000000004</v>
      </c>
      <c r="C81">
        <v>3.4123034886185198E-2</v>
      </c>
      <c r="D81">
        <v>3.2740564361304597E-2</v>
      </c>
      <c r="E81">
        <v>3.1267271463189701E-2</v>
      </c>
      <c r="F81">
        <v>2.9863784329319801E-2</v>
      </c>
      <c r="G81">
        <v>2.33018684757378E-2</v>
      </c>
      <c r="H81">
        <v>2.35258088359032E-2</v>
      </c>
      <c r="I81">
        <v>4.3616258777772601E-2</v>
      </c>
      <c r="J81">
        <v>3.9826385579111903E-2</v>
      </c>
      <c r="K81">
        <v>4.00623463163522E-2</v>
      </c>
      <c r="L81">
        <v>3.8592473122422498E-2</v>
      </c>
      <c r="M81">
        <v>0.52414790423026503</v>
      </c>
      <c r="N81">
        <v>0.37562154901259098</v>
      </c>
      <c r="O81">
        <v>0.90765625664780403</v>
      </c>
      <c r="P81">
        <v>0.95492060930362299</v>
      </c>
      <c r="Q81">
        <v>0.23197864882834901</v>
      </c>
      <c r="R81">
        <v>0.16839965154588299</v>
      </c>
      <c r="S81">
        <v>0.23866082671577901</v>
      </c>
      <c r="T81">
        <v>0.28556156846126302</v>
      </c>
      <c r="U81">
        <v>0.16431349828691699</v>
      </c>
      <c r="V81">
        <v>0.231808644543226</v>
      </c>
      <c r="W81">
        <v>0.15917228810991799</v>
      </c>
      <c r="X81">
        <v>0.15309407316441401</v>
      </c>
      <c r="AA81" t="str">
        <f t="shared" si="47"/>
        <v>PC_38:8_/PC_O-38:1_</v>
      </c>
      <c r="AB81">
        <f t="shared" si="48"/>
        <v>3.3431799623744901E-2</v>
      </c>
      <c r="AC81">
        <f t="shared" si="49"/>
        <v>3.0565527896254753E-2</v>
      </c>
      <c r="AD81">
        <f t="shared" si="50"/>
        <v>2.3413838655820501E-2</v>
      </c>
      <c r="AE81">
        <f t="shared" si="51"/>
        <v>4.1721322178442252E-2</v>
      </c>
      <c r="AF81">
        <f t="shared" si="52"/>
        <v>3.9327409719387349E-2</v>
      </c>
      <c r="AG81">
        <f t="shared" si="53"/>
        <v>0.44988472662142798</v>
      </c>
      <c r="AH81">
        <f t="shared" si="54"/>
        <v>0.93128843297571351</v>
      </c>
      <c r="AI81">
        <f t="shared" si="38"/>
        <v>0.26211119758852103</v>
      </c>
      <c r="AJ81">
        <f t="shared" si="39"/>
        <v>0.19806107141507151</v>
      </c>
      <c r="AK81">
        <f t="shared" si="40"/>
        <v>0.156133180637166</v>
      </c>
      <c r="AM81" t="str">
        <f t="shared" si="41"/>
        <v>PC_38:8_/PC_O-38:1_</v>
      </c>
      <c r="AN81">
        <f t="shared" si="42"/>
        <v>3.3691979614729951E-2</v>
      </c>
      <c r="AO81">
        <f t="shared" si="43"/>
        <v>0.39949572184757998</v>
      </c>
      <c r="AQ81">
        <f t="shared" si="44"/>
        <v>7.2751458751147899E-3</v>
      </c>
      <c r="AR81">
        <f t="shared" si="45"/>
        <v>0.31781216613601132</v>
      </c>
      <c r="AT81">
        <f t="shared" si="55"/>
        <v>3.2535441445967731E-3</v>
      </c>
      <c r="AU81">
        <f t="shared" si="56"/>
        <v>0.12974627351364384</v>
      </c>
      <c r="AW81">
        <f t="shared" si="46"/>
        <v>6.1715642643750242E-2</v>
      </c>
    </row>
    <row r="82" spans="1:49" x14ac:dyDescent="0.2">
      <c r="A82" t="s">
        <v>850</v>
      </c>
      <c r="B82">
        <v>846.69600000000003</v>
      </c>
      <c r="C82">
        <v>2.13691236784956E-2</v>
      </c>
      <c r="D82">
        <v>2.0838578332273702E-2</v>
      </c>
      <c r="E82">
        <v>2.25994616195388E-2</v>
      </c>
      <c r="F82">
        <v>2.3576462767915599E-2</v>
      </c>
      <c r="G82">
        <v>1.7738078382857798E-2</v>
      </c>
      <c r="H82">
        <v>1.7610495934830099E-2</v>
      </c>
      <c r="I82">
        <v>2.3127795428255399E-2</v>
      </c>
      <c r="J82">
        <v>2.1796166990185901E-2</v>
      </c>
      <c r="K82">
        <v>2.2944875125588699E-2</v>
      </c>
      <c r="L82">
        <v>2.78281240017717E-2</v>
      </c>
      <c r="M82">
        <v>7.3081873707442901E-2</v>
      </c>
      <c r="N82">
        <v>9.0851212678462495E-2</v>
      </c>
      <c r="O82">
        <v>0.16678105700443499</v>
      </c>
      <c r="P82">
        <v>0.20673604667930201</v>
      </c>
      <c r="Q82">
        <v>6.8299210718270595E-2</v>
      </c>
      <c r="R82">
        <v>3.9289186013323103E-2</v>
      </c>
      <c r="S82">
        <v>3.13839306091327E-2</v>
      </c>
      <c r="T82">
        <v>4.3278431583511003E-2</v>
      </c>
      <c r="U82">
        <v>2.75872156550649E-2</v>
      </c>
      <c r="V82">
        <v>2.6502385954567199E-2</v>
      </c>
      <c r="W82">
        <v>5.0055358543410797E-2</v>
      </c>
      <c r="X82">
        <v>5.4737831489620303E-2</v>
      </c>
      <c r="AA82" t="str">
        <f t="shared" si="47"/>
        <v>PC_40:0_/PC_O-42:7_</v>
      </c>
      <c r="AB82">
        <f t="shared" si="48"/>
        <v>2.1103851005384651E-2</v>
      </c>
      <c r="AC82">
        <f t="shared" si="49"/>
        <v>2.3087962193727198E-2</v>
      </c>
      <c r="AD82">
        <f t="shared" si="50"/>
        <v>1.7674287158843949E-2</v>
      </c>
      <c r="AE82">
        <f t="shared" si="51"/>
        <v>2.246198120922065E-2</v>
      </c>
      <c r="AF82">
        <f t="shared" si="52"/>
        <v>2.53864995636802E-2</v>
      </c>
      <c r="AG82">
        <f t="shared" si="53"/>
        <v>8.1966543192952698E-2</v>
      </c>
      <c r="AH82">
        <f t="shared" si="54"/>
        <v>0.18675855184186851</v>
      </c>
      <c r="AI82">
        <f t="shared" si="38"/>
        <v>3.7331181096321851E-2</v>
      </c>
      <c r="AJ82">
        <f t="shared" si="39"/>
        <v>2.7044800804816048E-2</v>
      </c>
      <c r="AK82">
        <f t="shared" si="40"/>
        <v>5.239659501651555E-2</v>
      </c>
      <c r="AM82" t="str">
        <f t="shared" si="41"/>
        <v>PC_40:0_/PC_O-42:7_</v>
      </c>
      <c r="AN82">
        <f t="shared" si="42"/>
        <v>2.1942916226171328E-2</v>
      </c>
      <c r="AO82">
        <f t="shared" si="43"/>
        <v>7.7099534390494925E-2</v>
      </c>
      <c r="AQ82">
        <f t="shared" si="44"/>
        <v>2.8444704905297709E-3</v>
      </c>
      <c r="AR82">
        <f t="shared" si="45"/>
        <v>6.4703209686347504E-2</v>
      </c>
      <c r="AT82">
        <f t="shared" si="55"/>
        <v>1.2720858753633478E-3</v>
      </c>
      <c r="AU82">
        <f t="shared" si="56"/>
        <v>2.6414974741976235E-2</v>
      </c>
      <c r="AW82">
        <f t="shared" si="46"/>
        <v>0.12931869532045923</v>
      </c>
    </row>
    <row r="83" spans="1:49" x14ac:dyDescent="0.2">
      <c r="A83" t="s">
        <v>851</v>
      </c>
      <c r="B83">
        <v>844.69399999999996</v>
      </c>
      <c r="C83">
        <v>2.52507890194432E-2</v>
      </c>
      <c r="D83">
        <v>2.4902622680039999E-2</v>
      </c>
      <c r="E83">
        <v>4.10421433779826E-2</v>
      </c>
      <c r="F83">
        <v>3.0300056282431001E-2</v>
      </c>
      <c r="G83">
        <v>2.6364160827526299E-2</v>
      </c>
      <c r="H83">
        <v>2.2981392570428399E-2</v>
      </c>
      <c r="I83">
        <v>4.2777837613276401E-2</v>
      </c>
      <c r="J83">
        <v>4.2677336404054703E-2</v>
      </c>
      <c r="K83">
        <v>4.4001128237942597E-2</v>
      </c>
      <c r="L83">
        <v>3.5855980496154502E-2</v>
      </c>
      <c r="M83">
        <v>0.332511379968082</v>
      </c>
      <c r="N83">
        <v>0.24888153022794901</v>
      </c>
      <c r="O83">
        <v>0.375400573947889</v>
      </c>
      <c r="P83">
        <v>0.453341821307719</v>
      </c>
      <c r="Q83">
        <v>0.15008422748061101</v>
      </c>
      <c r="R83">
        <v>0.16184756963029601</v>
      </c>
      <c r="S83">
        <v>9.8553749827981804E-2</v>
      </c>
      <c r="T83">
        <v>0.141659325862522</v>
      </c>
      <c r="U83">
        <v>6.6330700761740996E-2</v>
      </c>
      <c r="V83">
        <v>6.1107002994915997E-2</v>
      </c>
      <c r="W83">
        <v>0.103423728056559</v>
      </c>
      <c r="X83">
        <v>0.12786820178956401</v>
      </c>
      <c r="AA83" t="str">
        <f t="shared" si="47"/>
        <v>PC_40:1_</v>
      </c>
      <c r="AB83">
        <f t="shared" si="48"/>
        <v>2.5076705849741601E-2</v>
      </c>
      <c r="AC83">
        <f t="shared" si="49"/>
        <v>3.5671099830206804E-2</v>
      </c>
      <c r="AD83">
        <f t="shared" si="50"/>
        <v>2.4672776698977349E-2</v>
      </c>
      <c r="AE83">
        <f t="shared" si="51"/>
        <v>4.2727587008665552E-2</v>
      </c>
      <c r="AF83">
        <f t="shared" si="52"/>
        <v>3.9928554367048549E-2</v>
      </c>
      <c r="AG83">
        <f t="shared" si="53"/>
        <v>0.2906964550980155</v>
      </c>
      <c r="AH83">
        <f t="shared" si="54"/>
        <v>0.414371197627804</v>
      </c>
      <c r="AI83">
        <f t="shared" si="38"/>
        <v>0.12010653784525191</v>
      </c>
      <c r="AJ83">
        <f t="shared" si="39"/>
        <v>6.37188518783285E-2</v>
      </c>
      <c r="AK83">
        <f t="shared" si="40"/>
        <v>0.11564596492306151</v>
      </c>
      <c r="AM83" t="str">
        <f t="shared" si="41"/>
        <v>PC_40:1_</v>
      </c>
      <c r="AN83">
        <f t="shared" si="42"/>
        <v>3.3615344750927964E-2</v>
      </c>
      <c r="AO83">
        <f t="shared" si="43"/>
        <v>0.20090780147449228</v>
      </c>
      <c r="AQ83">
        <f t="shared" si="44"/>
        <v>8.3665043658534433E-3</v>
      </c>
      <c r="AR83">
        <f t="shared" si="45"/>
        <v>0.1468399270330914</v>
      </c>
      <c r="AT83">
        <f t="shared" si="55"/>
        <v>3.7416144992194139E-3</v>
      </c>
      <c r="AU83">
        <f t="shared" si="56"/>
        <v>5.9947149183097952E-2</v>
      </c>
      <c r="AW83">
        <f t="shared" si="46"/>
        <v>6.3356193957807727E-2</v>
      </c>
    </row>
    <row r="84" spans="1:49" x14ac:dyDescent="0.2">
      <c r="A84" t="s">
        <v>852</v>
      </c>
      <c r="B84">
        <v>826.67600000000004</v>
      </c>
      <c r="C84">
        <v>2.5680474370280301E-2</v>
      </c>
      <c r="D84">
        <v>2.0841098159765401E-2</v>
      </c>
      <c r="E84">
        <v>2.2800520350990599E-2</v>
      </c>
      <c r="F84">
        <v>2.0679463463639299E-2</v>
      </c>
      <c r="G84">
        <v>1.57389053026206E-2</v>
      </c>
      <c r="H84">
        <v>1.46033840386325E-2</v>
      </c>
      <c r="I84">
        <v>2.83127904919485E-2</v>
      </c>
      <c r="J84">
        <v>2.2057261379571001E-2</v>
      </c>
      <c r="K84">
        <v>2.4620800012564101E-2</v>
      </c>
      <c r="L84">
        <v>3.0001463184580201E-2</v>
      </c>
      <c r="M84">
        <v>6.5892709055177801E-2</v>
      </c>
      <c r="N84">
        <v>4.85888921420118E-2</v>
      </c>
      <c r="O84">
        <v>7.75962786795278E-2</v>
      </c>
      <c r="P84">
        <v>0.11723435917076699</v>
      </c>
      <c r="Q84">
        <v>6.2150756707984901E-2</v>
      </c>
      <c r="R84">
        <v>5.4701701438322599E-2</v>
      </c>
      <c r="S84">
        <v>1.4392122958349299E-2</v>
      </c>
      <c r="T84">
        <v>3.00538346655666E-2</v>
      </c>
      <c r="U84">
        <v>2.3147345646225701E-2</v>
      </c>
      <c r="V84">
        <v>2.1580157799668501E-2</v>
      </c>
      <c r="W84">
        <v>2.6103630690971501E-2</v>
      </c>
      <c r="X84">
        <v>2.7510716404848E-2</v>
      </c>
      <c r="AA84" t="str">
        <f t="shared" si="47"/>
        <v>PC_40:10_/PC_O-40:3_</v>
      </c>
      <c r="AB84">
        <f t="shared" si="48"/>
        <v>2.3260786265022849E-2</v>
      </c>
      <c r="AC84">
        <f t="shared" si="49"/>
        <v>2.1739991907314949E-2</v>
      </c>
      <c r="AD84">
        <f t="shared" si="50"/>
        <v>1.517114467062655E-2</v>
      </c>
      <c r="AE84">
        <f t="shared" si="51"/>
        <v>2.5185025935759751E-2</v>
      </c>
      <c r="AF84">
        <f t="shared" si="52"/>
        <v>2.7311131598572153E-2</v>
      </c>
      <c r="AG84">
        <f t="shared" si="53"/>
        <v>5.72408005985948E-2</v>
      </c>
      <c r="AH84">
        <f t="shared" si="54"/>
        <v>9.7415318925147404E-2</v>
      </c>
      <c r="AI84">
        <f t="shared" si="38"/>
        <v>2.222297881195795E-2</v>
      </c>
      <c r="AJ84">
        <f t="shared" si="39"/>
        <v>2.2363751722947099E-2</v>
      </c>
      <c r="AK84">
        <f t="shared" si="40"/>
        <v>2.6807173547909749E-2</v>
      </c>
      <c r="AM84" t="str">
        <f t="shared" si="41"/>
        <v>PC_40:10_/PC_O-40:3_</v>
      </c>
      <c r="AN84">
        <f t="shared" si="42"/>
        <v>2.2533616075459249E-2</v>
      </c>
      <c r="AO84">
        <f t="shared" si="43"/>
        <v>4.5210004721311405E-2</v>
      </c>
      <c r="AQ84">
        <f t="shared" si="44"/>
        <v>4.6157131034303724E-3</v>
      </c>
      <c r="AR84">
        <f t="shared" si="45"/>
        <v>3.2631096028104004E-2</v>
      </c>
      <c r="AT84">
        <f t="shared" si="55"/>
        <v>2.0642096527813659E-3</v>
      </c>
      <c r="AU84">
        <f t="shared" si="56"/>
        <v>1.3321589169435611E-2</v>
      </c>
      <c r="AW84">
        <f t="shared" si="46"/>
        <v>0.19602882836436569</v>
      </c>
    </row>
    <row r="85" spans="1:49" x14ac:dyDescent="0.2">
      <c r="A85" t="s">
        <v>853</v>
      </c>
      <c r="B85">
        <v>842.69200000000001</v>
      </c>
      <c r="C85">
        <v>3.6193500574691798E-2</v>
      </c>
      <c r="D85">
        <v>3.5112959508450503E-2</v>
      </c>
      <c r="E85">
        <v>3.9186822199045797E-2</v>
      </c>
      <c r="F85">
        <v>3.9715150123542799E-2</v>
      </c>
      <c r="G85">
        <v>3.17163457639352E-2</v>
      </c>
      <c r="H85">
        <v>2.5756887302060001E-2</v>
      </c>
      <c r="I85">
        <v>5.02456924126891E-2</v>
      </c>
      <c r="J85">
        <v>4.1898735780250503E-2</v>
      </c>
      <c r="K85">
        <v>5.29136865479371E-2</v>
      </c>
      <c r="L85">
        <v>4.3536134333318897E-2</v>
      </c>
      <c r="M85">
        <v>0.19183977598839699</v>
      </c>
      <c r="N85">
        <v>0.153980589400946</v>
      </c>
      <c r="O85">
        <v>0.25152008846719598</v>
      </c>
      <c r="P85">
        <v>0.33540596513288101</v>
      </c>
      <c r="Q85">
        <v>0.105514192491593</v>
      </c>
      <c r="R85">
        <v>9.8354799646416094E-2</v>
      </c>
      <c r="S85">
        <v>5.2404597429782901E-2</v>
      </c>
      <c r="T85">
        <v>8.0482468218394998E-2</v>
      </c>
      <c r="U85">
        <v>2.67322334785264E-2</v>
      </c>
      <c r="V85">
        <v>3.6796759989706503E-2</v>
      </c>
      <c r="W85">
        <v>5.5656471838410902E-2</v>
      </c>
      <c r="X85">
        <v>8.0431188435256706E-2</v>
      </c>
      <c r="AA85" t="str">
        <f t="shared" si="47"/>
        <v>PC_40:2_</v>
      </c>
      <c r="AB85">
        <f t="shared" si="48"/>
        <v>3.565323004157115E-2</v>
      </c>
      <c r="AC85">
        <f t="shared" si="49"/>
        <v>3.9450986161294298E-2</v>
      </c>
      <c r="AD85">
        <f t="shared" si="50"/>
        <v>2.87366165329976E-2</v>
      </c>
      <c r="AE85">
        <f t="shared" si="51"/>
        <v>4.6072214096469805E-2</v>
      </c>
      <c r="AF85">
        <f t="shared" si="52"/>
        <v>4.8224910440628002E-2</v>
      </c>
      <c r="AG85">
        <f t="shared" si="53"/>
        <v>0.17291018269467151</v>
      </c>
      <c r="AH85">
        <f t="shared" si="54"/>
        <v>0.2934630268000385</v>
      </c>
      <c r="AI85">
        <f t="shared" si="38"/>
        <v>6.6443532824088949E-2</v>
      </c>
      <c r="AJ85">
        <f t="shared" si="39"/>
        <v>3.1764496734116451E-2</v>
      </c>
      <c r="AK85">
        <f t="shared" si="40"/>
        <v>6.8043830136833808E-2</v>
      </c>
      <c r="AM85" t="str">
        <f t="shared" si="41"/>
        <v>PC_40:2_</v>
      </c>
      <c r="AN85">
        <f t="shared" si="42"/>
        <v>3.9627591454592173E-2</v>
      </c>
      <c r="AO85">
        <f t="shared" si="43"/>
        <v>0.12652501383794984</v>
      </c>
      <c r="AQ85">
        <f t="shared" si="44"/>
        <v>7.9039092789199641E-3</v>
      </c>
      <c r="AR85">
        <f t="shared" si="45"/>
        <v>0.10727216888746774</v>
      </c>
      <c r="AT85">
        <f t="shared" si="55"/>
        <v>3.534735687131277E-3</v>
      </c>
      <c r="AU85">
        <f t="shared" si="56"/>
        <v>4.3793679562659504E-2</v>
      </c>
      <c r="AW85">
        <f t="shared" si="46"/>
        <v>0.14437287446119848</v>
      </c>
    </row>
    <row r="86" spans="1:49" x14ac:dyDescent="0.2">
      <c r="A86" t="s">
        <v>854</v>
      </c>
      <c r="B86">
        <v>840.69</v>
      </c>
      <c r="C86">
        <v>7.4179612995697697E-2</v>
      </c>
      <c r="D86">
        <v>7.4752403313670099E-2</v>
      </c>
      <c r="E86">
        <v>6.3634172574603007E-2</v>
      </c>
      <c r="F86">
        <v>8.6157789467736001E-2</v>
      </c>
      <c r="G86">
        <v>5.3918166719823801E-2</v>
      </c>
      <c r="H86">
        <v>6.1037734198364002E-2</v>
      </c>
      <c r="I86">
        <v>8.0868391715445298E-2</v>
      </c>
      <c r="J86">
        <v>7.7678889639629295E-2</v>
      </c>
      <c r="K86">
        <v>0.116169957462471</v>
      </c>
      <c r="L86">
        <v>8.9927257835038299E-2</v>
      </c>
      <c r="M86">
        <v>0.13412255246225999</v>
      </c>
      <c r="N86">
        <v>0.121473390413825</v>
      </c>
      <c r="O86">
        <v>0.22958855982293899</v>
      </c>
      <c r="P86">
        <v>0.20877386934070999</v>
      </c>
      <c r="Q86">
        <v>0.139557038024644</v>
      </c>
      <c r="R86">
        <v>0.127948422022479</v>
      </c>
      <c r="S86">
        <v>3.1924207254382102E-2</v>
      </c>
      <c r="T86">
        <v>5.5461694084716698E-2</v>
      </c>
      <c r="U86">
        <v>4.2676752674807999E-2</v>
      </c>
      <c r="V86">
        <v>3.2882667269357402E-2</v>
      </c>
      <c r="W86">
        <v>8.1033746336914195E-2</v>
      </c>
      <c r="X86">
        <v>7.2622514134001295E-2</v>
      </c>
      <c r="AA86" t="str">
        <f t="shared" si="47"/>
        <v>PC_40:3_</v>
      </c>
      <c r="AB86">
        <f t="shared" si="48"/>
        <v>7.4466008154683905E-2</v>
      </c>
      <c r="AC86">
        <f t="shared" si="49"/>
        <v>7.4895981021169511E-2</v>
      </c>
      <c r="AD86">
        <f t="shared" si="50"/>
        <v>5.7477950459093902E-2</v>
      </c>
      <c r="AE86">
        <f t="shared" si="51"/>
        <v>7.9273640677537296E-2</v>
      </c>
      <c r="AF86">
        <f t="shared" si="52"/>
        <v>0.10304860764875465</v>
      </c>
      <c r="AG86">
        <f t="shared" si="53"/>
        <v>0.1277979714380425</v>
      </c>
      <c r="AH86">
        <f t="shared" si="54"/>
        <v>0.21918121458182449</v>
      </c>
      <c r="AI86">
        <f t="shared" si="38"/>
        <v>4.3692950669549396E-2</v>
      </c>
      <c r="AJ86">
        <f t="shared" si="39"/>
        <v>3.7779709972082701E-2</v>
      </c>
      <c r="AK86">
        <f t="shared" si="40"/>
        <v>7.6828130235457745E-2</v>
      </c>
      <c r="AM86" t="str">
        <f t="shared" si="41"/>
        <v>PC_40:3_</v>
      </c>
      <c r="AN86">
        <f t="shared" si="42"/>
        <v>7.7832437592247852E-2</v>
      </c>
      <c r="AO86">
        <f t="shared" si="43"/>
        <v>0.10105599537939136</v>
      </c>
      <c r="AQ86">
        <f t="shared" si="44"/>
        <v>1.6372179676644866E-2</v>
      </c>
      <c r="AR86">
        <f t="shared" si="45"/>
        <v>7.5083449138121455E-2</v>
      </c>
      <c r="AT86">
        <f t="shared" si="55"/>
        <v>7.3218613393636889E-3</v>
      </c>
      <c r="AU86">
        <f t="shared" si="56"/>
        <v>3.0652689752768497E-2</v>
      </c>
      <c r="AW86">
        <f t="shared" si="46"/>
        <v>0.53321570485809455</v>
      </c>
    </row>
    <row r="87" spans="1:49" x14ac:dyDescent="0.2">
      <c r="A87" t="s">
        <v>855</v>
      </c>
      <c r="B87">
        <v>838.68799999999999</v>
      </c>
      <c r="C87">
        <v>0.17207960581238901</v>
      </c>
      <c r="D87">
        <v>0.169722364729403</v>
      </c>
      <c r="E87">
        <v>0.226112735315948</v>
      </c>
      <c r="F87">
        <v>0.164751456683528</v>
      </c>
      <c r="G87">
        <v>0.145890762686571</v>
      </c>
      <c r="H87">
        <v>0.17136575561975301</v>
      </c>
      <c r="I87">
        <v>0.19956479272932701</v>
      </c>
      <c r="J87">
        <v>0.19145128518801599</v>
      </c>
      <c r="K87">
        <v>0.25769838090327701</v>
      </c>
      <c r="L87">
        <v>0.21183960863672999</v>
      </c>
      <c r="M87">
        <v>0.13547899655783099</v>
      </c>
      <c r="N87">
        <v>9.8674016618821095E-2</v>
      </c>
      <c r="O87">
        <v>0.198043050156816</v>
      </c>
      <c r="P87">
        <v>0.25906458526662302</v>
      </c>
      <c r="Q87">
        <v>0.17484287386522401</v>
      </c>
      <c r="R87">
        <v>0.191506665941229</v>
      </c>
      <c r="S87">
        <v>4.9591119205261901E-2</v>
      </c>
      <c r="T87">
        <v>3.3500941207248398E-2</v>
      </c>
      <c r="U87">
        <v>1.92800701051647E-2</v>
      </c>
      <c r="V87">
        <v>2.9652111522413399E-2</v>
      </c>
      <c r="W87">
        <v>5.0517719096691803E-2</v>
      </c>
      <c r="X87">
        <v>8.9794457895210303E-2</v>
      </c>
      <c r="AA87" t="str">
        <f t="shared" si="47"/>
        <v>PC_40:4_</v>
      </c>
      <c r="AB87">
        <f t="shared" si="48"/>
        <v>0.17090098527089601</v>
      </c>
      <c r="AC87">
        <f t="shared" si="49"/>
        <v>0.19543209599973799</v>
      </c>
      <c r="AD87">
        <f t="shared" si="50"/>
        <v>0.158628259153162</v>
      </c>
      <c r="AE87">
        <f t="shared" si="51"/>
        <v>0.1955080389586715</v>
      </c>
      <c r="AF87">
        <f t="shared" si="52"/>
        <v>0.23476899477000351</v>
      </c>
      <c r="AG87">
        <f t="shared" si="53"/>
        <v>0.11707650658832605</v>
      </c>
      <c r="AH87">
        <f t="shared" si="54"/>
        <v>0.22855381771171951</v>
      </c>
      <c r="AI87">
        <f t="shared" si="38"/>
        <v>4.154603020625515E-2</v>
      </c>
      <c r="AJ87">
        <f t="shared" si="39"/>
        <v>2.4466090813789049E-2</v>
      </c>
      <c r="AK87">
        <f t="shared" si="40"/>
        <v>7.0156088495951049E-2</v>
      </c>
      <c r="AM87" t="str">
        <f t="shared" si="41"/>
        <v>PC_40:4_</v>
      </c>
      <c r="AN87">
        <f t="shared" si="42"/>
        <v>0.1910476748304942</v>
      </c>
      <c r="AO87">
        <f t="shared" si="43"/>
        <v>9.6359706763208167E-2</v>
      </c>
      <c r="AQ87">
        <f t="shared" si="44"/>
        <v>2.918723791089442E-2</v>
      </c>
      <c r="AR87">
        <f t="shared" si="45"/>
        <v>8.179903655717817E-2</v>
      </c>
      <c r="AT87">
        <f t="shared" si="55"/>
        <v>1.3052929608843774E-2</v>
      </c>
      <c r="AU87">
        <f t="shared" si="56"/>
        <v>3.3394316836059028E-2</v>
      </c>
      <c r="AW87">
        <f t="shared" si="46"/>
        <v>5.8785807921168297E-2</v>
      </c>
    </row>
    <row r="88" spans="1:49" x14ac:dyDescent="0.2">
      <c r="A88" t="s">
        <v>856</v>
      </c>
      <c r="B88">
        <v>836.68600000000004</v>
      </c>
      <c r="C88">
        <v>0.43312009245768901</v>
      </c>
      <c r="D88">
        <v>0.37464260646395597</v>
      </c>
      <c r="E88">
        <v>0.44540969877158398</v>
      </c>
      <c r="F88">
        <v>0.39311237909080599</v>
      </c>
      <c r="G88">
        <v>0.35461288275653102</v>
      </c>
      <c r="H88">
        <v>0.45002505167220302</v>
      </c>
      <c r="I88">
        <v>0.48373120070680697</v>
      </c>
      <c r="J88">
        <v>0.41606473180633902</v>
      </c>
      <c r="K88">
        <v>0.52291108399256703</v>
      </c>
      <c r="L88">
        <v>0.46816623031534998</v>
      </c>
      <c r="M88">
        <v>0.24291572810905299</v>
      </c>
      <c r="N88">
        <v>0.229667641716544</v>
      </c>
      <c r="O88">
        <v>0.39310611194067602</v>
      </c>
      <c r="P88">
        <v>0.47537011714198701</v>
      </c>
      <c r="Q88">
        <v>0.26307639490580698</v>
      </c>
      <c r="R88">
        <v>0.23746458518924199</v>
      </c>
      <c r="S88">
        <v>8.4984179680886701E-2</v>
      </c>
      <c r="T88">
        <v>8.1415277119762194E-2</v>
      </c>
      <c r="U88">
        <v>8.7266254085503397E-2</v>
      </c>
      <c r="V88">
        <v>7.8773558399508004E-2</v>
      </c>
      <c r="W88">
        <v>0.151151133368808</v>
      </c>
      <c r="X88">
        <v>0.151704374749563</v>
      </c>
      <c r="AA88" t="str">
        <f t="shared" si="47"/>
        <v>PC_40:5_</v>
      </c>
      <c r="AB88">
        <f t="shared" si="48"/>
        <v>0.40388134946082249</v>
      </c>
      <c r="AC88">
        <f t="shared" si="49"/>
        <v>0.41926103893119498</v>
      </c>
      <c r="AD88">
        <f t="shared" si="50"/>
        <v>0.402318967214367</v>
      </c>
      <c r="AE88">
        <f t="shared" si="51"/>
        <v>0.44989796625657297</v>
      </c>
      <c r="AF88">
        <f t="shared" si="52"/>
        <v>0.49553865715395851</v>
      </c>
      <c r="AG88">
        <f t="shared" si="53"/>
        <v>0.23629168491279851</v>
      </c>
      <c r="AH88">
        <f t="shared" si="54"/>
        <v>0.43423811454133154</v>
      </c>
      <c r="AI88">
        <f t="shared" si="38"/>
        <v>8.3199728400324441E-2</v>
      </c>
      <c r="AJ88">
        <f t="shared" si="39"/>
        <v>8.30199062425057E-2</v>
      </c>
      <c r="AK88">
        <f t="shared" si="40"/>
        <v>0.15142775405918552</v>
      </c>
      <c r="AM88" t="str">
        <f t="shared" si="41"/>
        <v>PC_40:5_</v>
      </c>
      <c r="AN88">
        <f t="shared" si="42"/>
        <v>0.43417959580338322</v>
      </c>
      <c r="AO88">
        <f t="shared" si="43"/>
        <v>0.19763543763122912</v>
      </c>
      <c r="AQ88">
        <f t="shared" si="44"/>
        <v>3.926718828805361E-2</v>
      </c>
      <c r="AR88">
        <f t="shared" si="45"/>
        <v>0.14649448264244797</v>
      </c>
      <c r="AT88">
        <f t="shared" si="55"/>
        <v>1.7560820459474293E-2</v>
      </c>
      <c r="AU88">
        <f t="shared" si="56"/>
        <v>5.9806122101167439E-2</v>
      </c>
      <c r="AW88">
        <f t="shared" si="46"/>
        <v>2.0269193122576371E-2</v>
      </c>
    </row>
    <row r="89" spans="1:49" x14ac:dyDescent="0.2">
      <c r="A89" t="s">
        <v>857</v>
      </c>
      <c r="B89">
        <v>834.68399999999997</v>
      </c>
      <c r="C89">
        <v>0.88591819665735505</v>
      </c>
      <c r="D89">
        <v>0.80413965002031895</v>
      </c>
      <c r="E89">
        <v>0.783680326859581</v>
      </c>
      <c r="F89">
        <v>0.59078468584433497</v>
      </c>
      <c r="G89">
        <v>0.90125196027363996</v>
      </c>
      <c r="H89">
        <v>0.99471151801522995</v>
      </c>
      <c r="I89">
        <v>0.86475399708609402</v>
      </c>
      <c r="J89">
        <v>0.63785526358488698</v>
      </c>
      <c r="K89">
        <v>0.91527259999969202</v>
      </c>
      <c r="L89">
        <v>0.81935981985990003</v>
      </c>
      <c r="M89">
        <v>0.49438582955275301</v>
      </c>
      <c r="N89">
        <v>0.41603586593977399</v>
      </c>
      <c r="O89">
        <v>0.84535502878509505</v>
      </c>
      <c r="P89">
        <v>1.0844905938315701</v>
      </c>
      <c r="Q89">
        <v>0.64225773324560198</v>
      </c>
      <c r="R89">
        <v>0.61292289181864901</v>
      </c>
      <c r="S89">
        <v>0.19328312967214201</v>
      </c>
      <c r="T89">
        <v>0.20574040328558399</v>
      </c>
      <c r="U89">
        <v>0.13324960815110101</v>
      </c>
      <c r="V89">
        <v>0.14715114044118</v>
      </c>
      <c r="W89">
        <v>0.245112196807421</v>
      </c>
      <c r="X89">
        <v>0.34704465904461701</v>
      </c>
      <c r="AA89" t="str">
        <f t="shared" si="47"/>
        <v>PC_40:6_</v>
      </c>
      <c r="AB89">
        <f t="shared" si="48"/>
        <v>0.84502892333883706</v>
      </c>
      <c r="AC89">
        <f t="shared" si="49"/>
        <v>0.68723250635195798</v>
      </c>
      <c r="AD89">
        <f t="shared" si="50"/>
        <v>0.94798173914443495</v>
      </c>
      <c r="AE89">
        <f t="shared" si="51"/>
        <v>0.75130463033549044</v>
      </c>
      <c r="AF89">
        <f t="shared" si="52"/>
        <v>0.86731620992979597</v>
      </c>
      <c r="AG89">
        <f t="shared" si="53"/>
        <v>0.45521084774626352</v>
      </c>
      <c r="AH89">
        <f t="shared" si="54"/>
        <v>0.96492281130833257</v>
      </c>
      <c r="AI89">
        <f t="shared" si="38"/>
        <v>0.19951176647886298</v>
      </c>
      <c r="AJ89">
        <f t="shared" si="39"/>
        <v>0.14020037429614052</v>
      </c>
      <c r="AK89">
        <f t="shared" si="40"/>
        <v>0.29607842792601902</v>
      </c>
      <c r="AM89" t="str">
        <f t="shared" si="41"/>
        <v>PC_40:6_</v>
      </c>
      <c r="AN89">
        <f t="shared" si="42"/>
        <v>0.81977280182010337</v>
      </c>
      <c r="AO89">
        <f t="shared" si="43"/>
        <v>0.41118484555112378</v>
      </c>
      <c r="AQ89">
        <f t="shared" si="44"/>
        <v>0.10196886702312348</v>
      </c>
      <c r="AR89">
        <f t="shared" si="45"/>
        <v>0.33168192106066668</v>
      </c>
      <c r="AT89">
        <f t="shared" si="55"/>
        <v>4.5601863650468144E-2</v>
      </c>
      <c r="AU89">
        <f t="shared" si="56"/>
        <v>0.13540857725078714</v>
      </c>
      <c r="AW89">
        <f t="shared" si="46"/>
        <v>4.8786875412388665E-2</v>
      </c>
    </row>
    <row r="90" spans="1:49" x14ac:dyDescent="0.2">
      <c r="A90" t="s">
        <v>858</v>
      </c>
      <c r="B90">
        <v>832.68200000000002</v>
      </c>
      <c r="C90">
        <v>0.22471446638394699</v>
      </c>
      <c r="D90">
        <v>0.22514549053734201</v>
      </c>
      <c r="E90">
        <v>0.21468639682750201</v>
      </c>
      <c r="F90">
        <v>0.19453792665837299</v>
      </c>
      <c r="G90">
        <v>0.21512754029914699</v>
      </c>
      <c r="H90">
        <v>0.234527296151542</v>
      </c>
      <c r="I90">
        <v>0.26341601699759498</v>
      </c>
      <c r="J90">
        <v>0.26081791089788797</v>
      </c>
      <c r="K90">
        <v>0.268889844500945</v>
      </c>
      <c r="L90">
        <v>0.26028134940775699</v>
      </c>
      <c r="M90">
        <v>0.24635062196881199</v>
      </c>
      <c r="N90">
        <v>0.20390416170831899</v>
      </c>
      <c r="O90">
        <v>0.44898759408650102</v>
      </c>
      <c r="P90">
        <v>0.49062333728782398</v>
      </c>
      <c r="Q90">
        <v>0.26102789965878098</v>
      </c>
      <c r="R90">
        <v>0.25894306500992897</v>
      </c>
      <c r="S90">
        <v>0.105731159922551</v>
      </c>
      <c r="T90">
        <v>0.115916128792004</v>
      </c>
      <c r="U90">
        <v>9.3493982740925005E-2</v>
      </c>
      <c r="V90">
        <v>0.10689006185153101</v>
      </c>
      <c r="W90">
        <v>0.14704290559893499</v>
      </c>
      <c r="X90">
        <v>0.12995008259044999</v>
      </c>
      <c r="AA90" t="str">
        <f t="shared" si="47"/>
        <v>PC_40:7_/PC_O-40:0_</v>
      </c>
      <c r="AB90">
        <f t="shared" si="48"/>
        <v>0.2249299784606445</v>
      </c>
      <c r="AC90">
        <f t="shared" si="49"/>
        <v>0.2046121617429375</v>
      </c>
      <c r="AD90">
        <f t="shared" si="50"/>
        <v>0.22482741822534449</v>
      </c>
      <c r="AE90">
        <f t="shared" si="51"/>
        <v>0.26211696394774148</v>
      </c>
      <c r="AF90">
        <f t="shared" si="52"/>
        <v>0.26458559695435102</v>
      </c>
      <c r="AG90">
        <f t="shared" si="53"/>
        <v>0.2251273918385655</v>
      </c>
      <c r="AH90">
        <f t="shared" si="54"/>
        <v>0.46980546568716253</v>
      </c>
      <c r="AI90">
        <f t="shared" si="38"/>
        <v>0.1108236443572775</v>
      </c>
      <c r="AJ90">
        <f t="shared" si="39"/>
        <v>0.10019202229622801</v>
      </c>
      <c r="AK90">
        <f t="shared" si="40"/>
        <v>0.1384964940946925</v>
      </c>
      <c r="AM90" t="str">
        <f t="shared" si="41"/>
        <v>PC_40:7_/PC_O-40:0_</v>
      </c>
      <c r="AN90">
        <f t="shared" si="42"/>
        <v>0.23621442386620384</v>
      </c>
      <c r="AO90">
        <f t="shared" si="43"/>
        <v>0.20888900365478524</v>
      </c>
      <c r="AQ90">
        <f t="shared" si="44"/>
        <v>2.6132214898267409E-2</v>
      </c>
      <c r="AR90">
        <f t="shared" si="45"/>
        <v>0.15388960268897275</v>
      </c>
      <c r="AT90">
        <f t="shared" si="55"/>
        <v>1.1686681783031736E-2</v>
      </c>
      <c r="AU90">
        <f t="shared" si="56"/>
        <v>6.2825167217936226E-2</v>
      </c>
      <c r="AW90">
        <f t="shared" si="46"/>
        <v>0.71439165175841679</v>
      </c>
    </row>
    <row r="91" spans="1:49" x14ac:dyDescent="0.2">
      <c r="A91" t="s">
        <v>859</v>
      </c>
      <c r="B91">
        <v>830.68</v>
      </c>
      <c r="C91">
        <v>0.12083718852025099</v>
      </c>
      <c r="D91">
        <v>9.9223447286871894E-2</v>
      </c>
      <c r="E91">
        <v>0.10362603888680599</v>
      </c>
      <c r="F91">
        <v>0.10887305210013599</v>
      </c>
      <c r="G91">
        <v>0.14997687997921899</v>
      </c>
      <c r="H91">
        <v>0.16294320733988399</v>
      </c>
      <c r="I91">
        <v>0.132540453464703</v>
      </c>
      <c r="J91">
        <v>0.124683335025858</v>
      </c>
      <c r="K91">
        <v>0.164585929368954</v>
      </c>
      <c r="L91">
        <v>0.13674070704572</v>
      </c>
      <c r="M91">
        <v>0.23101455006914401</v>
      </c>
      <c r="N91">
        <v>0.18999922599011901</v>
      </c>
      <c r="O91">
        <v>0.34410848687152201</v>
      </c>
      <c r="P91">
        <v>0.50251869265263305</v>
      </c>
      <c r="Q91">
        <v>0.18657310841993299</v>
      </c>
      <c r="R91">
        <v>0.19938944196082301</v>
      </c>
      <c r="S91">
        <v>0.113445590308262</v>
      </c>
      <c r="T91">
        <v>0.12195741906978599</v>
      </c>
      <c r="U91">
        <v>7.2055448186186796E-2</v>
      </c>
      <c r="V91">
        <v>7.8305702222814105E-2</v>
      </c>
      <c r="W91">
        <v>0.13168250058012801</v>
      </c>
      <c r="X91">
        <v>0.13358753161202799</v>
      </c>
      <c r="AA91" t="str">
        <f t="shared" si="47"/>
        <v>PC_40:8_/PC_O-40:1_</v>
      </c>
      <c r="AB91">
        <f t="shared" si="48"/>
        <v>0.11003031790356144</v>
      </c>
      <c r="AC91">
        <f t="shared" si="49"/>
        <v>0.10624954549347099</v>
      </c>
      <c r="AD91">
        <f t="shared" si="50"/>
        <v>0.15646004365955149</v>
      </c>
      <c r="AE91">
        <f t="shared" si="51"/>
        <v>0.12861189424528049</v>
      </c>
      <c r="AF91">
        <f t="shared" si="52"/>
        <v>0.150663318207337</v>
      </c>
      <c r="AG91">
        <f t="shared" si="53"/>
        <v>0.21050688802963152</v>
      </c>
      <c r="AH91">
        <f t="shared" si="54"/>
        <v>0.42331358976207756</v>
      </c>
      <c r="AI91">
        <f t="shared" si="38"/>
        <v>0.11770150468902399</v>
      </c>
      <c r="AJ91">
        <f t="shared" si="39"/>
        <v>7.5180575204500444E-2</v>
      </c>
      <c r="AK91">
        <f t="shared" si="40"/>
        <v>0.132635016096078</v>
      </c>
      <c r="AM91" t="str">
        <f t="shared" si="41"/>
        <v>PC_40:8_/PC_O-40:1_</v>
      </c>
      <c r="AN91">
        <f t="shared" si="42"/>
        <v>0.13040302390184028</v>
      </c>
      <c r="AO91">
        <f t="shared" si="43"/>
        <v>0.19186751475626232</v>
      </c>
      <c r="AQ91">
        <f t="shared" si="44"/>
        <v>2.2864238552604221E-2</v>
      </c>
      <c r="AR91">
        <f t="shared" si="45"/>
        <v>0.13832899161094214</v>
      </c>
      <c r="AT91">
        <f t="shared" si="55"/>
        <v>1.0225198331478887E-2</v>
      </c>
      <c r="AU91">
        <f t="shared" si="56"/>
        <v>5.6472574346757183E-2</v>
      </c>
      <c r="AW91">
        <f t="shared" si="46"/>
        <v>0.37977385351761134</v>
      </c>
    </row>
    <row r="92" spans="1:49" x14ac:dyDescent="0.2">
      <c r="A92" t="s">
        <v>860</v>
      </c>
      <c r="B92">
        <v>828.678</v>
      </c>
      <c r="C92">
        <v>2.3850519484259501E-2</v>
      </c>
      <c r="D92">
        <v>1.93313845014574E-2</v>
      </c>
      <c r="E92">
        <v>1.5061694851133499E-2</v>
      </c>
      <c r="F92">
        <v>1.34796003269538E-2</v>
      </c>
      <c r="G92">
        <v>1.25717476658489E-2</v>
      </c>
      <c r="H92">
        <v>1.7974211038897001E-2</v>
      </c>
      <c r="I92">
        <v>1.98880483006675E-2</v>
      </c>
      <c r="J92">
        <v>1.79635921134364E-2</v>
      </c>
      <c r="K92">
        <v>2.9366981504966298E-2</v>
      </c>
      <c r="L92">
        <v>2.7481863285715401E-2</v>
      </c>
      <c r="M92">
        <v>8.2069033893254706E-2</v>
      </c>
      <c r="N92">
        <v>5.76948274172666E-2</v>
      </c>
      <c r="O92">
        <v>0.13197341605496801</v>
      </c>
      <c r="P92">
        <v>8.1021045457623203E-2</v>
      </c>
      <c r="Q92">
        <v>5.9705098394228003E-2</v>
      </c>
      <c r="R92">
        <v>4.5517660627376902E-2</v>
      </c>
      <c r="S92">
        <v>2.7911692833282199E-2</v>
      </c>
      <c r="T92">
        <v>3.7840381834899399E-2</v>
      </c>
      <c r="U92">
        <v>2.4750583620920301E-2</v>
      </c>
      <c r="V92">
        <v>2.84342768967039E-2</v>
      </c>
      <c r="W92">
        <v>2.1006874017187802E-2</v>
      </c>
      <c r="X92">
        <v>3.4410413012357498E-2</v>
      </c>
      <c r="AA92" t="str">
        <f t="shared" si="47"/>
        <v>PC_40:9_/PC_O-40:2_</v>
      </c>
      <c r="AB92">
        <f t="shared" si="48"/>
        <v>2.1590951992858452E-2</v>
      </c>
      <c r="AC92">
        <f t="shared" si="49"/>
        <v>1.427064758904365E-2</v>
      </c>
      <c r="AD92">
        <f t="shared" si="50"/>
        <v>1.5272979352372949E-2</v>
      </c>
      <c r="AE92">
        <f t="shared" si="51"/>
        <v>1.8925820207051948E-2</v>
      </c>
      <c r="AF92">
        <f t="shared" si="52"/>
        <v>2.8424422395340848E-2</v>
      </c>
      <c r="AG92">
        <f t="shared" si="53"/>
        <v>6.988193065526066E-2</v>
      </c>
      <c r="AH92">
        <f t="shared" si="54"/>
        <v>0.10649723075629561</v>
      </c>
      <c r="AI92">
        <f t="shared" si="38"/>
        <v>3.28760373340908E-2</v>
      </c>
      <c r="AJ92">
        <f t="shared" si="39"/>
        <v>2.65924302588121E-2</v>
      </c>
      <c r="AK92">
        <f t="shared" si="40"/>
        <v>2.770864351477265E-2</v>
      </c>
      <c r="AM92" t="str">
        <f t="shared" si="41"/>
        <v>PC_40:9_/PC_O-40:2_</v>
      </c>
      <c r="AN92">
        <f t="shared" si="42"/>
        <v>1.9696964307333569E-2</v>
      </c>
      <c r="AO92">
        <f t="shared" si="43"/>
        <v>5.2711254503846373E-2</v>
      </c>
      <c r="AQ92">
        <f t="shared" si="44"/>
        <v>5.6869792786494637E-3</v>
      </c>
      <c r="AR92">
        <f t="shared" si="45"/>
        <v>3.4958985745123829E-2</v>
      </c>
      <c r="AT92">
        <f t="shared" si="55"/>
        <v>2.5432944507385838E-3</v>
      </c>
      <c r="AU92">
        <f t="shared" si="56"/>
        <v>1.4271946166797361E-2</v>
      </c>
      <c r="AW92">
        <f t="shared" si="46"/>
        <v>0.10201470516387097</v>
      </c>
    </row>
    <row r="93" spans="1:49" x14ac:dyDescent="0.2">
      <c r="A93" t="s">
        <v>861</v>
      </c>
      <c r="B93">
        <v>874.72400000000005</v>
      </c>
      <c r="C93">
        <v>3.5743858196703401E-3</v>
      </c>
      <c r="D93">
        <v>8.2526234373916495E-3</v>
      </c>
      <c r="E93">
        <v>1.04874987356781E-2</v>
      </c>
      <c r="F93">
        <v>4.6674341563793798E-3</v>
      </c>
      <c r="G93">
        <v>3.1228629433493402E-3</v>
      </c>
      <c r="H93">
        <v>4.54277050262499E-3</v>
      </c>
      <c r="I93">
        <v>1.12906752164652E-2</v>
      </c>
      <c r="J93">
        <v>5.2098885830830204E-3</v>
      </c>
      <c r="K93">
        <v>8.3455277698566404E-3</v>
      </c>
      <c r="L93">
        <v>1.0109702478009601E-2</v>
      </c>
      <c r="M93">
        <v>1.64571808841051E-2</v>
      </c>
      <c r="N93">
        <v>3.6118708640220198E-3</v>
      </c>
      <c r="O93">
        <v>2.8055959923001601E-2</v>
      </c>
      <c r="P93">
        <v>2.2261645092413601E-2</v>
      </c>
      <c r="Q93">
        <v>1.4371217515279601E-2</v>
      </c>
      <c r="R93">
        <v>1.11084053036735E-2</v>
      </c>
      <c r="S93">
        <v>3.91245372061386E-3</v>
      </c>
      <c r="T93">
        <v>1.7798374732224901E-3</v>
      </c>
      <c r="U93">
        <v>5.46418143866514E-3</v>
      </c>
      <c r="V93">
        <v>0</v>
      </c>
      <c r="W93">
        <v>5.9732719097965997E-3</v>
      </c>
      <c r="X93">
        <v>4.6044888614346401E-3</v>
      </c>
      <c r="AA93" t="str">
        <f t="shared" si="47"/>
        <v>PC_42:0_/PC_O-44:7_</v>
      </c>
      <c r="AB93">
        <f t="shared" si="48"/>
        <v>5.9135046285309946E-3</v>
      </c>
      <c r="AC93">
        <f t="shared" si="49"/>
        <v>7.5774664460287397E-3</v>
      </c>
      <c r="AD93">
        <f t="shared" si="50"/>
        <v>3.8328167229871651E-3</v>
      </c>
      <c r="AE93">
        <f t="shared" si="51"/>
        <v>8.2502818997741111E-3</v>
      </c>
      <c r="AF93">
        <f t="shared" si="52"/>
        <v>9.2276151239331205E-3</v>
      </c>
      <c r="AG93">
        <f t="shared" si="53"/>
        <v>1.003452587406356E-2</v>
      </c>
      <c r="AH93">
        <f t="shared" si="54"/>
        <v>2.5158802507707599E-2</v>
      </c>
      <c r="AI93">
        <f t="shared" si="38"/>
        <v>2.8461455969181751E-3</v>
      </c>
      <c r="AJ93">
        <f t="shared" si="39"/>
        <v>2.73209071933257E-3</v>
      </c>
      <c r="AK93">
        <f t="shared" si="40"/>
        <v>5.2888803856156203E-3</v>
      </c>
      <c r="AM93" t="str">
        <f t="shared" si="41"/>
        <v>PC_42:0_/PC_O-44:7_</v>
      </c>
      <c r="AN93">
        <f t="shared" si="42"/>
        <v>6.9603369642508269E-3</v>
      </c>
      <c r="AO93">
        <f t="shared" si="43"/>
        <v>9.2120890167275045E-3</v>
      </c>
      <c r="AQ93">
        <f t="shared" si="44"/>
        <v>2.1250057521073045E-3</v>
      </c>
      <c r="AR93">
        <f t="shared" si="45"/>
        <v>9.3925669157770338E-3</v>
      </c>
      <c r="AT93">
        <f t="shared" si="55"/>
        <v>9.5033146285799998E-4</v>
      </c>
      <c r="AU93">
        <f t="shared" si="56"/>
        <v>3.8344993864334129E-3</v>
      </c>
      <c r="AW93">
        <f t="shared" si="46"/>
        <v>0.62626389151024842</v>
      </c>
    </row>
    <row r="94" spans="1:49" x14ac:dyDescent="0.2">
      <c r="A94" t="s">
        <v>862</v>
      </c>
      <c r="B94">
        <v>872.72199999999998</v>
      </c>
      <c r="C94">
        <v>8.4275545267444695E-3</v>
      </c>
      <c r="D94">
        <v>1.3643728057801299E-2</v>
      </c>
      <c r="E94">
        <v>1.22887651492484E-2</v>
      </c>
      <c r="F94">
        <v>1.19127165994632E-2</v>
      </c>
      <c r="G94">
        <v>7.8248114369052404E-3</v>
      </c>
      <c r="H94">
        <v>6.3299643174469103E-3</v>
      </c>
      <c r="I94">
        <v>9.7046775681043605E-3</v>
      </c>
      <c r="J94">
        <v>1.31940976820396E-2</v>
      </c>
      <c r="K94">
        <v>1.43212987451245E-2</v>
      </c>
      <c r="L94">
        <v>1.31704380094359E-2</v>
      </c>
      <c r="M94">
        <v>1.6570963666385399E-2</v>
      </c>
      <c r="N94">
        <v>1.8088407259764901E-2</v>
      </c>
      <c r="O94">
        <v>1.6703638268576598E-2</v>
      </c>
      <c r="P94">
        <v>4.4144280000491198E-2</v>
      </c>
      <c r="Q94">
        <v>7.5154693221288899E-3</v>
      </c>
      <c r="R94">
        <v>5.4367222199775403E-3</v>
      </c>
      <c r="S94">
        <v>3.8278856290466299E-3</v>
      </c>
      <c r="T94">
        <v>8.6727723452499003E-3</v>
      </c>
      <c r="U94">
        <v>0</v>
      </c>
      <c r="V94">
        <v>0</v>
      </c>
      <c r="W94">
        <v>0</v>
      </c>
      <c r="X94">
        <v>0</v>
      </c>
      <c r="AA94" t="str">
        <f t="shared" si="47"/>
        <v>PC_42:1_</v>
      </c>
      <c r="AB94">
        <f t="shared" si="48"/>
        <v>1.1035641292272885E-2</v>
      </c>
      <c r="AC94">
        <f t="shared" si="49"/>
        <v>1.21007408743558E-2</v>
      </c>
      <c r="AD94">
        <f t="shared" si="50"/>
        <v>7.0773878771760758E-3</v>
      </c>
      <c r="AE94">
        <f t="shared" si="51"/>
        <v>1.144938762507198E-2</v>
      </c>
      <c r="AF94">
        <f t="shared" si="52"/>
        <v>1.37458683772802E-2</v>
      </c>
      <c r="AG94">
        <f t="shared" si="53"/>
        <v>1.7329685463075152E-2</v>
      </c>
      <c r="AH94">
        <f t="shared" si="54"/>
        <v>3.0423959134533898E-2</v>
      </c>
      <c r="AI94">
        <f t="shared" si="38"/>
        <v>6.2503289871482653E-3</v>
      </c>
      <c r="AJ94">
        <f t="shared" si="39"/>
        <v>0</v>
      </c>
      <c r="AK94">
        <f t="shared" si="40"/>
        <v>0</v>
      </c>
      <c r="AM94" t="str">
        <f t="shared" si="41"/>
        <v>PC_42:1_</v>
      </c>
      <c r="AN94">
        <f t="shared" si="42"/>
        <v>1.1081805209231389E-2</v>
      </c>
      <c r="AO94">
        <f t="shared" si="43"/>
        <v>1.0800794716951462E-2</v>
      </c>
      <c r="AQ94">
        <f t="shared" si="44"/>
        <v>2.4651606723470349E-3</v>
      </c>
      <c r="AR94">
        <f t="shared" si="45"/>
        <v>1.3054846490172335E-2</v>
      </c>
      <c r="AT94">
        <f t="shared" si="55"/>
        <v>1.1024533677654112E-3</v>
      </c>
      <c r="AU94">
        <f t="shared" si="56"/>
        <v>5.3296187618810187E-3</v>
      </c>
      <c r="AW94">
        <f t="shared" si="46"/>
        <v>0.96440029257034332</v>
      </c>
    </row>
    <row r="95" spans="1:49" x14ac:dyDescent="0.2">
      <c r="A95" t="s">
        <v>863</v>
      </c>
      <c r="B95">
        <v>854.70399999999995</v>
      </c>
      <c r="C95">
        <v>2.8942863944083901E-2</v>
      </c>
      <c r="D95">
        <v>3.2522300338560101E-2</v>
      </c>
      <c r="E95">
        <v>3.5034900567752297E-2</v>
      </c>
      <c r="F95">
        <v>3.2332779289390101E-2</v>
      </c>
      <c r="G95">
        <v>2.4934033334662299E-2</v>
      </c>
      <c r="H95">
        <v>2.64642313663974E-2</v>
      </c>
      <c r="I95">
        <v>3.1785994402356299E-2</v>
      </c>
      <c r="J95">
        <v>4.0772172045307198E-2</v>
      </c>
      <c r="K95">
        <v>3.4094183490534599E-2</v>
      </c>
      <c r="L95">
        <v>2.83617332161826E-2</v>
      </c>
      <c r="M95">
        <v>6.4810503979706793E-2</v>
      </c>
      <c r="N95">
        <v>4.4387532288107698E-2</v>
      </c>
      <c r="O95">
        <v>8.1425724457425602E-2</v>
      </c>
      <c r="P95">
        <v>0.1100059793173</v>
      </c>
      <c r="Q95">
        <v>6.3436769713072994E-2</v>
      </c>
      <c r="R95">
        <v>6.27607002044797E-2</v>
      </c>
      <c r="S95">
        <v>1.07735355218907E-2</v>
      </c>
      <c r="T95">
        <v>1.3428557739316799E-2</v>
      </c>
      <c r="U95">
        <v>2.5904437097420401E-2</v>
      </c>
      <c r="V95">
        <v>2.0404821977723801E-2</v>
      </c>
      <c r="W95">
        <v>2.6271590872127701E-2</v>
      </c>
      <c r="X95">
        <v>2.7776645289838801E-2</v>
      </c>
      <c r="AA95" t="str">
        <f t="shared" si="47"/>
        <v>PC_42:10_/PC_O-42:3_</v>
      </c>
      <c r="AB95">
        <f t="shared" si="48"/>
        <v>3.0732582141322001E-2</v>
      </c>
      <c r="AC95">
        <f t="shared" si="49"/>
        <v>3.3683839928571199E-2</v>
      </c>
      <c r="AD95">
        <f t="shared" si="50"/>
        <v>2.5699132350529848E-2</v>
      </c>
      <c r="AE95">
        <f t="shared" si="51"/>
        <v>3.6279083223831748E-2</v>
      </c>
      <c r="AF95">
        <f t="shared" si="52"/>
        <v>3.1227958353358599E-2</v>
      </c>
      <c r="AG95">
        <f t="shared" si="53"/>
        <v>5.4599018133907246E-2</v>
      </c>
      <c r="AH95">
        <f t="shared" si="54"/>
        <v>9.5715851887362799E-2</v>
      </c>
      <c r="AI95">
        <f t="shared" si="38"/>
        <v>1.210104663060375E-2</v>
      </c>
      <c r="AJ95">
        <f t="shared" si="39"/>
        <v>2.3154629537572101E-2</v>
      </c>
      <c r="AK95">
        <f t="shared" si="40"/>
        <v>2.7024118080983251E-2</v>
      </c>
      <c r="AM95" t="str">
        <f t="shared" si="41"/>
        <v>PC_42:10_/PC_O-42:3_</v>
      </c>
      <c r="AN95">
        <f t="shared" si="42"/>
        <v>3.1524519199522677E-2</v>
      </c>
      <c r="AO95">
        <f t="shared" si="43"/>
        <v>4.2518932854085825E-2</v>
      </c>
      <c r="AQ95">
        <f t="shared" si="44"/>
        <v>3.9344246609955696E-3</v>
      </c>
      <c r="AR95">
        <f t="shared" si="45"/>
        <v>3.3601168078997587E-2</v>
      </c>
      <c r="AT95">
        <f t="shared" si="55"/>
        <v>1.7595281988675318E-3</v>
      </c>
      <c r="AU95">
        <f t="shared" si="56"/>
        <v>1.371761942583969E-2</v>
      </c>
      <c r="AW95">
        <f t="shared" si="46"/>
        <v>0.50665403079221938</v>
      </c>
    </row>
    <row r="96" spans="1:49" x14ac:dyDescent="0.2">
      <c r="A96" t="s">
        <v>864</v>
      </c>
      <c r="B96">
        <v>852.702</v>
      </c>
      <c r="C96">
        <v>1.7436676699455599E-2</v>
      </c>
      <c r="D96">
        <v>1.2134732242845499E-2</v>
      </c>
      <c r="E96">
        <v>1.32259987850076E-2</v>
      </c>
      <c r="F96">
        <v>1.1012537403786601E-2</v>
      </c>
      <c r="G96">
        <v>5.9947627409834801E-3</v>
      </c>
      <c r="H96">
        <v>1.0981888916324199E-2</v>
      </c>
      <c r="I96">
        <v>1.3167559830549401E-2</v>
      </c>
      <c r="J96">
        <v>1.4394321099222999E-2</v>
      </c>
      <c r="K96">
        <v>1.7515668606870701E-2</v>
      </c>
      <c r="L96">
        <v>1.9170413257001601E-2</v>
      </c>
      <c r="M96">
        <v>2.5016423772233599E-2</v>
      </c>
      <c r="N96">
        <v>1.4361933156720699E-2</v>
      </c>
      <c r="O96">
        <v>3.4956243639672202E-2</v>
      </c>
      <c r="P96">
        <v>4.8329710197463502E-2</v>
      </c>
      <c r="Q96">
        <v>4.2381403154251797E-2</v>
      </c>
      <c r="R96">
        <v>3.5663836300583701E-2</v>
      </c>
      <c r="S96">
        <v>5.22079263156625E-3</v>
      </c>
      <c r="T96">
        <v>1.0489976189984301E-2</v>
      </c>
      <c r="U96">
        <v>9.7651457151401392E-3</v>
      </c>
      <c r="V96">
        <v>1.2691679411945E-2</v>
      </c>
      <c r="W96">
        <v>1.16463040603174E-2</v>
      </c>
      <c r="X96">
        <v>9.5151348719284892E-3</v>
      </c>
      <c r="AA96" t="str">
        <f t="shared" si="47"/>
        <v>PC_42:11_</v>
      </c>
      <c r="AB96">
        <f t="shared" si="48"/>
        <v>1.4785704471150549E-2</v>
      </c>
      <c r="AC96">
        <f t="shared" si="49"/>
        <v>1.21192680943971E-2</v>
      </c>
      <c r="AD96">
        <f t="shared" si="50"/>
        <v>8.4883258286538397E-3</v>
      </c>
      <c r="AE96">
        <f t="shared" si="51"/>
        <v>1.3780940464886201E-2</v>
      </c>
      <c r="AF96">
        <f t="shared" si="52"/>
        <v>1.8343040931936151E-2</v>
      </c>
      <c r="AG96">
        <f t="shared" si="53"/>
        <v>1.9689178464477149E-2</v>
      </c>
      <c r="AH96">
        <f t="shared" si="54"/>
        <v>4.1642976918567852E-2</v>
      </c>
      <c r="AI96">
        <f t="shared" si="38"/>
        <v>7.8553844107752749E-3</v>
      </c>
      <c r="AJ96">
        <f t="shared" si="39"/>
        <v>1.122841256354257E-2</v>
      </c>
      <c r="AK96">
        <f t="shared" si="40"/>
        <v>1.0580719466122945E-2</v>
      </c>
      <c r="AM96" t="str">
        <f t="shared" si="41"/>
        <v>PC_42:11_</v>
      </c>
      <c r="AN96">
        <f t="shared" si="42"/>
        <v>1.3503455958204768E-2</v>
      </c>
      <c r="AO96">
        <f t="shared" si="43"/>
        <v>1.8199334364697159E-2</v>
      </c>
      <c r="AQ96">
        <f t="shared" si="44"/>
        <v>3.6128329561788642E-3</v>
      </c>
      <c r="AR96">
        <f t="shared" si="45"/>
        <v>1.3833459039726253E-2</v>
      </c>
      <c r="AT96">
        <f t="shared" si="55"/>
        <v>1.6157080162734919E-3</v>
      </c>
      <c r="AU96">
        <f t="shared" si="56"/>
        <v>5.6474860041701149E-3</v>
      </c>
      <c r="AW96">
        <f t="shared" si="46"/>
        <v>0.49881370655477331</v>
      </c>
    </row>
    <row r="97" spans="1:49" x14ac:dyDescent="0.2">
      <c r="A97" t="s">
        <v>865</v>
      </c>
      <c r="B97">
        <v>870.72</v>
      </c>
      <c r="C97">
        <v>7.5531325413472497E-3</v>
      </c>
      <c r="D97">
        <v>1.7014624985543202E-2</v>
      </c>
      <c r="E97">
        <v>2.3772914803215601E-2</v>
      </c>
      <c r="F97">
        <v>1.4462327377420699E-2</v>
      </c>
      <c r="G97">
        <v>1.55312011454018E-2</v>
      </c>
      <c r="H97">
        <v>1.3530707936678699E-2</v>
      </c>
      <c r="I97">
        <v>2.3676659481233198E-2</v>
      </c>
      <c r="J97">
        <v>1.9647671252123501E-2</v>
      </c>
      <c r="K97">
        <v>2.05676184736172E-2</v>
      </c>
      <c r="L97">
        <v>2.1198037438272001E-2</v>
      </c>
      <c r="M97">
        <v>1.72768097924304E-2</v>
      </c>
      <c r="N97">
        <v>2.03753425351842E-2</v>
      </c>
      <c r="O97">
        <v>6.39604639690452E-2</v>
      </c>
      <c r="P97">
        <v>6.7248375155674694E-2</v>
      </c>
      <c r="Q97">
        <v>3.8549422634116801E-2</v>
      </c>
      <c r="R97">
        <v>3.4437969858979602E-2</v>
      </c>
      <c r="S97">
        <v>2.6106887620345699E-3</v>
      </c>
      <c r="T97">
        <v>4.4096506351633301E-3</v>
      </c>
      <c r="U97">
        <v>4.6662189773505596E-3</v>
      </c>
      <c r="V97">
        <v>5.3883812601276801E-3</v>
      </c>
      <c r="W97">
        <v>1.86489680402512E-2</v>
      </c>
      <c r="X97">
        <v>2.3033656870026099E-2</v>
      </c>
      <c r="AA97" t="str">
        <f t="shared" si="47"/>
        <v>PC_42:2_</v>
      </c>
      <c r="AB97">
        <f t="shared" si="48"/>
        <v>1.2283878763445225E-2</v>
      </c>
      <c r="AC97">
        <f t="shared" si="49"/>
        <v>1.911762109031815E-2</v>
      </c>
      <c r="AD97">
        <f t="shared" si="50"/>
        <v>1.453095454104025E-2</v>
      </c>
      <c r="AE97">
        <f t="shared" si="51"/>
        <v>2.1662165366678351E-2</v>
      </c>
      <c r="AF97">
        <f t="shared" si="52"/>
        <v>2.0882827955944601E-2</v>
      </c>
      <c r="AG97">
        <f t="shared" si="53"/>
        <v>1.8826076163807298E-2</v>
      </c>
      <c r="AH97">
        <f t="shared" si="54"/>
        <v>6.5604419562359947E-2</v>
      </c>
      <c r="AI97">
        <f t="shared" si="38"/>
        <v>3.51016969859895E-3</v>
      </c>
      <c r="AJ97">
        <f t="shared" si="39"/>
        <v>5.0273001187391194E-3</v>
      </c>
      <c r="AK97">
        <f t="shared" si="40"/>
        <v>2.084131245513865E-2</v>
      </c>
      <c r="AM97" t="str">
        <f t="shared" si="41"/>
        <v>PC_42:2_</v>
      </c>
      <c r="AN97">
        <f t="shared" si="42"/>
        <v>1.7695489543485314E-2</v>
      </c>
      <c r="AO97">
        <f t="shared" si="43"/>
        <v>2.2761855599728792E-2</v>
      </c>
      <c r="AQ97">
        <f t="shared" si="44"/>
        <v>4.0992656169942772E-3</v>
      </c>
      <c r="AR97">
        <f t="shared" si="45"/>
        <v>2.5198243990279656E-2</v>
      </c>
      <c r="AT97">
        <f t="shared" si="55"/>
        <v>1.833247315485364E-3</v>
      </c>
      <c r="AU97">
        <f t="shared" si="56"/>
        <v>1.028714003172298E-2</v>
      </c>
      <c r="AW97">
        <f t="shared" si="46"/>
        <v>0.67907360783652582</v>
      </c>
    </row>
    <row r="98" spans="1:49" x14ac:dyDescent="0.2">
      <c r="A98" t="s">
        <v>866</v>
      </c>
      <c r="B98">
        <v>868.71799999999996</v>
      </c>
      <c r="C98">
        <v>2.6456519588423998E-2</v>
      </c>
      <c r="D98">
        <v>3.2131525805742897E-2</v>
      </c>
      <c r="E98">
        <v>3.3817724693959501E-2</v>
      </c>
      <c r="F98">
        <v>3.0555448699203E-2</v>
      </c>
      <c r="G98">
        <v>1.8021139248962599E-2</v>
      </c>
      <c r="H98">
        <v>2.0514827501765101E-2</v>
      </c>
      <c r="I98">
        <v>4.1951618608939902E-2</v>
      </c>
      <c r="J98">
        <v>3.6210762353099397E-2</v>
      </c>
      <c r="K98">
        <v>3.8093153715559998E-2</v>
      </c>
      <c r="L98">
        <v>3.6561651677360599E-2</v>
      </c>
      <c r="M98">
        <v>7.6548483269110401E-2</v>
      </c>
      <c r="N98">
        <v>4.2164714979027497E-2</v>
      </c>
      <c r="O98">
        <v>0.14127869682177499</v>
      </c>
      <c r="P98">
        <v>0.142442585538337</v>
      </c>
      <c r="Q98">
        <v>6.3595093794804006E-2</v>
      </c>
      <c r="R98">
        <v>5.0842693735690003E-2</v>
      </c>
      <c r="S98">
        <v>2.8060386620039301E-2</v>
      </c>
      <c r="T98">
        <v>3.2834860815118702E-2</v>
      </c>
      <c r="U98">
        <v>1.51221964312427E-2</v>
      </c>
      <c r="V98">
        <v>1.02120665149217E-2</v>
      </c>
      <c r="W98">
        <v>3.5348019920968698E-2</v>
      </c>
      <c r="X98">
        <v>4.0386047263102798E-2</v>
      </c>
      <c r="AA98" t="str">
        <f t="shared" si="47"/>
        <v>PC_42:3_</v>
      </c>
      <c r="AB98">
        <f t="shared" si="48"/>
        <v>2.9294022697083449E-2</v>
      </c>
      <c r="AC98">
        <f t="shared" si="49"/>
        <v>3.2186586696581254E-2</v>
      </c>
      <c r="AD98">
        <f t="shared" si="50"/>
        <v>1.926798337536385E-2</v>
      </c>
      <c r="AE98">
        <f t="shared" si="51"/>
        <v>3.9081190481019649E-2</v>
      </c>
      <c r="AF98">
        <f t="shared" si="52"/>
        <v>3.7327402696460302E-2</v>
      </c>
      <c r="AG98">
        <f t="shared" si="53"/>
        <v>5.9356599124068946E-2</v>
      </c>
      <c r="AH98">
        <f t="shared" si="54"/>
        <v>0.14186064118005598</v>
      </c>
      <c r="AI98">
        <f t="shared" si="38"/>
        <v>3.0447623717579003E-2</v>
      </c>
      <c r="AJ98">
        <f t="shared" si="39"/>
        <v>1.26671314730822E-2</v>
      </c>
      <c r="AK98">
        <f t="shared" si="40"/>
        <v>3.7867033592035748E-2</v>
      </c>
      <c r="AM98" t="str">
        <f t="shared" si="41"/>
        <v>PC_42:3_</v>
      </c>
      <c r="AN98">
        <f t="shared" si="42"/>
        <v>3.1431437189301706E-2</v>
      </c>
      <c r="AO98">
        <f t="shared" si="43"/>
        <v>5.6439805817364373E-2</v>
      </c>
      <c r="AQ98">
        <f t="shared" si="44"/>
        <v>7.8480815308494545E-3</v>
      </c>
      <c r="AR98">
        <f t="shared" si="45"/>
        <v>5.0600926905905154E-2</v>
      </c>
      <c r="AT98">
        <f t="shared" si="55"/>
        <v>3.5097687591879984E-3</v>
      </c>
      <c r="AU98">
        <f t="shared" si="56"/>
        <v>2.0657741905222671E-2</v>
      </c>
      <c r="AW98">
        <f t="shared" si="46"/>
        <v>0.33354786845164824</v>
      </c>
    </row>
    <row r="99" spans="1:49" x14ac:dyDescent="0.2">
      <c r="A99" t="s">
        <v>867</v>
      </c>
      <c r="B99">
        <v>866.71600000000001</v>
      </c>
      <c r="C99">
        <v>2.4687811667698199E-2</v>
      </c>
      <c r="D99">
        <v>2.47891223227059E-2</v>
      </c>
      <c r="E99">
        <v>3.1862924333657103E-2</v>
      </c>
      <c r="F99">
        <v>3.6705922987313601E-2</v>
      </c>
      <c r="G99">
        <v>2.42772005719947E-2</v>
      </c>
      <c r="H99">
        <v>2.47977155863719E-2</v>
      </c>
      <c r="I99">
        <v>4.8828403358123301E-2</v>
      </c>
      <c r="J99">
        <v>3.56320187553094E-2</v>
      </c>
      <c r="K99">
        <v>3.8064719053630999E-2</v>
      </c>
      <c r="L99">
        <v>3.2350115154906899E-2</v>
      </c>
      <c r="M99">
        <v>4.7062796696216602E-2</v>
      </c>
      <c r="N99">
        <v>4.4389122120275099E-2</v>
      </c>
      <c r="O99">
        <v>5.6524614752229398E-2</v>
      </c>
      <c r="P99">
        <v>0.108475442308897</v>
      </c>
      <c r="Q99">
        <v>5.8776537800349603E-2</v>
      </c>
      <c r="R99">
        <v>4.2620359835958702E-2</v>
      </c>
      <c r="S99">
        <v>6.9030070224903603E-3</v>
      </c>
      <c r="T99">
        <v>1.14867993228761E-2</v>
      </c>
      <c r="U99">
        <v>9.7402923835609601E-3</v>
      </c>
      <c r="V99">
        <v>8.9626045403502705E-3</v>
      </c>
      <c r="W99">
        <v>2.28102196960056E-2</v>
      </c>
      <c r="X99">
        <v>4.4147507108320598E-2</v>
      </c>
      <c r="AA99" t="str">
        <f t="shared" si="47"/>
        <v>PC_42:4_</v>
      </c>
      <c r="AB99">
        <f t="shared" si="48"/>
        <v>2.473846699520205E-2</v>
      </c>
      <c r="AC99">
        <f t="shared" si="49"/>
        <v>3.4284423660485355E-2</v>
      </c>
      <c r="AD99">
        <f t="shared" si="50"/>
        <v>2.45374580791833E-2</v>
      </c>
      <c r="AE99">
        <f t="shared" si="51"/>
        <v>4.2230211056716351E-2</v>
      </c>
      <c r="AF99">
        <f t="shared" si="52"/>
        <v>3.5207417104268945E-2</v>
      </c>
      <c r="AG99">
        <f t="shared" si="53"/>
        <v>4.572595940824585E-2</v>
      </c>
      <c r="AH99">
        <f t="shared" si="54"/>
        <v>8.2500028530563194E-2</v>
      </c>
      <c r="AI99">
        <f t="shared" si="38"/>
        <v>9.1949031726832296E-3</v>
      </c>
      <c r="AJ99">
        <f t="shared" si="39"/>
        <v>9.3514484619556144E-3</v>
      </c>
      <c r="AK99">
        <f t="shared" si="40"/>
        <v>3.3478863402163099E-2</v>
      </c>
      <c r="AM99" t="str">
        <f t="shared" si="41"/>
        <v>PC_42:4_</v>
      </c>
      <c r="AN99">
        <f t="shared" si="42"/>
        <v>3.2199595379171199E-2</v>
      </c>
      <c r="AO99">
        <f t="shared" si="43"/>
        <v>3.6050240595122199E-2</v>
      </c>
      <c r="AQ99">
        <f t="shared" si="44"/>
        <v>7.556181842192004E-3</v>
      </c>
      <c r="AR99">
        <f t="shared" si="45"/>
        <v>3.0380293628887257E-2</v>
      </c>
      <c r="AT99">
        <f t="shared" si="55"/>
        <v>3.3792272498981818E-3</v>
      </c>
      <c r="AU99">
        <f t="shared" si="56"/>
        <v>1.2402702937783413E-2</v>
      </c>
      <c r="AW99">
        <f t="shared" si="46"/>
        <v>0.79547955912122537</v>
      </c>
    </row>
    <row r="100" spans="1:49" x14ac:dyDescent="0.2">
      <c r="A100" t="s">
        <v>868</v>
      </c>
      <c r="B100">
        <v>864.71400000000006</v>
      </c>
      <c r="C100">
        <v>3.7439057752106403E-2</v>
      </c>
      <c r="D100">
        <v>3.9558602114637097E-2</v>
      </c>
      <c r="E100">
        <v>4.3406332381395303E-2</v>
      </c>
      <c r="F100">
        <v>4.4621792296494302E-2</v>
      </c>
      <c r="G100">
        <v>4.0122099616002799E-2</v>
      </c>
      <c r="H100">
        <v>2.95568748383646E-2</v>
      </c>
      <c r="I100">
        <v>4.87324736403143E-2</v>
      </c>
      <c r="J100">
        <v>4.2355081637664202E-2</v>
      </c>
      <c r="K100">
        <v>4.3034305412876103E-2</v>
      </c>
      <c r="L100">
        <v>4.6550115405629998E-2</v>
      </c>
      <c r="M100">
        <v>3.3946967897425899E-2</v>
      </c>
      <c r="N100">
        <v>3.2503658111863398E-2</v>
      </c>
      <c r="O100">
        <v>6.5199092469040806E-2</v>
      </c>
      <c r="P100">
        <v>7.9363685427375E-2</v>
      </c>
      <c r="Q100">
        <v>5.2519426969737298E-2</v>
      </c>
      <c r="R100">
        <v>3.8848927392686999E-2</v>
      </c>
      <c r="S100">
        <v>1.0434554618756401E-2</v>
      </c>
      <c r="T100">
        <v>1.5132233487048501E-2</v>
      </c>
      <c r="U100">
        <v>1.23785569626499E-2</v>
      </c>
      <c r="V100">
        <v>1.7148372142182001E-2</v>
      </c>
      <c r="W100">
        <v>2.2487243386292498E-2</v>
      </c>
      <c r="X100">
        <v>2.7842867001733201E-2</v>
      </c>
      <c r="AA100" t="str">
        <f t="shared" si="47"/>
        <v>PC_42:5_</v>
      </c>
      <c r="AB100">
        <f t="shared" si="48"/>
        <v>3.8498829933371753E-2</v>
      </c>
      <c r="AC100">
        <f t="shared" si="49"/>
        <v>4.4014062338944802E-2</v>
      </c>
      <c r="AD100">
        <f t="shared" si="50"/>
        <v>3.4839487227183698E-2</v>
      </c>
      <c r="AE100">
        <f t="shared" si="51"/>
        <v>4.5543777638989251E-2</v>
      </c>
      <c r="AF100">
        <f t="shared" si="52"/>
        <v>4.4792210409253047E-2</v>
      </c>
      <c r="AG100">
        <f t="shared" si="53"/>
        <v>3.3225313004644652E-2</v>
      </c>
      <c r="AH100">
        <f t="shared" si="54"/>
        <v>7.2281388948207903E-2</v>
      </c>
      <c r="AI100">
        <f t="shared" si="38"/>
        <v>1.278339405290245E-2</v>
      </c>
      <c r="AJ100">
        <f t="shared" si="39"/>
        <v>1.476346455241595E-2</v>
      </c>
      <c r="AK100">
        <f t="shared" si="40"/>
        <v>2.516505519401285E-2</v>
      </c>
      <c r="AM100" t="str">
        <f t="shared" si="41"/>
        <v>PC_42:5_</v>
      </c>
      <c r="AN100">
        <f t="shared" si="42"/>
        <v>4.1537673509548512E-2</v>
      </c>
      <c r="AO100">
        <f t="shared" si="43"/>
        <v>3.1643723150436766E-2</v>
      </c>
      <c r="AQ100">
        <f t="shared" si="44"/>
        <v>4.6603018173598529E-3</v>
      </c>
      <c r="AR100">
        <f t="shared" si="45"/>
        <v>2.4168934556839793E-2</v>
      </c>
      <c r="AT100">
        <f t="shared" si="55"/>
        <v>2.0841503318564879E-3</v>
      </c>
      <c r="AU100">
        <f t="shared" si="56"/>
        <v>9.8669262151628283E-3</v>
      </c>
      <c r="AW100">
        <f t="shared" si="46"/>
        <v>0.41627229268743809</v>
      </c>
    </row>
    <row r="101" spans="1:49" x14ac:dyDescent="0.2">
      <c r="A101" t="s">
        <v>869</v>
      </c>
      <c r="B101">
        <v>862.71199999999999</v>
      </c>
      <c r="C101">
        <v>4.6545810429666601E-2</v>
      </c>
      <c r="D101">
        <v>3.9215898698471197E-2</v>
      </c>
      <c r="E101">
        <v>4.36843636024331E-2</v>
      </c>
      <c r="F101">
        <v>3.6123062051259001E-2</v>
      </c>
      <c r="G101">
        <v>4.1828426075541103E-2</v>
      </c>
      <c r="H101">
        <v>5.59352821860363E-2</v>
      </c>
      <c r="I101">
        <v>5.1185335056732097E-2</v>
      </c>
      <c r="J101">
        <v>5.6625196690649998E-2</v>
      </c>
      <c r="K101">
        <v>5.2521391316082203E-2</v>
      </c>
      <c r="L101">
        <v>4.24067985584861E-2</v>
      </c>
      <c r="M101">
        <v>3.09333572432334E-2</v>
      </c>
      <c r="N101">
        <v>4.3938681730599803E-2</v>
      </c>
      <c r="O101">
        <v>7.4652701748567502E-2</v>
      </c>
      <c r="P101">
        <v>9.8047204587975098E-2</v>
      </c>
      <c r="Q101">
        <v>5.1877524845008703E-2</v>
      </c>
      <c r="R101">
        <v>3.8831319637957301E-2</v>
      </c>
      <c r="S101">
        <v>2.02844362004483E-2</v>
      </c>
      <c r="T101">
        <v>1.6436708123018898E-2</v>
      </c>
      <c r="U101">
        <v>2.22760781057748E-2</v>
      </c>
      <c r="V101">
        <v>1.31834782604845E-2</v>
      </c>
      <c r="W101">
        <v>3.4356670808079699E-2</v>
      </c>
      <c r="X101">
        <v>4.0453714750053202E-2</v>
      </c>
      <c r="AA101" t="str">
        <f t="shared" si="47"/>
        <v>PC_42:6_</v>
      </c>
      <c r="AB101">
        <f t="shared" si="48"/>
        <v>4.2880854564068899E-2</v>
      </c>
      <c r="AC101">
        <f t="shared" si="49"/>
        <v>3.9903712826846051E-2</v>
      </c>
      <c r="AD101">
        <f t="shared" si="50"/>
        <v>4.8881854130788702E-2</v>
      </c>
      <c r="AE101">
        <f t="shared" si="51"/>
        <v>5.3905265873691044E-2</v>
      </c>
      <c r="AF101">
        <f t="shared" si="52"/>
        <v>4.7464094937284151E-2</v>
      </c>
      <c r="AG101">
        <f t="shared" si="53"/>
        <v>3.7436019486916605E-2</v>
      </c>
      <c r="AH101">
        <f t="shared" si="54"/>
        <v>8.6349953168271293E-2</v>
      </c>
      <c r="AI101">
        <f t="shared" si="38"/>
        <v>1.8360572161733597E-2</v>
      </c>
      <c r="AJ101">
        <f t="shared" si="39"/>
        <v>1.7729778183129652E-2</v>
      </c>
      <c r="AK101">
        <f t="shared" si="40"/>
        <v>3.7405192779066454E-2</v>
      </c>
      <c r="AM101" t="str">
        <f t="shared" si="41"/>
        <v>PC_42:6_</v>
      </c>
      <c r="AN101">
        <f t="shared" si="42"/>
        <v>4.6607156466535772E-2</v>
      </c>
      <c r="AO101">
        <f t="shared" si="43"/>
        <v>3.9456303155823519E-2</v>
      </c>
      <c r="AQ101">
        <f t="shared" si="44"/>
        <v>5.4312170925134131E-3</v>
      </c>
      <c r="AR101">
        <f t="shared" si="45"/>
        <v>2.7948053442657394E-2</v>
      </c>
      <c r="AT101">
        <f t="shared" si="55"/>
        <v>2.4289141238837508E-3</v>
      </c>
      <c r="AU101">
        <f t="shared" si="56"/>
        <v>1.1409745039757564E-2</v>
      </c>
      <c r="AW101">
        <f t="shared" si="46"/>
        <v>0.60235574926092017</v>
      </c>
    </row>
    <row r="102" spans="1:49" x14ac:dyDescent="0.2">
      <c r="A102" t="s">
        <v>870</v>
      </c>
      <c r="B102">
        <v>860.71</v>
      </c>
      <c r="C102">
        <v>3.3303810579852801E-2</v>
      </c>
      <c r="D102">
        <v>3.5598904040962699E-2</v>
      </c>
      <c r="E102">
        <v>3.0909507049604799E-2</v>
      </c>
      <c r="F102">
        <v>3.4688287197491799E-2</v>
      </c>
      <c r="G102">
        <v>2.6487598961786301E-2</v>
      </c>
      <c r="H102">
        <v>3.5545758281569702E-2</v>
      </c>
      <c r="I102">
        <v>2.4735815106584499E-2</v>
      </c>
      <c r="J102">
        <v>2.8809195842151199E-2</v>
      </c>
      <c r="K102">
        <v>3.9726214891822299E-2</v>
      </c>
      <c r="L102">
        <v>3.2820368590759798E-2</v>
      </c>
      <c r="M102">
        <v>5.6588914449306103E-2</v>
      </c>
      <c r="N102">
        <v>4.2014335115326699E-2</v>
      </c>
      <c r="O102">
        <v>9.3986843002108703E-2</v>
      </c>
      <c r="P102">
        <v>9.0944905636376305E-2</v>
      </c>
      <c r="Q102">
        <v>5.59048289205493E-2</v>
      </c>
      <c r="R102">
        <v>4.8954378988568699E-2</v>
      </c>
      <c r="S102">
        <v>1.8194751472291399E-2</v>
      </c>
      <c r="T102">
        <v>1.7403936279034901E-2</v>
      </c>
      <c r="U102">
        <v>1.5834088005228099E-2</v>
      </c>
      <c r="V102">
        <v>1.9771733080027401E-2</v>
      </c>
      <c r="W102">
        <v>2.8375857224767199E-2</v>
      </c>
      <c r="X102">
        <v>2.1752734796649301E-2</v>
      </c>
      <c r="AA102" t="str">
        <f t="shared" si="47"/>
        <v>PC_42:7_/PC_O-42:0_</v>
      </c>
      <c r="AB102">
        <f t="shared" si="48"/>
        <v>3.445135731040775E-2</v>
      </c>
      <c r="AC102">
        <f t="shared" si="49"/>
        <v>3.2798897123548297E-2</v>
      </c>
      <c r="AD102">
        <f t="shared" si="50"/>
        <v>3.1016678621678E-2</v>
      </c>
      <c r="AE102">
        <f t="shared" si="51"/>
        <v>2.6772505474367849E-2</v>
      </c>
      <c r="AF102">
        <f t="shared" si="52"/>
        <v>3.6273291741291049E-2</v>
      </c>
      <c r="AG102">
        <f t="shared" si="53"/>
        <v>4.9301624782316401E-2</v>
      </c>
      <c r="AH102">
        <f t="shared" si="54"/>
        <v>9.2465874319242497E-2</v>
      </c>
      <c r="AI102">
        <f t="shared" si="38"/>
        <v>1.7799343875663148E-2</v>
      </c>
      <c r="AJ102">
        <f t="shared" si="39"/>
        <v>1.780291054262775E-2</v>
      </c>
      <c r="AK102">
        <f t="shared" si="40"/>
        <v>2.506429601070825E-2</v>
      </c>
      <c r="AM102" t="str">
        <f t="shared" si="41"/>
        <v>PC_42:7_/PC_O-42:0_</v>
      </c>
      <c r="AN102">
        <f t="shared" si="42"/>
        <v>3.2262546054258587E-2</v>
      </c>
      <c r="AO102">
        <f t="shared" si="43"/>
        <v>4.0486809906111608E-2</v>
      </c>
      <c r="AQ102">
        <f t="shared" si="44"/>
        <v>3.6351540331544053E-3</v>
      </c>
      <c r="AR102">
        <f t="shared" si="45"/>
        <v>3.1806675551822039E-2</v>
      </c>
      <c r="AT102">
        <f t="shared" si="55"/>
        <v>1.6256903053631548E-3</v>
      </c>
      <c r="AU102">
        <f t="shared" si="56"/>
        <v>1.2985020919370096E-2</v>
      </c>
      <c r="AW102">
        <f t="shared" si="46"/>
        <v>0.59568894863253863</v>
      </c>
    </row>
    <row r="103" spans="1:49" x14ac:dyDescent="0.2">
      <c r="A103" t="s">
        <v>871</v>
      </c>
      <c r="B103">
        <v>858.70799999999997</v>
      </c>
      <c r="C103">
        <v>3.3426730846510697E-2</v>
      </c>
      <c r="D103">
        <v>3.1272690203697801E-2</v>
      </c>
      <c r="E103">
        <v>3.9259662426907697E-2</v>
      </c>
      <c r="F103">
        <v>3.4844392588474098E-2</v>
      </c>
      <c r="G103">
        <v>3.2189018488466503E-2</v>
      </c>
      <c r="H103">
        <v>3.0856902190148298E-2</v>
      </c>
      <c r="I103">
        <v>3.5666229459766503E-2</v>
      </c>
      <c r="J103">
        <v>3.6847532111362602E-2</v>
      </c>
      <c r="K103">
        <v>4.6588141768194001E-2</v>
      </c>
      <c r="L103">
        <v>3.7004118965783199E-2</v>
      </c>
      <c r="M103">
        <v>6.4279314232052395E-2</v>
      </c>
      <c r="N103">
        <v>3.80248197015138E-2</v>
      </c>
      <c r="O103">
        <v>9.54167648466758E-2</v>
      </c>
      <c r="P103">
        <v>0.12699734539104701</v>
      </c>
      <c r="Q103">
        <v>7.1599429587148794E-2</v>
      </c>
      <c r="R103">
        <v>5.4989732755318099E-2</v>
      </c>
      <c r="S103">
        <v>2.2184218991751201E-2</v>
      </c>
      <c r="T103">
        <v>2.45289193708066E-2</v>
      </c>
      <c r="U103">
        <v>1.6618303683374899E-2</v>
      </c>
      <c r="V103">
        <v>2.38598512042352E-2</v>
      </c>
      <c r="W103">
        <v>3.5829046516506001E-2</v>
      </c>
      <c r="X103">
        <v>3.9906207132453103E-2</v>
      </c>
      <c r="AA103" t="str">
        <f t="shared" si="47"/>
        <v>PC_42:8_/PC_O-42:1_</v>
      </c>
      <c r="AB103">
        <f t="shared" si="48"/>
        <v>3.2349710525104249E-2</v>
      </c>
      <c r="AC103">
        <f t="shared" si="49"/>
        <v>3.7052027507690898E-2</v>
      </c>
      <c r="AD103">
        <f t="shared" si="50"/>
        <v>3.1522960339307404E-2</v>
      </c>
      <c r="AE103">
        <f t="shared" si="51"/>
        <v>3.6256880785564549E-2</v>
      </c>
      <c r="AF103">
        <f t="shared" si="52"/>
        <v>4.17961303669886E-2</v>
      </c>
      <c r="AG103">
        <f t="shared" si="53"/>
        <v>5.1152066966783094E-2</v>
      </c>
      <c r="AH103">
        <f t="shared" si="54"/>
        <v>0.11120705511886141</v>
      </c>
      <c r="AI103">
        <f t="shared" ref="AI103:AI134" si="57">AVERAGE(S103:T103)</f>
        <v>2.3356569181278902E-2</v>
      </c>
      <c r="AJ103">
        <f t="shared" ref="AJ103:AJ134" si="58">AVERAGE(U103:V103)</f>
        <v>2.0239077443805049E-2</v>
      </c>
      <c r="AK103">
        <f t="shared" ref="AK103:AK134" si="59">AVERAGE(W103:X103)</f>
        <v>3.7867626824479556E-2</v>
      </c>
      <c r="AM103" t="str">
        <f t="shared" ref="AM103:AM134" si="60">A103</f>
        <v>PC_42:8_/PC_O-42:1_</v>
      </c>
      <c r="AN103">
        <f t="shared" ref="AN103:AN134" si="61">AVERAGE(AB103:AF103)</f>
        <v>3.5795541904931137E-2</v>
      </c>
      <c r="AO103">
        <f t="shared" ref="AO103:AO134" si="62">AVERAGE(AG103:AK103)</f>
        <v>4.8764479107041604E-2</v>
      </c>
      <c r="AQ103">
        <f t="shared" ref="AQ103:AQ134" si="63">STDEV(AB103:AF103)</f>
        <v>4.1209027729616245E-3</v>
      </c>
      <c r="AR103">
        <f t="shared" ref="AR103:AR134" si="64">STDEV(AG103:AK103)</f>
        <v>3.702289052495937E-2</v>
      </c>
      <c r="AT103">
        <f t="shared" si="55"/>
        <v>1.8429237458019148E-3</v>
      </c>
      <c r="AU103">
        <f t="shared" si="56"/>
        <v>1.5114531764845417E-2</v>
      </c>
      <c r="AW103">
        <f t="shared" ref="AW103:AW134" si="65">TTEST(AB103:AF103,AG103:AK103,2,3)</f>
        <v>0.47878192631572963</v>
      </c>
    </row>
    <row r="104" spans="1:49" x14ac:dyDescent="0.2">
      <c r="A104" t="s">
        <v>872</v>
      </c>
      <c r="B104">
        <v>856.70600000000002</v>
      </c>
      <c r="C104">
        <v>3.12903306632187E-2</v>
      </c>
      <c r="D104">
        <v>2.2569977069163898E-2</v>
      </c>
      <c r="E104">
        <v>3.0288806111159298E-2</v>
      </c>
      <c r="F104">
        <v>2.0100893411878401E-2</v>
      </c>
      <c r="G104">
        <v>1.9539051437733799E-2</v>
      </c>
      <c r="H104">
        <v>2.56788624360752E-2</v>
      </c>
      <c r="I104">
        <v>3.2222156019782802E-2</v>
      </c>
      <c r="J104">
        <v>3.0704218176552701E-2</v>
      </c>
      <c r="K104">
        <v>4.4659857580402397E-2</v>
      </c>
      <c r="L104">
        <v>2.99191954102579E-2</v>
      </c>
      <c r="M104">
        <v>5.8392916717741501E-2</v>
      </c>
      <c r="N104">
        <v>3.8111793196869997E-2</v>
      </c>
      <c r="O104">
        <v>7.6361763986080203E-2</v>
      </c>
      <c r="P104">
        <v>6.61859891103872E-2</v>
      </c>
      <c r="Q104">
        <v>4.6126844455825898E-2</v>
      </c>
      <c r="R104">
        <v>4.1571309360754399E-2</v>
      </c>
      <c r="S104">
        <v>1.06901417714667E-2</v>
      </c>
      <c r="T104">
        <v>1.9751639469489001E-2</v>
      </c>
      <c r="U104">
        <v>1.57422616716031E-2</v>
      </c>
      <c r="V104">
        <v>1.73169062657621E-2</v>
      </c>
      <c r="W104">
        <v>2.0822586057401699E-2</v>
      </c>
      <c r="X104">
        <v>3.2498654359001601E-2</v>
      </c>
      <c r="AA104" t="str">
        <f t="shared" si="47"/>
        <v>PC_42:9_/PC_O-42:2_</v>
      </c>
      <c r="AB104">
        <f t="shared" si="48"/>
        <v>2.6930153866191298E-2</v>
      </c>
      <c r="AC104">
        <f t="shared" si="49"/>
        <v>2.519484976151885E-2</v>
      </c>
      <c r="AD104">
        <f t="shared" si="50"/>
        <v>2.2608956936904498E-2</v>
      </c>
      <c r="AE104">
        <f t="shared" si="51"/>
        <v>3.1463187098167755E-2</v>
      </c>
      <c r="AF104">
        <f t="shared" si="52"/>
        <v>3.7289526495330148E-2</v>
      </c>
      <c r="AG104">
        <f t="shared" si="53"/>
        <v>4.8252354957305746E-2</v>
      </c>
      <c r="AH104">
        <f t="shared" si="54"/>
        <v>7.1273876548233694E-2</v>
      </c>
      <c r="AI104">
        <f t="shared" si="57"/>
        <v>1.522089062047785E-2</v>
      </c>
      <c r="AJ104">
        <f t="shared" si="58"/>
        <v>1.65295839686826E-2</v>
      </c>
      <c r="AK104">
        <f t="shared" si="59"/>
        <v>2.666062020820165E-2</v>
      </c>
      <c r="AM104" t="str">
        <f t="shared" si="60"/>
        <v>PC_42:9_/PC_O-42:2_</v>
      </c>
      <c r="AN104">
        <f t="shared" si="61"/>
        <v>2.8697334831622512E-2</v>
      </c>
      <c r="AO104">
        <f t="shared" si="62"/>
        <v>3.5587465260580306E-2</v>
      </c>
      <c r="AQ104">
        <f t="shared" si="63"/>
        <v>5.7865009281519234E-3</v>
      </c>
      <c r="AR104">
        <f t="shared" si="64"/>
        <v>2.3935372078358642E-2</v>
      </c>
      <c r="AT104">
        <f t="shared" si="55"/>
        <v>2.5878018854426652E-3</v>
      </c>
      <c r="AU104">
        <f t="shared" si="56"/>
        <v>9.7715747326063973E-3</v>
      </c>
      <c r="AW104">
        <f t="shared" si="65"/>
        <v>0.56210365038795285</v>
      </c>
    </row>
    <row r="105" spans="1:49" x14ac:dyDescent="0.2">
      <c r="A105" t="s">
        <v>873</v>
      </c>
      <c r="B105">
        <v>902.75199999999995</v>
      </c>
      <c r="C105">
        <v>4.05426951319127E-3</v>
      </c>
      <c r="D105">
        <v>3.8931529093917099E-3</v>
      </c>
      <c r="E105">
        <v>3.8146320164847598E-3</v>
      </c>
      <c r="F105">
        <v>6.4595066783507196E-3</v>
      </c>
      <c r="G105">
        <v>3.0459102773800202E-3</v>
      </c>
      <c r="H105">
        <v>4.4386453736201398E-3</v>
      </c>
      <c r="I105">
        <v>7.61036646003143E-3</v>
      </c>
      <c r="J105">
        <v>5.1104145507840501E-3</v>
      </c>
      <c r="K105">
        <v>7.4532684416142104E-3</v>
      </c>
      <c r="L105">
        <v>6.38827704955251E-3</v>
      </c>
      <c r="M105">
        <v>4.74000687586466E-3</v>
      </c>
      <c r="N105">
        <v>2.44440318049807E-3</v>
      </c>
      <c r="O105">
        <v>1.2780326114321399E-2</v>
      </c>
      <c r="P105">
        <v>1.0069521104943699E-2</v>
      </c>
      <c r="Q105">
        <v>2.9462027420004699E-3</v>
      </c>
      <c r="R105">
        <v>1.93594608373006E-4</v>
      </c>
      <c r="S105">
        <v>6.1064497924252905E-5</v>
      </c>
      <c r="T105">
        <v>3.7919630892491799E-3</v>
      </c>
      <c r="U105">
        <v>9.3725956752178105E-4</v>
      </c>
      <c r="V105">
        <v>0</v>
      </c>
      <c r="W105">
        <v>1.1354398418993101E-3</v>
      </c>
      <c r="X105">
        <v>0</v>
      </c>
      <c r="AA105" t="str">
        <f t="shared" si="47"/>
        <v>PC_44:0_</v>
      </c>
      <c r="AB105">
        <f t="shared" si="48"/>
        <v>3.9737112112914899E-3</v>
      </c>
      <c r="AC105">
        <f t="shared" si="49"/>
        <v>5.1370693474177397E-3</v>
      </c>
      <c r="AD105">
        <f t="shared" si="50"/>
        <v>3.7422778255000802E-3</v>
      </c>
      <c r="AE105">
        <f t="shared" si="51"/>
        <v>6.3603905054077405E-3</v>
      </c>
      <c r="AF105">
        <f t="shared" si="52"/>
        <v>6.9207727455833602E-3</v>
      </c>
      <c r="AG105">
        <f t="shared" si="53"/>
        <v>3.592205028181365E-3</v>
      </c>
      <c r="AH105">
        <f t="shared" si="54"/>
        <v>1.1424923609632549E-2</v>
      </c>
      <c r="AI105">
        <f t="shared" si="57"/>
        <v>1.9265137935867164E-3</v>
      </c>
      <c r="AJ105">
        <f t="shared" si="58"/>
        <v>4.6862978376089053E-4</v>
      </c>
      <c r="AK105">
        <f t="shared" si="59"/>
        <v>5.6771992094965503E-4</v>
      </c>
      <c r="AM105" t="str">
        <f t="shared" si="60"/>
        <v>PC_44:0_</v>
      </c>
      <c r="AN105">
        <f t="shared" si="61"/>
        <v>5.2268443270400821E-3</v>
      </c>
      <c r="AO105">
        <f t="shared" si="62"/>
        <v>3.595998427222235E-3</v>
      </c>
      <c r="AQ105">
        <f t="shared" si="63"/>
        <v>1.4086039432614781E-3</v>
      </c>
      <c r="AR105">
        <f t="shared" si="64"/>
        <v>4.5560445615483594E-3</v>
      </c>
      <c r="AT105">
        <f t="shared" si="55"/>
        <v>6.2994683410138436E-4</v>
      </c>
      <c r="AU105">
        <f t="shared" si="56"/>
        <v>1.8599974035292983E-3</v>
      </c>
      <c r="AW105">
        <f t="shared" si="65"/>
        <v>0.48063973159761975</v>
      </c>
    </row>
    <row r="106" spans="1:49" x14ac:dyDescent="0.2">
      <c r="A106" t="s">
        <v>874</v>
      </c>
      <c r="B106">
        <v>900.75</v>
      </c>
      <c r="C106">
        <v>1.0149328622939701E-2</v>
      </c>
      <c r="D106">
        <v>4.5977595448961602E-3</v>
      </c>
      <c r="E106">
        <v>6.8543507401881004E-3</v>
      </c>
      <c r="F106">
        <v>4.6304681515985102E-3</v>
      </c>
      <c r="G106">
        <v>3.6358071426606498E-3</v>
      </c>
      <c r="H106">
        <v>4.2424233540578199E-3</v>
      </c>
      <c r="I106">
        <v>6.3293843292720701E-3</v>
      </c>
      <c r="J106">
        <v>3.9944746138503599E-3</v>
      </c>
      <c r="K106">
        <v>8.3679072514242104E-3</v>
      </c>
      <c r="L106">
        <v>5.6464836425154903E-3</v>
      </c>
      <c r="M106">
        <v>1.3811562954012099E-3</v>
      </c>
      <c r="N106">
        <v>0</v>
      </c>
      <c r="O106">
        <v>1.8333064347854199E-3</v>
      </c>
      <c r="P106">
        <v>3.1665172576737502E-3</v>
      </c>
      <c r="Q106">
        <v>0</v>
      </c>
      <c r="R106">
        <v>0</v>
      </c>
      <c r="S106">
        <v>0</v>
      </c>
      <c r="T106">
        <v>0</v>
      </c>
      <c r="U106">
        <v>1.8745191350435599E-3</v>
      </c>
      <c r="V106">
        <v>5.4797298084887803E-3</v>
      </c>
      <c r="W106">
        <v>7.6164280083576104E-3</v>
      </c>
      <c r="X106">
        <v>0</v>
      </c>
      <c r="AA106" t="str">
        <f t="shared" si="47"/>
        <v>PC_44:1_</v>
      </c>
      <c r="AB106">
        <f t="shared" si="48"/>
        <v>7.3735440839179309E-3</v>
      </c>
      <c r="AC106">
        <f t="shared" si="49"/>
        <v>5.7424094458933053E-3</v>
      </c>
      <c r="AD106">
        <f t="shared" si="50"/>
        <v>3.9391152483592351E-3</v>
      </c>
      <c r="AE106">
        <f t="shared" si="51"/>
        <v>5.1619294715612146E-3</v>
      </c>
      <c r="AF106">
        <f t="shared" si="52"/>
        <v>7.0071954469698508E-3</v>
      </c>
      <c r="AG106">
        <f t="shared" si="53"/>
        <v>6.9057814770060496E-4</v>
      </c>
      <c r="AH106">
        <f t="shared" si="54"/>
        <v>2.4999118462295852E-3</v>
      </c>
      <c r="AI106">
        <f t="shared" si="57"/>
        <v>0</v>
      </c>
      <c r="AJ106">
        <f t="shared" si="58"/>
        <v>3.6771244717661699E-3</v>
      </c>
      <c r="AK106">
        <f t="shared" si="59"/>
        <v>3.8082140041788052E-3</v>
      </c>
      <c r="AM106" t="str">
        <f t="shared" si="60"/>
        <v>PC_44:1_</v>
      </c>
      <c r="AN106">
        <f t="shared" si="61"/>
        <v>5.8448387393403075E-3</v>
      </c>
      <c r="AO106">
        <f t="shared" si="62"/>
        <v>2.1351656939750329E-3</v>
      </c>
      <c r="AQ106">
        <f t="shared" si="63"/>
        <v>1.3961242780070921E-3</v>
      </c>
      <c r="AR106">
        <f t="shared" si="64"/>
        <v>1.7288386995210395E-3</v>
      </c>
      <c r="AT106">
        <f t="shared" si="55"/>
        <v>6.2436575813233446E-4</v>
      </c>
      <c r="AU106">
        <f t="shared" si="56"/>
        <v>7.0579544356723259E-4</v>
      </c>
      <c r="AW106">
        <f t="shared" si="65"/>
        <v>6.2301791197614384E-3</v>
      </c>
    </row>
    <row r="107" spans="1:49" x14ac:dyDescent="0.2">
      <c r="A107" t="s">
        <v>875</v>
      </c>
      <c r="B107">
        <v>882.73199999999997</v>
      </c>
      <c r="C107">
        <v>1.10753186877779E-2</v>
      </c>
      <c r="D107">
        <v>1.49303357023408E-2</v>
      </c>
      <c r="E107">
        <v>1.7288062085663702E-2</v>
      </c>
      <c r="F107">
        <v>7.3897561407241597E-3</v>
      </c>
      <c r="G107">
        <v>7.6686276763357599E-3</v>
      </c>
      <c r="H107">
        <v>1.14879851325334E-2</v>
      </c>
      <c r="I107">
        <v>9.3866594693743002E-3</v>
      </c>
      <c r="J107">
        <v>1.30590206432343E-2</v>
      </c>
      <c r="K107">
        <v>1.4564394982378701E-2</v>
      </c>
      <c r="L107">
        <v>9.2982680657999906E-3</v>
      </c>
      <c r="M107">
        <v>3.9660836074141203E-3</v>
      </c>
      <c r="N107">
        <v>1.5892520492923699E-2</v>
      </c>
      <c r="O107">
        <v>2.7827718644700902E-2</v>
      </c>
      <c r="P107">
        <v>2.4291131797079101E-2</v>
      </c>
      <c r="Q107">
        <v>2.4417045195244701E-2</v>
      </c>
      <c r="R107">
        <v>2.09436743535996E-2</v>
      </c>
      <c r="S107">
        <v>4.1799537707930302E-3</v>
      </c>
      <c r="T107">
        <v>1.1475293002052699E-2</v>
      </c>
      <c r="U107">
        <v>6.9143755239847397E-3</v>
      </c>
      <c r="V107">
        <v>1.24999412870793E-2</v>
      </c>
      <c r="W107">
        <v>7.6164280083576104E-3</v>
      </c>
      <c r="X107">
        <v>1.0806258214424999E-2</v>
      </c>
      <c r="AA107" t="str">
        <f t="shared" si="47"/>
        <v>PC_44:10_/PC_O-44:3_</v>
      </c>
      <c r="AB107">
        <f t="shared" si="48"/>
        <v>1.3002827195059349E-2</v>
      </c>
      <c r="AC107">
        <f t="shared" si="49"/>
        <v>1.233890911319393E-2</v>
      </c>
      <c r="AD107">
        <f t="shared" si="50"/>
        <v>9.5783064044345795E-3</v>
      </c>
      <c r="AE107">
        <f t="shared" si="51"/>
        <v>1.1222840056304299E-2</v>
      </c>
      <c r="AF107">
        <f t="shared" si="52"/>
        <v>1.1931331524089345E-2</v>
      </c>
      <c r="AG107">
        <f t="shared" si="53"/>
        <v>9.9293020501689099E-3</v>
      </c>
      <c r="AH107">
        <f t="shared" si="54"/>
        <v>2.6059425220890001E-2</v>
      </c>
      <c r="AI107">
        <f t="shared" si="57"/>
        <v>7.8276233864228648E-3</v>
      </c>
      <c r="AJ107">
        <f t="shared" si="58"/>
        <v>9.7071584055320199E-3</v>
      </c>
      <c r="AK107">
        <f t="shared" si="59"/>
        <v>9.2113431113913045E-3</v>
      </c>
      <c r="AM107" t="str">
        <f t="shared" si="60"/>
        <v>PC_44:10_/PC_O-44:3_</v>
      </c>
      <c r="AN107">
        <f t="shared" si="61"/>
        <v>1.16148428586163E-2</v>
      </c>
      <c r="AO107">
        <f t="shared" si="62"/>
        <v>1.2546970434881019E-2</v>
      </c>
      <c r="AQ107">
        <f t="shared" si="63"/>
        <v>1.3088243255717851E-3</v>
      </c>
      <c r="AR107">
        <f t="shared" si="64"/>
        <v>7.5977266449131931E-3</v>
      </c>
      <c r="AT107">
        <f t="shared" si="55"/>
        <v>5.8532403251676556E-4</v>
      </c>
      <c r="AU107">
        <f t="shared" si="56"/>
        <v>3.1017589141975528E-3</v>
      </c>
      <c r="AW107">
        <f t="shared" si="65"/>
        <v>0.79955276848751144</v>
      </c>
    </row>
    <row r="108" spans="1:49" x14ac:dyDescent="0.2">
      <c r="A108" t="s">
        <v>876</v>
      </c>
      <c r="B108">
        <v>880.73</v>
      </c>
      <c r="C108">
        <v>1.25021144653636E-2</v>
      </c>
      <c r="D108">
        <v>8.5570890413590606E-3</v>
      </c>
      <c r="E108">
        <v>7.2025723264841296E-3</v>
      </c>
      <c r="F108">
        <v>4.49704772074152E-3</v>
      </c>
      <c r="G108">
        <v>6.8198088818177396E-3</v>
      </c>
      <c r="H108">
        <v>8.5400121061290201E-3</v>
      </c>
      <c r="I108">
        <v>7.1534518336788203E-3</v>
      </c>
      <c r="J108">
        <v>7.3930655827522396E-3</v>
      </c>
      <c r="K108">
        <v>8.9686648763379704E-3</v>
      </c>
      <c r="L108">
        <v>8.18505185306506E-3</v>
      </c>
      <c r="M108">
        <v>8.3093075479876398E-3</v>
      </c>
      <c r="N108">
        <v>8.9489967899932694E-3</v>
      </c>
      <c r="O108">
        <v>2.1349983931581398E-2</v>
      </c>
      <c r="P108">
        <v>3.1915563199762E-2</v>
      </c>
      <c r="Q108">
        <v>2.05814997828517E-2</v>
      </c>
      <c r="R108">
        <v>2.2380387806618499E-2</v>
      </c>
      <c r="S108">
        <v>4.4449814943233502E-3</v>
      </c>
      <c r="T108">
        <v>1.25670757297751E-2</v>
      </c>
      <c r="U108">
        <v>2.5794890308064901E-3</v>
      </c>
      <c r="V108">
        <v>5.8459836624857996E-3</v>
      </c>
      <c r="W108">
        <v>1.3642723804035301E-2</v>
      </c>
      <c r="X108">
        <v>7.1156304406348103E-3</v>
      </c>
      <c r="AA108" t="str">
        <f t="shared" si="47"/>
        <v>PC_44:11_/PC_O-44:4_</v>
      </c>
      <c r="AB108">
        <f t="shared" si="48"/>
        <v>1.0529601753361331E-2</v>
      </c>
      <c r="AC108">
        <f t="shared" si="49"/>
        <v>5.8498100236128248E-3</v>
      </c>
      <c r="AD108">
        <f t="shared" si="50"/>
        <v>7.6799104939733794E-3</v>
      </c>
      <c r="AE108">
        <f t="shared" si="51"/>
        <v>7.27325870821553E-3</v>
      </c>
      <c r="AF108">
        <f t="shared" si="52"/>
        <v>8.5768583647015152E-3</v>
      </c>
      <c r="AG108">
        <f t="shared" si="53"/>
        <v>8.6291521689904546E-3</v>
      </c>
      <c r="AH108">
        <f t="shared" si="54"/>
        <v>2.6632773565671699E-2</v>
      </c>
      <c r="AI108">
        <f t="shared" si="57"/>
        <v>8.5060286120492261E-3</v>
      </c>
      <c r="AJ108">
        <f t="shared" si="58"/>
        <v>4.2127363466461449E-3</v>
      </c>
      <c r="AK108">
        <f t="shared" si="59"/>
        <v>1.0379177122335055E-2</v>
      </c>
      <c r="AM108" t="str">
        <f t="shared" si="60"/>
        <v>PC_44:11_/PC_O-44:4_</v>
      </c>
      <c r="AN108">
        <f t="shared" si="61"/>
        <v>7.9818878687729165E-3</v>
      </c>
      <c r="AO108">
        <f t="shared" si="62"/>
        <v>1.1671973563138515E-2</v>
      </c>
      <c r="AQ108">
        <f t="shared" si="63"/>
        <v>1.7308912074893454E-3</v>
      </c>
      <c r="AR108">
        <f t="shared" si="64"/>
        <v>8.6663003737908351E-3</v>
      </c>
      <c r="AT108">
        <f t="shared" si="55"/>
        <v>7.7407808032057385E-4</v>
      </c>
      <c r="AU108">
        <f t="shared" si="56"/>
        <v>3.5380023122464459E-3</v>
      </c>
      <c r="AW108">
        <f t="shared" si="65"/>
        <v>0.39967583923410765</v>
      </c>
    </row>
    <row r="109" spans="1:49" x14ac:dyDescent="0.2">
      <c r="A109" t="s">
        <v>877</v>
      </c>
      <c r="B109">
        <v>878.72799999999995</v>
      </c>
      <c r="C109">
        <v>1.06743927352052E-2</v>
      </c>
      <c r="D109">
        <v>7.1335474612377403E-3</v>
      </c>
      <c r="E109">
        <v>1.13332175214375E-2</v>
      </c>
      <c r="F109">
        <v>7.08347777603333E-3</v>
      </c>
      <c r="G109">
        <v>4.2632004604860399E-3</v>
      </c>
      <c r="H109">
        <v>5.9458706266274702E-3</v>
      </c>
      <c r="I109">
        <v>9.85278815659087E-3</v>
      </c>
      <c r="J109">
        <v>8.6915201048927294E-3</v>
      </c>
      <c r="K109">
        <v>1.37982042081681E-2</v>
      </c>
      <c r="L109">
        <v>1.05604350074744E-2</v>
      </c>
      <c r="M109">
        <v>1.0145210223311499E-2</v>
      </c>
      <c r="N109">
        <v>1.23222732771467E-2</v>
      </c>
      <c r="O109">
        <v>3.6912973883067801E-2</v>
      </c>
      <c r="P109">
        <v>3.5168313125377597E-2</v>
      </c>
      <c r="Q109">
        <v>2.2428405094548898E-2</v>
      </c>
      <c r="R109">
        <v>2.4884941855241399E-2</v>
      </c>
      <c r="S109">
        <v>8.7092418215227903E-3</v>
      </c>
      <c r="T109">
        <v>6.2642208514096199E-3</v>
      </c>
      <c r="U109">
        <v>1.92043230185607E-3</v>
      </c>
      <c r="V109">
        <v>6.2625483525586001E-3</v>
      </c>
      <c r="W109">
        <v>1.74823460000736E-2</v>
      </c>
      <c r="X109">
        <v>1.3881134071254299E-2</v>
      </c>
      <c r="AA109" t="str">
        <f t="shared" si="47"/>
        <v>PC_44:12_/PC_O-44:5_</v>
      </c>
      <c r="AB109">
        <f t="shared" si="48"/>
        <v>8.9039700982214698E-3</v>
      </c>
      <c r="AC109">
        <f t="shared" si="49"/>
        <v>9.2083476487354148E-3</v>
      </c>
      <c r="AD109">
        <f t="shared" si="50"/>
        <v>5.1045355435567555E-3</v>
      </c>
      <c r="AE109">
        <f t="shared" si="51"/>
        <v>9.2721541307418005E-3</v>
      </c>
      <c r="AF109">
        <f t="shared" si="52"/>
        <v>1.2179319607821249E-2</v>
      </c>
      <c r="AG109">
        <f t="shared" si="53"/>
        <v>1.12337417502291E-2</v>
      </c>
      <c r="AH109">
        <f t="shared" si="54"/>
        <v>3.6040643504222702E-2</v>
      </c>
      <c r="AI109">
        <f t="shared" si="57"/>
        <v>7.4867313364662055E-3</v>
      </c>
      <c r="AJ109">
        <f t="shared" si="58"/>
        <v>4.0914903272073347E-3</v>
      </c>
      <c r="AK109">
        <f t="shared" si="59"/>
        <v>1.5681740035663951E-2</v>
      </c>
      <c r="AM109" t="str">
        <f t="shared" si="60"/>
        <v>PC_44:12_/PC_O-44:5_</v>
      </c>
      <c r="AN109">
        <f t="shared" si="61"/>
        <v>8.9336654058153383E-3</v>
      </c>
      <c r="AO109">
        <f t="shared" si="62"/>
        <v>1.490686939075786E-2</v>
      </c>
      <c r="AQ109">
        <f t="shared" si="63"/>
        <v>2.519296204488969E-3</v>
      </c>
      <c r="AR109">
        <f t="shared" si="64"/>
        <v>1.2577356364633471E-2</v>
      </c>
      <c r="AT109">
        <f t="shared" si="55"/>
        <v>1.126663513738909E-3</v>
      </c>
      <c r="AU109">
        <f t="shared" si="56"/>
        <v>5.1346842344164017E-3</v>
      </c>
      <c r="AW109">
        <f t="shared" si="65"/>
        <v>0.3524754578820628</v>
      </c>
    </row>
    <row r="110" spans="1:49" x14ac:dyDescent="0.2">
      <c r="A110" t="s">
        <v>878</v>
      </c>
      <c r="B110">
        <v>898.74800000000005</v>
      </c>
      <c r="C110">
        <v>1.87862495543209E-2</v>
      </c>
      <c r="D110">
        <v>2.1984723637766799E-2</v>
      </c>
      <c r="E110">
        <v>1.6549126478395099E-2</v>
      </c>
      <c r="F110">
        <v>1.4150053837456201E-2</v>
      </c>
      <c r="G110">
        <v>1.5935325972342599E-2</v>
      </c>
      <c r="H110">
        <v>1.3016745362918801E-2</v>
      </c>
      <c r="I110">
        <v>1.2431501069990801E-2</v>
      </c>
      <c r="J110">
        <v>1.31608647399054E-2</v>
      </c>
      <c r="K110">
        <v>1.8746122949422999E-2</v>
      </c>
      <c r="L110">
        <v>1.63241828494371E-2</v>
      </c>
      <c r="M110">
        <v>1.04904501495824E-2</v>
      </c>
      <c r="N110">
        <v>0</v>
      </c>
      <c r="O110">
        <v>1.5371419999569201E-2</v>
      </c>
      <c r="P110">
        <v>3.8122140927467998E-3</v>
      </c>
      <c r="Q110">
        <v>1.38395801063165E-2</v>
      </c>
      <c r="R110">
        <v>1.93594608373006E-4</v>
      </c>
      <c r="S110">
        <v>1.72869792986485E-3</v>
      </c>
      <c r="T110">
        <v>1.00574515961027E-2</v>
      </c>
      <c r="U110">
        <v>0</v>
      </c>
      <c r="V110">
        <v>0</v>
      </c>
      <c r="W110">
        <v>2.00079832307829E-2</v>
      </c>
      <c r="X110">
        <v>1.83113631386881E-2</v>
      </c>
      <c r="AA110" t="str">
        <f t="shared" si="47"/>
        <v>PC_44:2_</v>
      </c>
      <c r="AB110">
        <f t="shared" si="48"/>
        <v>2.0385486596043847E-2</v>
      </c>
      <c r="AC110">
        <f t="shared" si="49"/>
        <v>1.534959015792565E-2</v>
      </c>
      <c r="AD110">
        <f t="shared" si="50"/>
        <v>1.4476035667630699E-2</v>
      </c>
      <c r="AE110">
        <f t="shared" si="51"/>
        <v>1.2796182904948101E-2</v>
      </c>
      <c r="AF110">
        <f t="shared" si="52"/>
        <v>1.753515289943005E-2</v>
      </c>
      <c r="AG110">
        <f t="shared" si="53"/>
        <v>5.2452250747912002E-3</v>
      </c>
      <c r="AH110">
        <f t="shared" si="54"/>
        <v>9.591817046158E-3</v>
      </c>
      <c r="AI110">
        <f t="shared" si="57"/>
        <v>5.893074762983775E-3</v>
      </c>
      <c r="AJ110">
        <f t="shared" si="58"/>
        <v>0</v>
      </c>
      <c r="AK110">
        <f t="shared" si="59"/>
        <v>1.91596731847355E-2</v>
      </c>
      <c r="AM110" t="str">
        <f t="shared" si="60"/>
        <v>PC_44:2_</v>
      </c>
      <c r="AN110">
        <f t="shared" si="61"/>
        <v>1.6108489645195668E-2</v>
      </c>
      <c r="AO110">
        <f t="shared" si="62"/>
        <v>7.977958013733695E-3</v>
      </c>
      <c r="AQ110">
        <f t="shared" si="63"/>
        <v>2.9385490178267873E-3</v>
      </c>
      <c r="AR110">
        <f t="shared" si="64"/>
        <v>7.1256171082876383E-3</v>
      </c>
      <c r="AT110">
        <f t="shared" si="55"/>
        <v>1.3141590718151876E-3</v>
      </c>
      <c r="AU110">
        <f t="shared" si="56"/>
        <v>2.9090210029584836E-3</v>
      </c>
      <c r="AW110">
        <f t="shared" si="65"/>
        <v>6.175956039372936E-2</v>
      </c>
    </row>
    <row r="111" spans="1:49" x14ac:dyDescent="0.2">
      <c r="A111" t="s">
        <v>879</v>
      </c>
      <c r="B111">
        <v>896.74599999999998</v>
      </c>
      <c r="C111">
        <v>5.9216207134986897E-3</v>
      </c>
      <c r="D111">
        <v>6.1479088000135403E-3</v>
      </c>
      <c r="E111">
        <v>7.9515398169208405E-3</v>
      </c>
      <c r="F111">
        <v>5.9168528968013704E-3</v>
      </c>
      <c r="G111">
        <v>5.6364433901731296E-3</v>
      </c>
      <c r="H111">
        <v>4.1123660620006903E-3</v>
      </c>
      <c r="I111">
        <v>7.1266858588596499E-3</v>
      </c>
      <c r="J111">
        <v>6.9343496609664103E-3</v>
      </c>
      <c r="K111">
        <v>5.1024911538593096E-3</v>
      </c>
      <c r="L111">
        <v>5.2763907180224702E-3</v>
      </c>
      <c r="M111">
        <v>1.6570963666385399E-2</v>
      </c>
      <c r="N111">
        <v>0</v>
      </c>
      <c r="O111">
        <v>0</v>
      </c>
      <c r="P111">
        <v>0</v>
      </c>
      <c r="Q111">
        <v>1.5658092833551799E-2</v>
      </c>
      <c r="R111">
        <v>2.0885287390583502E-3</v>
      </c>
      <c r="S111">
        <v>1.4798810424170299E-3</v>
      </c>
      <c r="T111">
        <v>3.5003342215626401E-3</v>
      </c>
      <c r="U111">
        <v>0</v>
      </c>
      <c r="V111">
        <v>2.7973863417040902E-3</v>
      </c>
      <c r="W111">
        <v>3.6610770726085901E-3</v>
      </c>
      <c r="X111">
        <v>0</v>
      </c>
      <c r="AA111" t="str">
        <f t="shared" si="47"/>
        <v>PC_44:3_</v>
      </c>
      <c r="AB111">
        <f t="shared" si="48"/>
        <v>6.034764756756115E-3</v>
      </c>
      <c r="AC111">
        <f t="shared" si="49"/>
        <v>6.934196356861105E-3</v>
      </c>
      <c r="AD111">
        <f t="shared" si="50"/>
        <v>4.8744047260869099E-3</v>
      </c>
      <c r="AE111">
        <f t="shared" si="51"/>
        <v>7.0305177599130301E-3</v>
      </c>
      <c r="AF111">
        <f t="shared" si="52"/>
        <v>5.1894409359408899E-3</v>
      </c>
      <c r="AG111">
        <f t="shared" si="53"/>
        <v>8.2854818331926997E-3</v>
      </c>
      <c r="AH111">
        <f t="shared" si="54"/>
        <v>0</v>
      </c>
      <c r="AI111">
        <f t="shared" si="57"/>
        <v>2.4901076319898351E-3</v>
      </c>
      <c r="AJ111">
        <f t="shared" si="58"/>
        <v>1.3986931708520451E-3</v>
      </c>
      <c r="AK111">
        <f t="shared" si="59"/>
        <v>1.8305385363042951E-3</v>
      </c>
      <c r="AM111" t="str">
        <f t="shared" si="60"/>
        <v>PC_44:3_</v>
      </c>
      <c r="AN111">
        <f t="shared" si="61"/>
        <v>6.0126649071116107E-3</v>
      </c>
      <c r="AO111">
        <f t="shared" si="62"/>
        <v>2.8009642344677755E-3</v>
      </c>
      <c r="AQ111">
        <f t="shared" si="63"/>
        <v>9.8222540597922071E-4</v>
      </c>
      <c r="AR111">
        <f t="shared" si="64"/>
        <v>3.1988300960001472E-3</v>
      </c>
      <c r="AT111">
        <f t="shared" si="55"/>
        <v>4.3926455539937317E-4</v>
      </c>
      <c r="AU111">
        <f t="shared" si="56"/>
        <v>1.305916918176415E-3</v>
      </c>
      <c r="AW111">
        <f t="shared" si="65"/>
        <v>8.7578126708185058E-2</v>
      </c>
    </row>
    <row r="112" spans="1:49" x14ac:dyDescent="0.2">
      <c r="A112" t="s">
        <v>880</v>
      </c>
      <c r="B112">
        <v>894.74400000000003</v>
      </c>
      <c r="C112">
        <v>5.8953795709830699E-3</v>
      </c>
      <c r="D112">
        <v>8.4267990809407407E-3</v>
      </c>
      <c r="E112">
        <v>9.8023001162580795E-3</v>
      </c>
      <c r="F112">
        <v>7.3470750437106304E-3</v>
      </c>
      <c r="G112">
        <v>8.6306022569153495E-3</v>
      </c>
      <c r="H112">
        <v>6.5968491453466003E-3</v>
      </c>
      <c r="I112">
        <v>8.4184036756071393E-3</v>
      </c>
      <c r="J112">
        <v>1.0378428681160699E-2</v>
      </c>
      <c r="K112">
        <v>8.2358826577452107E-3</v>
      </c>
      <c r="L112">
        <v>6.6021705038015101E-3</v>
      </c>
      <c r="M112">
        <v>1.70739445423638E-2</v>
      </c>
      <c r="N112">
        <v>7.9285455549426304E-3</v>
      </c>
      <c r="O112">
        <v>1.74633431037097E-2</v>
      </c>
      <c r="P112">
        <v>2.0878221457025899E-2</v>
      </c>
      <c r="Q112">
        <v>2.10385265986852E-2</v>
      </c>
      <c r="R112">
        <v>1.9582366472493201E-2</v>
      </c>
      <c r="S112">
        <v>5.7565109590883802E-3</v>
      </c>
      <c r="T112">
        <v>5.4200566654311402E-4</v>
      </c>
      <c r="U112">
        <v>5.9158984007129404E-3</v>
      </c>
      <c r="V112">
        <v>4.2141534440229399E-3</v>
      </c>
      <c r="W112">
        <v>7.5457294938495499E-3</v>
      </c>
      <c r="X112">
        <v>5.0251439648324302E-3</v>
      </c>
      <c r="AA112" t="str">
        <f t="shared" si="47"/>
        <v>PC_44:4_</v>
      </c>
      <c r="AB112">
        <f t="shared" si="48"/>
        <v>7.1610893259619057E-3</v>
      </c>
      <c r="AC112">
        <f t="shared" si="49"/>
        <v>8.5746875799843549E-3</v>
      </c>
      <c r="AD112">
        <f t="shared" si="50"/>
        <v>7.6137257011309745E-3</v>
      </c>
      <c r="AE112">
        <f t="shared" si="51"/>
        <v>9.3984161783839185E-3</v>
      </c>
      <c r="AF112">
        <f t="shared" si="52"/>
        <v>7.4190265807733604E-3</v>
      </c>
      <c r="AG112">
        <f t="shared" si="53"/>
        <v>1.2501245048653215E-2</v>
      </c>
      <c r="AH112">
        <f t="shared" si="54"/>
        <v>1.9170782280367799E-2</v>
      </c>
      <c r="AI112">
        <f t="shared" si="57"/>
        <v>3.1492583128157471E-3</v>
      </c>
      <c r="AJ112">
        <f t="shared" si="58"/>
        <v>5.0650259223679397E-3</v>
      </c>
      <c r="AK112">
        <f t="shared" si="59"/>
        <v>6.2854367293409905E-3</v>
      </c>
      <c r="AM112" t="str">
        <f t="shared" si="60"/>
        <v>PC_44:4_</v>
      </c>
      <c r="AN112">
        <f t="shared" si="61"/>
        <v>8.0333890732469035E-3</v>
      </c>
      <c r="AO112">
        <f t="shared" si="62"/>
        <v>9.2343496587091369E-3</v>
      </c>
      <c r="AQ112">
        <f t="shared" si="63"/>
        <v>9.3149993804648513E-4</v>
      </c>
      <c r="AR112">
        <f t="shared" si="64"/>
        <v>6.5672098966166707E-3</v>
      </c>
      <c r="AT112">
        <f t="shared" si="55"/>
        <v>4.1657943650175665E-4</v>
      </c>
      <c r="AU112">
        <f t="shared" si="56"/>
        <v>2.6810522134111188E-3</v>
      </c>
      <c r="AW112">
        <f t="shared" si="65"/>
        <v>0.70553318297999112</v>
      </c>
    </row>
    <row r="113" spans="1:49" x14ac:dyDescent="0.2">
      <c r="A113" t="s">
        <v>881</v>
      </c>
      <c r="B113">
        <v>892.74199999999996</v>
      </c>
      <c r="C113">
        <v>1.6079935234467799E-2</v>
      </c>
      <c r="D113">
        <v>1.53038640183063E-2</v>
      </c>
      <c r="E113">
        <v>7.0757253816571102E-3</v>
      </c>
      <c r="F113">
        <v>1.14606687961629E-2</v>
      </c>
      <c r="G113">
        <v>1.3792644175665799E-2</v>
      </c>
      <c r="H113">
        <v>1.09678168917516E-2</v>
      </c>
      <c r="I113">
        <v>1.13819947682848E-2</v>
      </c>
      <c r="J113">
        <v>1.16823074993579E-2</v>
      </c>
      <c r="K113">
        <v>1.8203295142322402E-2</v>
      </c>
      <c r="L113">
        <v>7.8909414762797295E-3</v>
      </c>
      <c r="M113">
        <v>1.3289719132685099E-2</v>
      </c>
      <c r="N113">
        <v>1.8246586762838201E-2</v>
      </c>
      <c r="O113">
        <v>3.4522204621193001E-2</v>
      </c>
      <c r="P113">
        <v>2.1073522237899101E-2</v>
      </c>
      <c r="Q113">
        <v>1.5651701119926201E-2</v>
      </c>
      <c r="R113">
        <v>2.61856195995341E-2</v>
      </c>
      <c r="S113">
        <v>4.9104551322147897E-3</v>
      </c>
      <c r="T113">
        <v>6.5089644513844401E-3</v>
      </c>
      <c r="U113">
        <v>9.3725956752178105E-4</v>
      </c>
      <c r="V113">
        <v>2.3484556322094698E-3</v>
      </c>
      <c r="W113">
        <v>7.5457294938495499E-3</v>
      </c>
      <c r="X113">
        <v>1.1992508059292299E-2</v>
      </c>
      <c r="AA113" t="str">
        <f t="shared" si="47"/>
        <v>PC_44:5_</v>
      </c>
      <c r="AB113">
        <f t="shared" si="48"/>
        <v>1.5691899626387049E-2</v>
      </c>
      <c r="AC113">
        <f t="shared" si="49"/>
        <v>9.2681970889100049E-3</v>
      </c>
      <c r="AD113">
        <f t="shared" si="50"/>
        <v>1.23802305337087E-2</v>
      </c>
      <c r="AE113">
        <f t="shared" si="51"/>
        <v>1.1532151133821351E-2</v>
      </c>
      <c r="AF113">
        <f t="shared" si="52"/>
        <v>1.3047118309301066E-2</v>
      </c>
      <c r="AG113">
        <f t="shared" si="53"/>
        <v>1.5768152947761651E-2</v>
      </c>
      <c r="AH113">
        <f t="shared" si="54"/>
        <v>2.7797863429546051E-2</v>
      </c>
      <c r="AI113">
        <f t="shared" si="57"/>
        <v>5.7097097917996149E-3</v>
      </c>
      <c r="AJ113">
        <f t="shared" si="58"/>
        <v>1.6428575998656254E-3</v>
      </c>
      <c r="AK113">
        <f t="shared" si="59"/>
        <v>9.7691187765709241E-3</v>
      </c>
      <c r="AM113" t="str">
        <f t="shared" si="60"/>
        <v>PC_44:5_</v>
      </c>
      <c r="AN113">
        <f t="shared" si="61"/>
        <v>1.2383919338425633E-2</v>
      </c>
      <c r="AO113">
        <f t="shared" si="62"/>
        <v>1.2137540509108773E-2</v>
      </c>
      <c r="AQ113">
        <f t="shared" si="63"/>
        <v>2.3353701140447357E-3</v>
      </c>
      <c r="AR113">
        <f t="shared" si="64"/>
        <v>1.0191808711548398E-2</v>
      </c>
      <c r="AT113">
        <f t="shared" si="55"/>
        <v>1.0444092655250931E-3</v>
      </c>
      <c r="AU113">
        <f t="shared" si="56"/>
        <v>4.1607884832243402E-3</v>
      </c>
      <c r="AW113">
        <f t="shared" si="65"/>
        <v>0.96027657589031823</v>
      </c>
    </row>
    <row r="114" spans="1:49" x14ac:dyDescent="0.2">
      <c r="A114" t="s">
        <v>882</v>
      </c>
      <c r="B114">
        <v>890.74</v>
      </c>
      <c r="C114">
        <v>1.23453821894804E-2</v>
      </c>
      <c r="D114">
        <v>9.5047216169330904E-3</v>
      </c>
      <c r="E114">
        <v>1.4926474896453301E-2</v>
      </c>
      <c r="F114">
        <v>8.96353560629886E-3</v>
      </c>
      <c r="G114">
        <v>7.4708260203986999E-3</v>
      </c>
      <c r="H114">
        <v>8.6877786946031998E-3</v>
      </c>
      <c r="I114">
        <v>1.22605468058113E-2</v>
      </c>
      <c r="J114">
        <v>9.9960218860017293E-3</v>
      </c>
      <c r="K114">
        <v>1.51869704170829E-2</v>
      </c>
      <c r="L114">
        <v>6.1464469243058999E-3</v>
      </c>
      <c r="M114">
        <v>1.86955055465979E-2</v>
      </c>
      <c r="N114">
        <v>2.23096096145299E-2</v>
      </c>
      <c r="O114">
        <v>2.1239969952431E-2</v>
      </c>
      <c r="P114">
        <v>3.8210549237837198E-2</v>
      </c>
      <c r="Q114">
        <v>2.2642417478752501E-2</v>
      </c>
      <c r="R114">
        <v>1.9471505424198E-2</v>
      </c>
      <c r="S114">
        <v>6.2313593675048197E-3</v>
      </c>
      <c r="T114">
        <v>4.2746280309099499E-3</v>
      </c>
      <c r="U114">
        <v>4.4540081658500496E-3</v>
      </c>
      <c r="V114">
        <v>6.65395762459351E-3</v>
      </c>
      <c r="W114">
        <v>9.4502899500025894E-3</v>
      </c>
      <c r="X114">
        <v>1.0100282981530199E-2</v>
      </c>
      <c r="AA114" t="str">
        <f t="shared" si="47"/>
        <v>PC_44:6_</v>
      </c>
      <c r="AB114">
        <f t="shared" si="48"/>
        <v>1.0925051903206745E-2</v>
      </c>
      <c r="AC114">
        <f t="shared" si="49"/>
        <v>1.1945005251376081E-2</v>
      </c>
      <c r="AD114">
        <f t="shared" si="50"/>
        <v>8.079302357500949E-3</v>
      </c>
      <c r="AE114">
        <f t="shared" si="51"/>
        <v>1.1128284345906514E-2</v>
      </c>
      <c r="AF114">
        <f t="shared" si="52"/>
        <v>1.06667086706944E-2</v>
      </c>
      <c r="AG114">
        <f t="shared" si="53"/>
        <v>2.05025575805639E-2</v>
      </c>
      <c r="AH114">
        <f t="shared" si="54"/>
        <v>2.9725259595134099E-2</v>
      </c>
      <c r="AI114">
        <f t="shared" si="57"/>
        <v>5.2529936992073848E-3</v>
      </c>
      <c r="AJ114">
        <f t="shared" si="58"/>
        <v>5.5539828952217794E-3</v>
      </c>
      <c r="AK114">
        <f t="shared" si="59"/>
        <v>9.7752864657663953E-3</v>
      </c>
      <c r="AM114" t="str">
        <f t="shared" si="60"/>
        <v>PC_44:6_</v>
      </c>
      <c r="AN114">
        <f t="shared" si="61"/>
        <v>1.0548870505736937E-2</v>
      </c>
      <c r="AO114">
        <f t="shared" si="62"/>
        <v>1.416201604717871E-2</v>
      </c>
      <c r="AQ114">
        <f t="shared" si="63"/>
        <v>1.4610850199308681E-3</v>
      </c>
      <c r="AR114">
        <f t="shared" si="64"/>
        <v>1.0666880132351703E-2</v>
      </c>
      <c r="AT114">
        <f t="shared" si="55"/>
        <v>6.5341708509441122E-4</v>
      </c>
      <c r="AU114">
        <f t="shared" si="56"/>
        <v>4.3547355786155281E-3</v>
      </c>
      <c r="AW114">
        <f t="shared" si="65"/>
        <v>0.4933202599759372</v>
      </c>
    </row>
    <row r="115" spans="1:49" x14ac:dyDescent="0.2">
      <c r="A115" t="s">
        <v>883</v>
      </c>
      <c r="B115">
        <v>888.73800000000006</v>
      </c>
      <c r="C115">
        <v>9.9452813415920101E-3</v>
      </c>
      <c r="D115">
        <v>5.6210232428172899E-3</v>
      </c>
      <c r="E115">
        <v>1.18653208476509E-2</v>
      </c>
      <c r="F115">
        <v>8.8026655786999104E-3</v>
      </c>
      <c r="G115">
        <v>6.1731256775405998E-3</v>
      </c>
      <c r="H115">
        <v>6.9356641339982901E-3</v>
      </c>
      <c r="I115">
        <v>6.8006526157140803E-3</v>
      </c>
      <c r="J115">
        <v>9.2019931325613008E-3</v>
      </c>
      <c r="K115">
        <v>1.1742196552232799E-2</v>
      </c>
      <c r="L115">
        <v>8.9496403575016707E-3</v>
      </c>
      <c r="M115">
        <v>2.4900496882970701E-2</v>
      </c>
      <c r="N115">
        <v>1.47053909140004E-2</v>
      </c>
      <c r="O115">
        <v>2.5030006630612001E-2</v>
      </c>
      <c r="P115">
        <v>4.00443689274248E-2</v>
      </c>
      <c r="Q115">
        <v>2.1660268118467201E-2</v>
      </c>
      <c r="R115">
        <v>2.3728931731052699E-2</v>
      </c>
      <c r="S115">
        <v>4.5903525486540196E-3</v>
      </c>
      <c r="T115">
        <v>8.0941986724113301E-3</v>
      </c>
      <c r="U115">
        <v>1.1486620960808699E-2</v>
      </c>
      <c r="V115">
        <v>5.8459836624857996E-3</v>
      </c>
      <c r="W115">
        <v>1.3695747689916301E-2</v>
      </c>
      <c r="X115">
        <v>5.2507022546671098E-3</v>
      </c>
      <c r="AA115" t="str">
        <f t="shared" si="47"/>
        <v>PC_44:7_/PC_O-44:0_</v>
      </c>
      <c r="AB115">
        <f t="shared" si="48"/>
        <v>7.78315229220465E-3</v>
      </c>
      <c r="AC115">
        <f t="shared" si="49"/>
        <v>1.0333993213175404E-2</v>
      </c>
      <c r="AD115">
        <f t="shared" si="50"/>
        <v>6.5543949057694454E-3</v>
      </c>
      <c r="AE115">
        <f t="shared" si="51"/>
        <v>8.001322874137691E-3</v>
      </c>
      <c r="AF115">
        <f t="shared" si="52"/>
        <v>1.0345918454867235E-2</v>
      </c>
      <c r="AG115">
        <f t="shared" si="53"/>
        <v>1.980294389848555E-2</v>
      </c>
      <c r="AH115">
        <f t="shared" si="54"/>
        <v>3.2537187779018401E-2</v>
      </c>
      <c r="AI115">
        <f t="shared" si="57"/>
        <v>6.3422756105326744E-3</v>
      </c>
      <c r="AJ115">
        <f t="shared" si="58"/>
        <v>8.6663023116472504E-3</v>
      </c>
      <c r="AK115">
        <f t="shared" si="59"/>
        <v>9.4732249722917043E-3</v>
      </c>
      <c r="AM115" t="str">
        <f t="shared" si="60"/>
        <v>PC_44:7_/PC_O-44:0_</v>
      </c>
      <c r="AN115">
        <f t="shared" si="61"/>
        <v>8.603756348030886E-3</v>
      </c>
      <c r="AO115">
        <f t="shared" si="62"/>
        <v>1.5364386914395118E-2</v>
      </c>
      <c r="AQ115">
        <f t="shared" si="63"/>
        <v>1.6781722083814119E-3</v>
      </c>
      <c r="AR115">
        <f t="shared" si="64"/>
        <v>1.0903835293028345E-2</v>
      </c>
      <c r="AT115">
        <f t="shared" si="55"/>
        <v>7.5050142717835583E-4</v>
      </c>
      <c r="AU115">
        <f t="shared" si="56"/>
        <v>4.451472117878357E-3</v>
      </c>
      <c r="AW115">
        <f t="shared" si="65"/>
        <v>0.2394442971268837</v>
      </c>
    </row>
    <row r="116" spans="1:49" x14ac:dyDescent="0.2">
      <c r="A116" t="s">
        <v>884</v>
      </c>
      <c r="B116">
        <v>886.73599999999999</v>
      </c>
      <c r="C116">
        <v>1.0087708596156699E-2</v>
      </c>
      <c r="D116">
        <v>1.01276318678396E-2</v>
      </c>
      <c r="E116">
        <v>6.9936097016702701E-3</v>
      </c>
      <c r="F116">
        <v>5.6599236212850103E-3</v>
      </c>
      <c r="G116">
        <v>5.8063484702163704E-3</v>
      </c>
      <c r="H116">
        <v>3.1871172099040002E-3</v>
      </c>
      <c r="I116">
        <v>1.36920953500117E-2</v>
      </c>
      <c r="J116">
        <v>7.5907289175806102E-3</v>
      </c>
      <c r="K116">
        <v>1.1361852495096201E-2</v>
      </c>
      <c r="L116">
        <v>1.1254348154690201E-2</v>
      </c>
      <c r="M116">
        <v>1.70739445423638E-2</v>
      </c>
      <c r="N116">
        <v>4.5540280499775298E-3</v>
      </c>
      <c r="O116">
        <v>1.84707159447258E-2</v>
      </c>
      <c r="P116">
        <v>2.3267510990288998E-2</v>
      </c>
      <c r="Q116">
        <v>2.0148322706516598E-2</v>
      </c>
      <c r="R116">
        <v>1.3108883972915E-2</v>
      </c>
      <c r="S116">
        <v>4.8038193233085804E-3</v>
      </c>
      <c r="T116">
        <v>6.8929348720274102E-3</v>
      </c>
      <c r="U116">
        <v>4.0296831161260897E-3</v>
      </c>
      <c r="V116">
        <v>4.6717558463810604E-3</v>
      </c>
      <c r="W116">
        <v>8.0912747594709105E-3</v>
      </c>
      <c r="X116">
        <v>1.10109794846975E-2</v>
      </c>
      <c r="AA116" t="str">
        <f t="shared" si="47"/>
        <v>PC_44:8_/PC_O-44:1_</v>
      </c>
      <c r="AB116">
        <f t="shared" si="48"/>
        <v>1.0107670231998149E-2</v>
      </c>
      <c r="AC116">
        <f t="shared" si="49"/>
        <v>6.3267666614776402E-3</v>
      </c>
      <c r="AD116">
        <f t="shared" si="50"/>
        <v>4.4967328400601853E-3</v>
      </c>
      <c r="AE116">
        <f t="shared" si="51"/>
        <v>1.0641412133796154E-2</v>
      </c>
      <c r="AF116">
        <f t="shared" si="52"/>
        <v>1.1308100324893201E-2</v>
      </c>
      <c r="AG116">
        <f t="shared" si="53"/>
        <v>1.0813986296170666E-2</v>
      </c>
      <c r="AH116">
        <f t="shared" si="54"/>
        <v>2.0869113467507399E-2</v>
      </c>
      <c r="AI116">
        <f t="shared" si="57"/>
        <v>5.8483770976679953E-3</v>
      </c>
      <c r="AJ116">
        <f t="shared" si="58"/>
        <v>4.3507194812535746E-3</v>
      </c>
      <c r="AK116">
        <f t="shared" si="59"/>
        <v>9.5511271220842051E-3</v>
      </c>
      <c r="AM116" t="str">
        <f t="shared" si="60"/>
        <v>PC_44:8_/PC_O-44:1_</v>
      </c>
      <c r="AN116">
        <f t="shared" si="61"/>
        <v>8.5761364384450648E-3</v>
      </c>
      <c r="AO116">
        <f t="shared" si="62"/>
        <v>1.0286664692936768E-2</v>
      </c>
      <c r="AQ116">
        <f t="shared" si="63"/>
        <v>2.9906430850032057E-3</v>
      </c>
      <c r="AR116">
        <f t="shared" si="64"/>
        <v>6.4757460572548243E-3</v>
      </c>
      <c r="AT116">
        <f t="shared" si="55"/>
        <v>1.3374562469013699E-3</v>
      </c>
      <c r="AU116">
        <f t="shared" si="56"/>
        <v>2.6437122573523832E-3</v>
      </c>
      <c r="AW116">
        <f t="shared" si="65"/>
        <v>0.61230704330876051</v>
      </c>
    </row>
    <row r="117" spans="1:49" x14ac:dyDescent="0.2">
      <c r="A117" t="s">
        <v>885</v>
      </c>
      <c r="B117">
        <v>884.73400000000004</v>
      </c>
      <c r="C117">
        <v>1.7667633892234101E-2</v>
      </c>
      <c r="D117">
        <v>9.1521655852435397E-3</v>
      </c>
      <c r="E117">
        <v>1.1698583282349601E-2</v>
      </c>
      <c r="F117">
        <v>1.24309001114307E-2</v>
      </c>
      <c r="G117">
        <v>1.1036558439640701E-2</v>
      </c>
      <c r="H117">
        <v>9.3001447211004708E-3</v>
      </c>
      <c r="I117">
        <v>1.1737992240115401E-2</v>
      </c>
      <c r="J117">
        <v>1.35753579381954E-2</v>
      </c>
      <c r="K117">
        <v>1.43877434718073E-2</v>
      </c>
      <c r="L117">
        <v>2.05571845880855E-2</v>
      </c>
      <c r="M117">
        <v>1.8376911724535899E-2</v>
      </c>
      <c r="N117">
        <v>1.5786416094701002E-2</v>
      </c>
      <c r="O117">
        <v>3.7059659188601698E-2</v>
      </c>
      <c r="P117">
        <v>4.7844173776828099E-2</v>
      </c>
      <c r="Q117">
        <v>1.16315224632693E-2</v>
      </c>
      <c r="R117">
        <v>1.7331563407988301E-2</v>
      </c>
      <c r="S117">
        <v>7.1035856934888097E-3</v>
      </c>
      <c r="T117">
        <v>1.11138553769368E-2</v>
      </c>
      <c r="U117">
        <v>8.9624087825047292E-3</v>
      </c>
      <c r="V117">
        <v>5.5225979475336502E-3</v>
      </c>
      <c r="W117">
        <v>1.13468567454772E-2</v>
      </c>
      <c r="X117">
        <v>1.20601755462427E-2</v>
      </c>
      <c r="AA117" t="str">
        <f t="shared" si="47"/>
        <v>PC_44:9_/PC_O-44:2_</v>
      </c>
      <c r="AB117">
        <f t="shared" si="48"/>
        <v>1.340989973873882E-2</v>
      </c>
      <c r="AC117">
        <f t="shared" si="49"/>
        <v>1.206474169689015E-2</v>
      </c>
      <c r="AD117">
        <f t="shared" si="50"/>
        <v>1.0168351580370586E-2</v>
      </c>
      <c r="AE117">
        <f t="shared" si="51"/>
        <v>1.2656675089155401E-2</v>
      </c>
      <c r="AF117">
        <f t="shared" si="52"/>
        <v>1.74724640299464E-2</v>
      </c>
      <c r="AG117">
        <f t="shared" si="53"/>
        <v>1.708166390961845E-2</v>
      </c>
      <c r="AH117">
        <f t="shared" si="54"/>
        <v>4.2451916482714902E-2</v>
      </c>
      <c r="AI117">
        <f t="shared" si="57"/>
        <v>9.1087205352128053E-3</v>
      </c>
      <c r="AJ117">
        <f t="shared" si="58"/>
        <v>7.2425033650191893E-3</v>
      </c>
      <c r="AK117">
        <f t="shared" si="59"/>
        <v>1.170351614585995E-2</v>
      </c>
      <c r="AM117" t="str">
        <f t="shared" si="60"/>
        <v>PC_44:9_/PC_O-44:2_</v>
      </c>
      <c r="AN117">
        <f t="shared" si="61"/>
        <v>1.3154426427020272E-2</v>
      </c>
      <c r="AO117">
        <f t="shared" si="62"/>
        <v>1.7517664087685059E-2</v>
      </c>
      <c r="AQ117">
        <f t="shared" si="63"/>
        <v>2.6954836091369313E-3</v>
      </c>
      <c r="AR117">
        <f t="shared" si="64"/>
        <v>1.4422210427748541E-2</v>
      </c>
      <c r="AT117">
        <f t="shared" si="55"/>
        <v>1.2054569164533303E-3</v>
      </c>
      <c r="AU117">
        <f t="shared" si="56"/>
        <v>5.8878427518384412E-3</v>
      </c>
      <c r="AW117">
        <f t="shared" si="65"/>
        <v>0.54020020077889752</v>
      </c>
    </row>
    <row r="118" spans="1:49" x14ac:dyDescent="0.2">
      <c r="A118" t="s">
        <v>886</v>
      </c>
      <c r="B118">
        <v>664.51400000000001</v>
      </c>
      <c r="C118">
        <v>9.0451326507772108E-3</v>
      </c>
      <c r="D118">
        <v>7.6757086176706003E-3</v>
      </c>
      <c r="E118">
        <v>6.6267134932363999E-3</v>
      </c>
      <c r="F118">
        <v>7.1126316637552299E-3</v>
      </c>
      <c r="G118">
        <v>3.5744027672368799E-3</v>
      </c>
      <c r="H118">
        <v>4.7278047835788203E-3</v>
      </c>
      <c r="I118">
        <v>9.9450999002986297E-3</v>
      </c>
      <c r="J118">
        <v>8.7496456521863695E-3</v>
      </c>
      <c r="K118">
        <v>1.05360378935366E-2</v>
      </c>
      <c r="L118">
        <v>1.0148321608350301E-2</v>
      </c>
      <c r="M118">
        <v>2.2236797391262698E-2</v>
      </c>
      <c r="N118">
        <v>1.61918694209039E-2</v>
      </c>
      <c r="O118">
        <v>4.9622695117955501E-2</v>
      </c>
      <c r="P118">
        <v>5.7610412200586297E-2</v>
      </c>
      <c r="Q118">
        <v>9.6925485325697804E-3</v>
      </c>
      <c r="R118">
        <v>1.8727264907962601E-2</v>
      </c>
      <c r="S118">
        <v>1.02114521164396E-2</v>
      </c>
      <c r="T118">
        <v>9.7816945926773903E-3</v>
      </c>
      <c r="U118">
        <v>1.65264773497498E-2</v>
      </c>
      <c r="V118">
        <v>1.31834782604845E-2</v>
      </c>
      <c r="W118">
        <v>1.7366165273200399E-2</v>
      </c>
      <c r="X118">
        <v>1.47949951588988E-2</v>
      </c>
      <c r="AA118" t="str">
        <f t="shared" si="47"/>
        <v>PC_O-28:0_</v>
      </c>
      <c r="AB118">
        <f t="shared" si="48"/>
        <v>8.3604206342239064E-3</v>
      </c>
      <c r="AC118">
        <f t="shared" si="49"/>
        <v>6.8696725784958149E-3</v>
      </c>
      <c r="AD118">
        <f t="shared" si="50"/>
        <v>4.1511037754078505E-3</v>
      </c>
      <c r="AE118">
        <f t="shared" si="51"/>
        <v>9.3473727762425005E-3</v>
      </c>
      <c r="AF118">
        <f t="shared" si="52"/>
        <v>1.034217975094345E-2</v>
      </c>
      <c r="AG118">
        <f t="shared" si="53"/>
        <v>1.9214333406083299E-2</v>
      </c>
      <c r="AH118">
        <f t="shared" si="54"/>
        <v>5.3616553659270899E-2</v>
      </c>
      <c r="AI118">
        <f t="shared" si="57"/>
        <v>9.9965733545584953E-3</v>
      </c>
      <c r="AJ118">
        <f t="shared" si="58"/>
        <v>1.485497780511715E-2</v>
      </c>
      <c r="AK118">
        <f t="shared" si="59"/>
        <v>1.6080580216049599E-2</v>
      </c>
      <c r="AM118" t="str">
        <f t="shared" si="60"/>
        <v>PC_O-28:0_</v>
      </c>
      <c r="AN118">
        <f t="shared" si="61"/>
        <v>7.8141499030627039E-3</v>
      </c>
      <c r="AO118">
        <f t="shared" si="62"/>
        <v>2.275260368821589E-2</v>
      </c>
      <c r="AQ118">
        <f t="shared" si="63"/>
        <v>2.4160951632897915E-3</v>
      </c>
      <c r="AR118">
        <f t="shared" si="64"/>
        <v>1.7569202216385107E-2</v>
      </c>
      <c r="AT118">
        <f t="shared" si="55"/>
        <v>1.0805106050448855E-3</v>
      </c>
      <c r="AU118">
        <f t="shared" si="56"/>
        <v>7.1725967696531336E-3</v>
      </c>
      <c r="AW118">
        <f t="shared" si="65"/>
        <v>0.13013489680357448</v>
      </c>
    </row>
    <row r="119" spans="1:49" x14ac:dyDescent="0.2">
      <c r="A119" t="s">
        <v>887</v>
      </c>
      <c r="B119">
        <v>662.51199999999994</v>
      </c>
      <c r="C119">
        <v>2.5765766497345102E-2</v>
      </c>
      <c r="D119">
        <v>2.8815500131549699E-2</v>
      </c>
      <c r="E119">
        <v>2.3020253704580201E-2</v>
      </c>
      <c r="F119">
        <v>2.54061242187496E-2</v>
      </c>
      <c r="G119">
        <v>2.14013306438532E-2</v>
      </c>
      <c r="H119">
        <v>2.4181120474168202E-2</v>
      </c>
      <c r="I119">
        <v>3.0039473850779101E-2</v>
      </c>
      <c r="J119">
        <v>2.44968278238193E-2</v>
      </c>
      <c r="K119">
        <v>2.4805924532272299E-2</v>
      </c>
      <c r="L119">
        <v>2.76669540927964E-2</v>
      </c>
      <c r="M119">
        <v>4.7401431481895698E-2</v>
      </c>
      <c r="N119">
        <v>2.92710216297997E-2</v>
      </c>
      <c r="O119">
        <v>4.5711693367291001E-2</v>
      </c>
      <c r="P119">
        <v>5.50051588666986E-2</v>
      </c>
      <c r="Q119">
        <v>3.00353324813077E-2</v>
      </c>
      <c r="R119">
        <v>3.2045935084164798E-2</v>
      </c>
      <c r="S119">
        <v>2.54241122513972E-2</v>
      </c>
      <c r="T119">
        <v>4.28434397188861E-2</v>
      </c>
      <c r="U119">
        <v>2.63057612219008E-2</v>
      </c>
      <c r="V119">
        <v>2.4394148856539601E-2</v>
      </c>
      <c r="W119">
        <v>3.4055750134258003E-2</v>
      </c>
      <c r="X119">
        <v>3.3812333530481603E-2</v>
      </c>
      <c r="AA119" t="str">
        <f t="shared" si="47"/>
        <v>PC_O-28:1_</v>
      </c>
      <c r="AB119">
        <f t="shared" si="48"/>
        <v>2.72906333144474E-2</v>
      </c>
      <c r="AC119">
        <f t="shared" si="49"/>
        <v>2.4213188961664901E-2</v>
      </c>
      <c r="AD119">
        <f t="shared" si="50"/>
        <v>2.2791225559010701E-2</v>
      </c>
      <c r="AE119">
        <f t="shared" si="51"/>
        <v>2.72681508372992E-2</v>
      </c>
      <c r="AF119">
        <f t="shared" si="52"/>
        <v>2.6236439312534349E-2</v>
      </c>
      <c r="AG119">
        <f t="shared" si="53"/>
        <v>3.8336226555847702E-2</v>
      </c>
      <c r="AH119">
        <f t="shared" si="54"/>
        <v>5.0358426116994801E-2</v>
      </c>
      <c r="AI119">
        <f t="shared" si="57"/>
        <v>3.4133775985141654E-2</v>
      </c>
      <c r="AJ119">
        <f t="shared" si="58"/>
        <v>2.53499550392202E-2</v>
      </c>
      <c r="AK119">
        <f t="shared" si="59"/>
        <v>3.3934041832369803E-2</v>
      </c>
      <c r="AM119" t="str">
        <f t="shared" si="60"/>
        <v>PC_O-28:1_</v>
      </c>
      <c r="AN119">
        <f t="shared" si="61"/>
        <v>2.555992759699131E-2</v>
      </c>
      <c r="AO119">
        <f t="shared" si="62"/>
        <v>3.642248510591483E-2</v>
      </c>
      <c r="AQ119">
        <f t="shared" si="63"/>
        <v>1.9906313663903843E-3</v>
      </c>
      <c r="AR119">
        <f t="shared" si="64"/>
        <v>9.1091206991195176E-3</v>
      </c>
      <c r="AT119">
        <f t="shared" si="55"/>
        <v>8.9023741067843787E-4</v>
      </c>
      <c r="AU119">
        <f t="shared" si="56"/>
        <v>3.7187829530445321E-3</v>
      </c>
      <c r="AW119">
        <f t="shared" si="65"/>
        <v>5.4558341418906579E-2</v>
      </c>
    </row>
    <row r="120" spans="1:49" x14ac:dyDescent="0.2">
      <c r="A120" t="s">
        <v>888</v>
      </c>
      <c r="B120">
        <v>660.51</v>
      </c>
      <c r="C120">
        <v>0.120986416815373</v>
      </c>
      <c r="D120">
        <v>9.9982739511154994E-2</v>
      </c>
      <c r="E120">
        <v>0.12822593221980599</v>
      </c>
      <c r="F120">
        <v>0.11560375572680601</v>
      </c>
      <c r="G120">
        <v>0.12712036394739601</v>
      </c>
      <c r="H120">
        <v>0.12493128425571499</v>
      </c>
      <c r="I120">
        <v>0.159105831654755</v>
      </c>
      <c r="J120">
        <v>0.120400666942794</v>
      </c>
      <c r="K120">
        <v>0.14160787068480901</v>
      </c>
      <c r="L120">
        <v>0.107580051367531</v>
      </c>
      <c r="M120">
        <v>0.166618541176382</v>
      </c>
      <c r="N120">
        <v>0.12649415576093401</v>
      </c>
      <c r="O120">
        <v>0.126635509270276</v>
      </c>
      <c r="P120">
        <v>0.120721910801352</v>
      </c>
      <c r="Q120">
        <v>0.118756489189182</v>
      </c>
      <c r="R120">
        <v>0.123814146959523</v>
      </c>
      <c r="S120">
        <v>0.103286283455177</v>
      </c>
      <c r="T120">
        <v>0.15169813036041599</v>
      </c>
      <c r="U120">
        <v>9.8954863711099197E-2</v>
      </c>
      <c r="V120">
        <v>0.124946428197045</v>
      </c>
      <c r="W120">
        <v>0.11714693376145</v>
      </c>
      <c r="X120">
        <v>0.11489289994344801</v>
      </c>
      <c r="AA120" t="str">
        <f t="shared" si="47"/>
        <v>PC_O-28:2_</v>
      </c>
      <c r="AB120">
        <f t="shared" si="48"/>
        <v>0.110484578163264</v>
      </c>
      <c r="AC120">
        <f t="shared" si="49"/>
        <v>0.121914843973306</v>
      </c>
      <c r="AD120">
        <f t="shared" si="50"/>
        <v>0.12602582410155549</v>
      </c>
      <c r="AE120">
        <f t="shared" si="51"/>
        <v>0.1397532492987745</v>
      </c>
      <c r="AF120">
        <f t="shared" si="52"/>
        <v>0.12459396102617001</v>
      </c>
      <c r="AG120">
        <f t="shared" si="53"/>
        <v>0.146556348468658</v>
      </c>
      <c r="AH120">
        <f t="shared" si="54"/>
        <v>0.123678710035814</v>
      </c>
      <c r="AI120">
        <f t="shared" si="57"/>
        <v>0.1274922069077965</v>
      </c>
      <c r="AJ120">
        <f t="shared" si="58"/>
        <v>0.1119506459540721</v>
      </c>
      <c r="AK120">
        <f t="shared" si="59"/>
        <v>0.116019916852449</v>
      </c>
      <c r="AM120" t="str">
        <f t="shared" si="60"/>
        <v>PC_O-28:2_</v>
      </c>
      <c r="AN120">
        <f t="shared" si="61"/>
        <v>0.12455449131261401</v>
      </c>
      <c r="AO120">
        <f t="shared" si="62"/>
        <v>0.12513956564375789</v>
      </c>
      <c r="AQ120">
        <f t="shared" si="63"/>
        <v>1.0465405109958095E-2</v>
      </c>
      <c r="AR120">
        <f t="shared" si="64"/>
        <v>1.3448635648749449E-2</v>
      </c>
      <c r="AT120">
        <f t="shared" si="55"/>
        <v>4.6802714475879924E-3</v>
      </c>
      <c r="AU120">
        <f t="shared" si="56"/>
        <v>5.4903825126733285E-3</v>
      </c>
      <c r="AW120">
        <f t="shared" si="65"/>
        <v>0.94080125108008383</v>
      </c>
    </row>
    <row r="121" spans="1:49" x14ac:dyDescent="0.2">
      <c r="A121" t="s">
        <v>889</v>
      </c>
      <c r="B121">
        <v>692.54200000000003</v>
      </c>
      <c r="C121">
        <v>3.4181987301591901E-2</v>
      </c>
      <c r="D121">
        <v>2.7010164908825001E-2</v>
      </c>
      <c r="E121">
        <v>4.0118882181438303E-2</v>
      </c>
      <c r="F121">
        <v>4.1311284573396299E-2</v>
      </c>
      <c r="G121">
        <v>2.0470524255007099E-2</v>
      </c>
      <c r="H121">
        <v>1.9094817962886701E-2</v>
      </c>
      <c r="I121">
        <v>3.7565388707900903E-2</v>
      </c>
      <c r="J121">
        <v>3.3092592893437203E-2</v>
      </c>
      <c r="K121">
        <v>4.5985729229168402E-2</v>
      </c>
      <c r="L121">
        <v>3.58899219579316E-2</v>
      </c>
      <c r="M121">
        <v>2.4999109982065101E-2</v>
      </c>
      <c r="N121">
        <v>2.6879936144679401E-2</v>
      </c>
      <c r="O121">
        <v>4.9715462068443801E-2</v>
      </c>
      <c r="P121">
        <v>4.47888906229452E-2</v>
      </c>
      <c r="Q121">
        <v>1.63296172542595E-2</v>
      </c>
      <c r="R121">
        <v>1.9060676116217201E-2</v>
      </c>
      <c r="S121">
        <v>1.30769479818394E-2</v>
      </c>
      <c r="T121">
        <v>1.45438223989134E-2</v>
      </c>
      <c r="U121">
        <v>1.09013623388495E-2</v>
      </c>
      <c r="V121">
        <v>1.37997140977265E-2</v>
      </c>
      <c r="W121">
        <v>1.5233988918423799E-2</v>
      </c>
      <c r="X121">
        <v>1.52833177492469E-2</v>
      </c>
      <c r="AA121" t="str">
        <f t="shared" si="47"/>
        <v>PC_O-30:0_</v>
      </c>
      <c r="AB121">
        <f t="shared" si="48"/>
        <v>3.0596076105208453E-2</v>
      </c>
      <c r="AC121">
        <f t="shared" si="49"/>
        <v>4.0715083377417305E-2</v>
      </c>
      <c r="AD121">
        <f t="shared" si="50"/>
        <v>1.9782671108946902E-2</v>
      </c>
      <c r="AE121">
        <f t="shared" si="51"/>
        <v>3.532899080066905E-2</v>
      </c>
      <c r="AF121">
        <f t="shared" si="52"/>
        <v>4.0937825593549998E-2</v>
      </c>
      <c r="AG121">
        <f t="shared" si="53"/>
        <v>2.5939523063372251E-2</v>
      </c>
      <c r="AH121">
        <f t="shared" si="54"/>
        <v>4.7252176345694501E-2</v>
      </c>
      <c r="AI121">
        <f t="shared" si="57"/>
        <v>1.38103851903764E-2</v>
      </c>
      <c r="AJ121">
        <f t="shared" si="58"/>
        <v>1.2350538218288E-2</v>
      </c>
      <c r="AK121">
        <f t="shared" si="59"/>
        <v>1.5258653333835349E-2</v>
      </c>
      <c r="AM121" t="str">
        <f t="shared" si="60"/>
        <v>PC_O-30:0_</v>
      </c>
      <c r="AN121">
        <f t="shared" si="61"/>
        <v>3.3472129397158337E-2</v>
      </c>
      <c r="AO121">
        <f t="shared" si="62"/>
        <v>2.2922255230313302E-2</v>
      </c>
      <c r="AQ121">
        <f t="shared" si="63"/>
        <v>8.7652422540913082E-3</v>
      </c>
      <c r="AR121">
        <f t="shared" si="64"/>
        <v>1.461649014719188E-2</v>
      </c>
      <c r="AT121">
        <f t="shared" si="55"/>
        <v>3.9199355038803301E-3</v>
      </c>
      <c r="AU121">
        <f t="shared" si="56"/>
        <v>5.967157115172983E-3</v>
      </c>
      <c r="AW121">
        <f t="shared" si="65"/>
        <v>0.21165126409508675</v>
      </c>
    </row>
    <row r="122" spans="1:49" x14ac:dyDescent="0.2">
      <c r="A122" t="s">
        <v>890</v>
      </c>
      <c r="B122">
        <v>690.54</v>
      </c>
      <c r="C122">
        <v>3.2313167795384901E-2</v>
      </c>
      <c r="D122">
        <v>3.86074411355984E-2</v>
      </c>
      <c r="E122">
        <v>3.0142351638956899E-2</v>
      </c>
      <c r="F122">
        <v>3.6044951808208998E-2</v>
      </c>
      <c r="G122">
        <v>2.3386915194424599E-2</v>
      </c>
      <c r="H122">
        <v>2.81508332902193E-2</v>
      </c>
      <c r="I122">
        <v>3.6087772700485597E-2</v>
      </c>
      <c r="J122">
        <v>4.0718440045378702E-2</v>
      </c>
      <c r="K122">
        <v>4.1931835826644101E-2</v>
      </c>
      <c r="L122">
        <v>4.5937601297577103E-2</v>
      </c>
      <c r="M122">
        <v>6.4917864599425501E-2</v>
      </c>
      <c r="N122">
        <v>7.4125291215039094E-2</v>
      </c>
      <c r="O122">
        <v>0.104131190584799</v>
      </c>
      <c r="P122">
        <v>0.18460521893219101</v>
      </c>
      <c r="Q122">
        <v>4.5059269948975599E-2</v>
      </c>
      <c r="R122">
        <v>3.6174176761228402E-2</v>
      </c>
      <c r="S122">
        <v>3.6802112513931902E-2</v>
      </c>
      <c r="T122">
        <v>3.8619671804935002E-2</v>
      </c>
      <c r="U122">
        <v>3.1120249617305602E-2</v>
      </c>
      <c r="V122">
        <v>3.9085742767703997E-2</v>
      </c>
      <c r="W122">
        <v>5.7704442109028198E-2</v>
      </c>
      <c r="X122">
        <v>8.1868697867549398E-2</v>
      </c>
      <c r="AA122" t="str">
        <f t="shared" si="47"/>
        <v>PC_O-30:1_</v>
      </c>
      <c r="AB122">
        <f t="shared" si="48"/>
        <v>3.546030446549165E-2</v>
      </c>
      <c r="AC122">
        <f t="shared" si="49"/>
        <v>3.3093651723582945E-2</v>
      </c>
      <c r="AD122">
        <f t="shared" si="50"/>
        <v>2.5768874242321951E-2</v>
      </c>
      <c r="AE122">
        <f t="shared" si="51"/>
        <v>3.840310637293215E-2</v>
      </c>
      <c r="AF122">
        <f t="shared" si="52"/>
        <v>4.3934718562110606E-2</v>
      </c>
      <c r="AG122">
        <f t="shared" si="53"/>
        <v>6.952157790723229E-2</v>
      </c>
      <c r="AH122">
        <f t="shared" si="54"/>
        <v>0.14436820475849499</v>
      </c>
      <c r="AI122">
        <f t="shared" si="57"/>
        <v>3.7710892159433448E-2</v>
      </c>
      <c r="AJ122">
        <f t="shared" si="58"/>
        <v>3.5102996192504801E-2</v>
      </c>
      <c r="AK122">
        <f t="shared" si="59"/>
        <v>6.9786569988288805E-2</v>
      </c>
      <c r="AM122" t="str">
        <f t="shared" si="60"/>
        <v>PC_O-30:1_</v>
      </c>
      <c r="AN122">
        <f t="shared" si="61"/>
        <v>3.5332131073287865E-2</v>
      </c>
      <c r="AO122">
        <f t="shared" si="62"/>
        <v>7.1298048201190872E-2</v>
      </c>
      <c r="AQ122">
        <f t="shared" si="63"/>
        <v>6.7066851019414644E-3</v>
      </c>
      <c r="AR122">
        <f t="shared" si="64"/>
        <v>4.4110279508543085E-2</v>
      </c>
      <c r="AT122">
        <f t="shared" si="55"/>
        <v>2.9993207583252439E-3</v>
      </c>
      <c r="AU122">
        <f t="shared" si="56"/>
        <v>1.8007946201245885E-2</v>
      </c>
      <c r="AW122">
        <f t="shared" si="65"/>
        <v>0.14264215160774313</v>
      </c>
    </row>
    <row r="123" spans="1:49" x14ac:dyDescent="0.2">
      <c r="A123" t="s">
        <v>891</v>
      </c>
      <c r="B123">
        <v>688.53800000000001</v>
      </c>
      <c r="C123">
        <v>1.2404601117215299E-2</v>
      </c>
      <c r="D123">
        <v>1.0506033957641599E-2</v>
      </c>
      <c r="E123">
        <v>1.1616248275600099E-2</v>
      </c>
      <c r="F123">
        <v>6.1541288764703798E-3</v>
      </c>
      <c r="G123">
        <v>7.72591060893671E-3</v>
      </c>
      <c r="H123">
        <v>9.3089993693089897E-3</v>
      </c>
      <c r="I123">
        <v>1.22235200161921E-2</v>
      </c>
      <c r="J123">
        <v>1.37186147227543E-2</v>
      </c>
      <c r="K123">
        <v>1.7259269468695701E-2</v>
      </c>
      <c r="L123">
        <v>1.1657900783615401E-2</v>
      </c>
      <c r="M123">
        <v>2.51230047351691E-2</v>
      </c>
      <c r="N123">
        <v>2.2862079389206098E-2</v>
      </c>
      <c r="O123">
        <v>3.8527072748214902E-2</v>
      </c>
      <c r="P123">
        <v>3.9753047075043499E-2</v>
      </c>
      <c r="Q123">
        <v>1.2400403930197699E-2</v>
      </c>
      <c r="R123">
        <v>9.3665275893850698E-3</v>
      </c>
      <c r="S123">
        <v>2.7042789239724599E-2</v>
      </c>
      <c r="T123">
        <v>3.4761065886394903E-2</v>
      </c>
      <c r="U123">
        <v>2.0057364105089001E-2</v>
      </c>
      <c r="V123">
        <v>2.5225817145205699E-2</v>
      </c>
      <c r="W123">
        <v>5.6613692035058498E-2</v>
      </c>
      <c r="X123">
        <v>4.86281657089426E-2</v>
      </c>
      <c r="AA123" t="str">
        <f t="shared" si="47"/>
        <v>PC_O-30:2_</v>
      </c>
      <c r="AB123">
        <f t="shared" si="48"/>
        <v>1.1455317537428449E-2</v>
      </c>
      <c r="AC123">
        <f t="shared" si="49"/>
        <v>8.8851885760352391E-3</v>
      </c>
      <c r="AD123">
        <f t="shared" si="50"/>
        <v>8.5174549891228503E-3</v>
      </c>
      <c r="AE123">
        <f t="shared" si="51"/>
        <v>1.29710673694732E-2</v>
      </c>
      <c r="AF123">
        <f t="shared" si="52"/>
        <v>1.4458585126155551E-2</v>
      </c>
      <c r="AG123">
        <f t="shared" si="53"/>
        <v>2.3992542062187601E-2</v>
      </c>
      <c r="AH123">
        <f t="shared" si="54"/>
        <v>3.9140059911629201E-2</v>
      </c>
      <c r="AI123">
        <f t="shared" si="57"/>
        <v>3.0901927563059751E-2</v>
      </c>
      <c r="AJ123">
        <f t="shared" si="58"/>
        <v>2.264159062514735E-2</v>
      </c>
      <c r="AK123">
        <f t="shared" si="59"/>
        <v>5.2620928872000552E-2</v>
      </c>
      <c r="AM123" t="str">
        <f t="shared" si="60"/>
        <v>PC_O-30:2_</v>
      </c>
      <c r="AN123">
        <f t="shared" si="61"/>
        <v>1.1257522719643056E-2</v>
      </c>
      <c r="AO123">
        <f t="shared" si="62"/>
        <v>3.3859409806804894E-2</v>
      </c>
      <c r="AQ123">
        <f t="shared" si="63"/>
        <v>2.5670069655173034E-3</v>
      </c>
      <c r="AR123">
        <f t="shared" si="64"/>
        <v>1.2367508951558127E-2</v>
      </c>
      <c r="AT123">
        <f t="shared" si="55"/>
        <v>1.1480004147224297E-3</v>
      </c>
      <c r="AU123">
        <f t="shared" si="56"/>
        <v>5.0490143867701282E-3</v>
      </c>
      <c r="AW123">
        <f t="shared" si="65"/>
        <v>1.3682403918627541E-2</v>
      </c>
    </row>
    <row r="124" spans="1:49" x14ac:dyDescent="0.2">
      <c r="A124" t="s">
        <v>892</v>
      </c>
      <c r="B124">
        <v>720.57</v>
      </c>
      <c r="C124">
        <v>0.20073885735928801</v>
      </c>
      <c r="D124">
        <v>0.15675097816104999</v>
      </c>
      <c r="E124">
        <v>0.192859957911065</v>
      </c>
      <c r="F124">
        <v>0.214724043376427</v>
      </c>
      <c r="G124">
        <v>0.15713935870380599</v>
      </c>
      <c r="H124">
        <v>0.17831269435573199</v>
      </c>
      <c r="I124">
        <v>0.219055949031467</v>
      </c>
      <c r="J124">
        <v>0.19086325710789701</v>
      </c>
      <c r="K124">
        <v>0.32915560585637799</v>
      </c>
      <c r="L124">
        <v>0.234573533751914</v>
      </c>
      <c r="M124">
        <v>0.18961758709780499</v>
      </c>
      <c r="N124">
        <v>0.10837598710895099</v>
      </c>
      <c r="O124">
        <v>0.26092963591886298</v>
      </c>
      <c r="P124">
        <v>0.27441997430828802</v>
      </c>
      <c r="Q124">
        <v>0.122568678685519</v>
      </c>
      <c r="R124">
        <v>0.11197864130605301</v>
      </c>
      <c r="S124">
        <v>5.9603493171254997E-2</v>
      </c>
      <c r="T124">
        <v>6.5210857139547607E-2</v>
      </c>
      <c r="U124">
        <v>4.0663917408532299E-2</v>
      </c>
      <c r="V124">
        <v>6.7128610392373E-2</v>
      </c>
      <c r="W124">
        <v>9.9001072043212193E-2</v>
      </c>
      <c r="X124">
        <v>8.1883651827289905E-2</v>
      </c>
      <c r="AA124" t="str">
        <f t="shared" si="47"/>
        <v>PC_O-32:0_</v>
      </c>
      <c r="AB124">
        <f t="shared" si="48"/>
        <v>0.17874491776016899</v>
      </c>
      <c r="AC124">
        <f t="shared" si="49"/>
        <v>0.203792000643746</v>
      </c>
      <c r="AD124">
        <f t="shared" si="50"/>
        <v>0.16772602652976898</v>
      </c>
      <c r="AE124">
        <f t="shared" si="51"/>
        <v>0.204959603069682</v>
      </c>
      <c r="AF124">
        <f t="shared" si="52"/>
        <v>0.28186456980414598</v>
      </c>
      <c r="AG124">
        <f t="shared" si="53"/>
        <v>0.14899678710337799</v>
      </c>
      <c r="AH124">
        <f t="shared" si="54"/>
        <v>0.2676748051135755</v>
      </c>
      <c r="AI124">
        <f t="shared" si="57"/>
        <v>6.2407175155401298E-2</v>
      </c>
      <c r="AJ124">
        <f t="shared" si="58"/>
        <v>5.389626390045265E-2</v>
      </c>
      <c r="AK124">
        <f t="shared" si="59"/>
        <v>9.0442361935251042E-2</v>
      </c>
      <c r="AM124" t="str">
        <f t="shared" si="60"/>
        <v>PC_O-32:0_</v>
      </c>
      <c r="AN124">
        <f t="shared" si="61"/>
        <v>0.20741742356150236</v>
      </c>
      <c r="AO124">
        <f t="shared" si="62"/>
        <v>0.12468347864161169</v>
      </c>
      <c r="AQ124">
        <f t="shared" si="63"/>
        <v>4.4606842927499411E-2</v>
      </c>
      <c r="AR124">
        <f t="shared" si="64"/>
        <v>8.8174937247758933E-2</v>
      </c>
      <c r="AT124">
        <f t="shared" si="55"/>
        <v>1.994878660950888E-2</v>
      </c>
      <c r="AU124">
        <f t="shared" si="56"/>
        <v>3.5997267393155986E-2</v>
      </c>
      <c r="AW124">
        <f t="shared" si="65"/>
        <v>0.11099597604116768</v>
      </c>
    </row>
    <row r="125" spans="1:49" x14ac:dyDescent="0.2">
      <c r="A125" t="s">
        <v>893</v>
      </c>
      <c r="B125">
        <v>718.56799999999998</v>
      </c>
      <c r="C125">
        <v>0.139795170847693</v>
      </c>
      <c r="D125">
        <v>0.14165225609630799</v>
      </c>
      <c r="E125">
        <v>0.167930532357461</v>
      </c>
      <c r="F125">
        <v>0.16075925649043299</v>
      </c>
      <c r="G125">
        <v>0.109872854139501</v>
      </c>
      <c r="H125">
        <v>0.107237145812472</v>
      </c>
      <c r="I125">
        <v>0.180486868880993</v>
      </c>
      <c r="J125">
        <v>0.163114223319303</v>
      </c>
      <c r="K125">
        <v>0.20285359001014899</v>
      </c>
      <c r="L125">
        <v>0.147484403941298</v>
      </c>
      <c r="M125">
        <v>9.5419043555584296E-2</v>
      </c>
      <c r="N125">
        <v>8.5638610455586101E-2</v>
      </c>
      <c r="O125">
        <v>0.18290069182421001</v>
      </c>
      <c r="P125">
        <v>0.18831270332810399</v>
      </c>
      <c r="Q125">
        <v>5.75947662871426E-2</v>
      </c>
      <c r="R125">
        <v>5.5951793968833298E-2</v>
      </c>
      <c r="S125">
        <v>4.3689042035000701E-2</v>
      </c>
      <c r="T125">
        <v>4.2731429756279499E-2</v>
      </c>
      <c r="U125">
        <v>2.90722163587856E-2</v>
      </c>
      <c r="V125">
        <v>4.2808097363187497E-2</v>
      </c>
      <c r="W125">
        <v>5.4226758133371203E-2</v>
      </c>
      <c r="X125">
        <v>5.5632735814081298E-2</v>
      </c>
      <c r="AA125" t="str">
        <f t="shared" si="47"/>
        <v>PC_O-32:1_</v>
      </c>
      <c r="AB125">
        <f t="shared" si="48"/>
        <v>0.14072371347200049</v>
      </c>
      <c r="AC125">
        <f t="shared" si="49"/>
        <v>0.16434489442394701</v>
      </c>
      <c r="AD125">
        <f t="shared" si="50"/>
        <v>0.1085549999759865</v>
      </c>
      <c r="AE125">
        <f t="shared" si="51"/>
        <v>0.171800546100148</v>
      </c>
      <c r="AF125">
        <f t="shared" si="52"/>
        <v>0.1751689969757235</v>
      </c>
      <c r="AG125">
        <f t="shared" si="53"/>
        <v>9.0528827005585205E-2</v>
      </c>
      <c r="AH125">
        <f t="shared" si="54"/>
        <v>0.185606697576157</v>
      </c>
      <c r="AI125">
        <f t="shared" si="57"/>
        <v>4.3210235895640103E-2</v>
      </c>
      <c r="AJ125">
        <f t="shared" si="58"/>
        <v>3.5940156860986547E-2</v>
      </c>
      <c r="AK125">
        <f t="shared" si="59"/>
        <v>5.4929746973726254E-2</v>
      </c>
      <c r="AM125" t="str">
        <f t="shared" si="60"/>
        <v>PC_O-32:1_</v>
      </c>
      <c r="AN125">
        <f t="shared" si="61"/>
        <v>0.15211863018956109</v>
      </c>
      <c r="AO125">
        <f t="shared" si="62"/>
        <v>8.2043132862419016E-2</v>
      </c>
      <c r="AQ125">
        <f t="shared" si="63"/>
        <v>2.7820014218195032E-2</v>
      </c>
      <c r="AR125">
        <f t="shared" si="64"/>
        <v>6.157522415444025E-2</v>
      </c>
      <c r="AT125">
        <f t="shared" si="55"/>
        <v>1.2441488585378951E-2</v>
      </c>
      <c r="AU125">
        <f t="shared" si="56"/>
        <v>2.5137979995979401E-2</v>
      </c>
      <c r="AW125">
        <f t="shared" si="65"/>
        <v>6.2853452125427894E-2</v>
      </c>
    </row>
    <row r="126" spans="1:49" x14ac:dyDescent="0.2">
      <c r="A126" t="s">
        <v>894</v>
      </c>
      <c r="B126">
        <v>716.56600000000003</v>
      </c>
      <c r="C126">
        <v>5.22212708229415E-2</v>
      </c>
      <c r="D126">
        <v>4.6704065405122501E-2</v>
      </c>
      <c r="E126">
        <v>4.88647059063178E-2</v>
      </c>
      <c r="F126">
        <v>4.6185791087153497E-2</v>
      </c>
      <c r="G126">
        <v>2.8532309459150501E-2</v>
      </c>
      <c r="H126">
        <v>2.9473024262272801E-2</v>
      </c>
      <c r="I126">
        <v>4.1945739421908303E-2</v>
      </c>
      <c r="J126">
        <v>5.3055765085215402E-2</v>
      </c>
      <c r="K126">
        <v>4.7612987361892602E-2</v>
      </c>
      <c r="L126">
        <v>4.4322445119496803E-2</v>
      </c>
      <c r="M126">
        <v>2.5324705579254099E-2</v>
      </c>
      <c r="N126">
        <v>2.0595517607180602E-2</v>
      </c>
      <c r="O126">
        <v>4.86867475450357E-2</v>
      </c>
      <c r="P126">
        <v>6.1119343612147603E-2</v>
      </c>
      <c r="Q126">
        <v>1.20166412650471E-2</v>
      </c>
      <c r="R126">
        <v>1.2416056733830901E-2</v>
      </c>
      <c r="S126">
        <v>5.9891170104536904E-3</v>
      </c>
      <c r="T126">
        <v>8.9700344118181907E-3</v>
      </c>
      <c r="U126">
        <v>4.7733496999131002E-3</v>
      </c>
      <c r="V126">
        <v>7.6033588754911199E-3</v>
      </c>
      <c r="W126">
        <v>1.89861328341616E-2</v>
      </c>
      <c r="X126">
        <v>1.8734313863917499E-2</v>
      </c>
      <c r="AA126" t="str">
        <f t="shared" si="47"/>
        <v>PC_O-32:2_</v>
      </c>
      <c r="AB126">
        <f t="shared" si="48"/>
        <v>4.9462668114032E-2</v>
      </c>
      <c r="AC126">
        <f t="shared" si="49"/>
        <v>4.7525248496735645E-2</v>
      </c>
      <c r="AD126">
        <f t="shared" si="50"/>
        <v>2.9002666860711651E-2</v>
      </c>
      <c r="AE126">
        <f t="shared" si="51"/>
        <v>4.7500752253561852E-2</v>
      </c>
      <c r="AF126">
        <f t="shared" si="52"/>
        <v>4.5967716240694706E-2</v>
      </c>
      <c r="AG126">
        <f t="shared" si="53"/>
        <v>2.2960111593217349E-2</v>
      </c>
      <c r="AH126">
        <f t="shared" si="54"/>
        <v>5.4903045578591651E-2</v>
      </c>
      <c r="AI126">
        <f t="shared" si="57"/>
        <v>7.4795757111359405E-3</v>
      </c>
      <c r="AJ126">
        <f t="shared" si="58"/>
        <v>6.1883542877021105E-3</v>
      </c>
      <c r="AK126">
        <f t="shared" si="59"/>
        <v>1.886022334903955E-2</v>
      </c>
      <c r="AM126" t="str">
        <f t="shared" si="60"/>
        <v>PC_O-32:2_</v>
      </c>
      <c r="AN126">
        <f t="shared" si="61"/>
        <v>4.3891810393147171E-2</v>
      </c>
      <c r="AO126">
        <f t="shared" si="62"/>
        <v>2.2078262103937318E-2</v>
      </c>
      <c r="AQ126">
        <f t="shared" si="63"/>
        <v>8.4151169000815807E-3</v>
      </c>
      <c r="AR126">
        <f t="shared" si="64"/>
        <v>1.9711739249185525E-2</v>
      </c>
      <c r="AT126">
        <f t="shared" si="55"/>
        <v>3.7633546854379438E-3</v>
      </c>
      <c r="AU126">
        <f t="shared" si="56"/>
        <v>8.0472838505494214E-3</v>
      </c>
      <c r="AW126">
        <f t="shared" si="65"/>
        <v>6.7913439054153493E-2</v>
      </c>
    </row>
    <row r="127" spans="1:49" x14ac:dyDescent="0.2">
      <c r="A127" t="s">
        <v>895</v>
      </c>
      <c r="B127">
        <v>748.59799999999996</v>
      </c>
      <c r="C127">
        <v>7.7876687256719396E-2</v>
      </c>
      <c r="D127">
        <v>5.7388399153984998E-2</v>
      </c>
      <c r="E127">
        <v>6.06711589653217E-2</v>
      </c>
      <c r="F127">
        <v>6.2665657419754897E-2</v>
      </c>
      <c r="G127">
        <v>6.3462696697572304E-2</v>
      </c>
      <c r="H127">
        <v>5.4236460475968799E-2</v>
      </c>
      <c r="I127">
        <v>7.1953724577773298E-2</v>
      </c>
      <c r="J127">
        <v>8.0113857144381698E-2</v>
      </c>
      <c r="K127">
        <v>8.3837795860581502E-2</v>
      </c>
      <c r="L127">
        <v>8.5761866861075994E-2</v>
      </c>
      <c r="M127">
        <v>8.1065399226310703E-2</v>
      </c>
      <c r="N127">
        <v>6.7864609586161598E-2</v>
      </c>
      <c r="O127">
        <v>0.10639059932540899</v>
      </c>
      <c r="P127">
        <v>0.162004408672179</v>
      </c>
      <c r="Q127">
        <v>6.9548592739425305E-2</v>
      </c>
      <c r="R127">
        <v>8.6455004522519099E-2</v>
      </c>
      <c r="S127">
        <v>4.8257649645634199E-2</v>
      </c>
      <c r="T127">
        <v>5.6723487669390102E-2</v>
      </c>
      <c r="U127">
        <v>3.6312951668332899E-2</v>
      </c>
      <c r="V127">
        <v>5.5684794623886903E-2</v>
      </c>
      <c r="W127">
        <v>4.3593066377398501E-2</v>
      </c>
      <c r="X127">
        <v>4.61981998013773E-2</v>
      </c>
      <c r="AA127" t="str">
        <f t="shared" si="47"/>
        <v>PC_O-34:0_</v>
      </c>
      <c r="AB127">
        <f t="shared" si="48"/>
        <v>6.7632543205352197E-2</v>
      </c>
      <c r="AC127">
        <f t="shared" si="49"/>
        <v>6.1668408192538299E-2</v>
      </c>
      <c r="AD127">
        <f t="shared" si="50"/>
        <v>5.8849578586770548E-2</v>
      </c>
      <c r="AE127">
        <f t="shared" si="51"/>
        <v>7.6033790861077505E-2</v>
      </c>
      <c r="AF127">
        <f t="shared" si="52"/>
        <v>8.4799831360828748E-2</v>
      </c>
      <c r="AG127">
        <f t="shared" si="53"/>
        <v>7.4465004406236157E-2</v>
      </c>
      <c r="AH127">
        <f t="shared" si="54"/>
        <v>0.13419750399879399</v>
      </c>
      <c r="AI127">
        <f t="shared" si="57"/>
        <v>5.249056865751215E-2</v>
      </c>
      <c r="AJ127">
        <f t="shared" si="58"/>
        <v>4.5998873146109898E-2</v>
      </c>
      <c r="AK127">
        <f t="shared" si="59"/>
        <v>4.4895633089387904E-2</v>
      </c>
      <c r="AM127" t="str">
        <f t="shared" si="60"/>
        <v>PC_O-34:0_</v>
      </c>
      <c r="AN127">
        <f t="shared" si="61"/>
        <v>6.9796830441313448E-2</v>
      </c>
      <c r="AO127">
        <f t="shared" si="62"/>
        <v>7.0409516659608012E-2</v>
      </c>
      <c r="AQ127">
        <f t="shared" si="63"/>
        <v>1.0660527924657482E-2</v>
      </c>
      <c r="AR127">
        <f t="shared" si="64"/>
        <v>3.7594151070102826E-2</v>
      </c>
      <c r="AT127">
        <f t="shared" si="55"/>
        <v>4.7675330231137774E-3</v>
      </c>
      <c r="AU127">
        <f t="shared" si="56"/>
        <v>1.5347747905809686E-2</v>
      </c>
      <c r="AW127">
        <f t="shared" si="65"/>
        <v>0.97349005894757945</v>
      </c>
    </row>
    <row r="128" spans="1:49" x14ac:dyDescent="0.2">
      <c r="A128" t="s">
        <v>896</v>
      </c>
      <c r="B128">
        <v>746.596</v>
      </c>
      <c r="C128">
        <v>0.21937789604850599</v>
      </c>
      <c r="D128">
        <v>0.18449031120641601</v>
      </c>
      <c r="E128">
        <v>0.203498988187582</v>
      </c>
      <c r="F128">
        <v>0.21333633733860799</v>
      </c>
      <c r="G128">
        <v>0.13197223707196601</v>
      </c>
      <c r="H128">
        <v>0.116241861390464</v>
      </c>
      <c r="I128">
        <v>0.20649811591109599</v>
      </c>
      <c r="J128">
        <v>0.19823974802201</v>
      </c>
      <c r="K128">
        <v>0.25478916278951502</v>
      </c>
      <c r="L128">
        <v>0.20655553140164601</v>
      </c>
      <c r="M128">
        <v>0.280877409017533</v>
      </c>
      <c r="N128">
        <v>0.25254655057845399</v>
      </c>
      <c r="O128">
        <v>0.37246685111425398</v>
      </c>
      <c r="P128">
        <v>0.41430729046006198</v>
      </c>
      <c r="Q128">
        <v>0.242300433880734</v>
      </c>
      <c r="R128">
        <v>0.201191128970721</v>
      </c>
      <c r="S128">
        <v>0.105589434957989</v>
      </c>
      <c r="T128">
        <v>0.12962948258482601</v>
      </c>
      <c r="U128">
        <v>7.7481131164116798E-2</v>
      </c>
      <c r="V128">
        <v>8.5031723477627802E-2</v>
      </c>
      <c r="W128">
        <v>0.155150945145103</v>
      </c>
      <c r="X128">
        <v>9.69210162365228E-2</v>
      </c>
      <c r="AA128" t="str">
        <f t="shared" si="47"/>
        <v>PC_O-34:1_</v>
      </c>
      <c r="AB128">
        <f t="shared" si="48"/>
        <v>0.201934103627461</v>
      </c>
      <c r="AC128">
        <f t="shared" si="49"/>
        <v>0.20841766276309498</v>
      </c>
      <c r="AD128">
        <f t="shared" si="50"/>
        <v>0.124107049231215</v>
      </c>
      <c r="AE128">
        <f t="shared" si="51"/>
        <v>0.20236893196655298</v>
      </c>
      <c r="AF128">
        <f t="shared" si="52"/>
        <v>0.23067234709558052</v>
      </c>
      <c r="AG128">
        <f t="shared" si="53"/>
        <v>0.26671197979799349</v>
      </c>
      <c r="AH128">
        <f t="shared" si="54"/>
        <v>0.39338707078715796</v>
      </c>
      <c r="AI128">
        <f t="shared" si="57"/>
        <v>0.11760945877140751</v>
      </c>
      <c r="AJ128">
        <f t="shared" si="58"/>
        <v>8.1256427320872293E-2</v>
      </c>
      <c r="AK128">
        <f t="shared" si="59"/>
        <v>0.1260359806908129</v>
      </c>
      <c r="AM128" t="str">
        <f t="shared" si="60"/>
        <v>PC_O-34:1_</v>
      </c>
      <c r="AN128">
        <f t="shared" si="61"/>
        <v>0.1935000189367809</v>
      </c>
      <c r="AO128">
        <f t="shared" si="62"/>
        <v>0.19700018347364884</v>
      </c>
      <c r="AQ128">
        <f t="shared" si="63"/>
        <v>4.0526206723338482E-2</v>
      </c>
      <c r="AR128">
        <f t="shared" si="64"/>
        <v>0.13054019150165952</v>
      </c>
      <c r="AT128">
        <f t="shared" si="55"/>
        <v>1.8123870620718772E-2</v>
      </c>
      <c r="AU128">
        <f t="shared" si="56"/>
        <v>5.3292810017377804E-2</v>
      </c>
      <c r="AW128">
        <f t="shared" si="65"/>
        <v>0.9566618233014309</v>
      </c>
    </row>
    <row r="129" spans="1:49" x14ac:dyDescent="0.2">
      <c r="A129" t="s">
        <v>897</v>
      </c>
      <c r="B129">
        <v>744.59400000000005</v>
      </c>
      <c r="C129">
        <v>9.6730107786418801E-2</v>
      </c>
      <c r="D129">
        <v>8.6367778171534307E-2</v>
      </c>
      <c r="E129">
        <v>0.123650818430596</v>
      </c>
      <c r="F129">
        <v>7.1848711225825104E-2</v>
      </c>
      <c r="G129">
        <v>5.8887590743924099E-2</v>
      </c>
      <c r="H129">
        <v>7.1357309066541696E-2</v>
      </c>
      <c r="I129">
        <v>0.12889189811980101</v>
      </c>
      <c r="J129">
        <v>9.0037442873512299E-2</v>
      </c>
      <c r="K129">
        <v>0.1225327403981</v>
      </c>
      <c r="L129">
        <v>9.7742275838519799E-2</v>
      </c>
      <c r="M129">
        <v>0.16060610480198501</v>
      </c>
      <c r="N129">
        <v>9.2943480228135505E-2</v>
      </c>
      <c r="O129">
        <v>0.20590280525757901</v>
      </c>
      <c r="P129">
        <v>0.21119721302778999</v>
      </c>
      <c r="Q129">
        <v>0.22021375530925499</v>
      </c>
      <c r="R129">
        <v>0.158604327468096</v>
      </c>
      <c r="S129">
        <v>5.2938104387793401E-2</v>
      </c>
      <c r="T129">
        <v>5.5271127300970002E-2</v>
      </c>
      <c r="U129">
        <v>2.95370905028693E-2</v>
      </c>
      <c r="V129">
        <v>2.7702507859269799E-2</v>
      </c>
      <c r="W129">
        <v>5.0922985255910699E-2</v>
      </c>
      <c r="X129">
        <v>5.9905074078630799E-2</v>
      </c>
      <c r="AA129" t="str">
        <f t="shared" si="47"/>
        <v>PC_O-34:2_</v>
      </c>
      <c r="AB129">
        <f t="shared" si="48"/>
        <v>9.1548942978976561E-2</v>
      </c>
      <c r="AC129">
        <f t="shared" si="49"/>
        <v>9.7749764828210545E-2</v>
      </c>
      <c r="AD129">
        <f t="shared" si="50"/>
        <v>6.5122449905232901E-2</v>
      </c>
      <c r="AE129">
        <f t="shared" si="51"/>
        <v>0.10946467049665665</v>
      </c>
      <c r="AF129">
        <f t="shared" si="52"/>
        <v>0.1101375081183099</v>
      </c>
      <c r="AG129">
        <f t="shared" si="53"/>
        <v>0.12677479251506024</v>
      </c>
      <c r="AH129">
        <f t="shared" si="54"/>
        <v>0.20855000914268451</v>
      </c>
      <c r="AI129">
        <f t="shared" si="57"/>
        <v>5.4104615844381698E-2</v>
      </c>
      <c r="AJ129">
        <f t="shared" si="58"/>
        <v>2.861979918106955E-2</v>
      </c>
      <c r="AK129">
        <f t="shared" si="59"/>
        <v>5.5414029667270749E-2</v>
      </c>
      <c r="AM129" t="str">
        <f t="shared" si="60"/>
        <v>PC_O-34:2_</v>
      </c>
      <c r="AN129">
        <f t="shared" si="61"/>
        <v>9.4804667265477316E-2</v>
      </c>
      <c r="AO129">
        <f t="shared" si="62"/>
        <v>9.4692649270093354E-2</v>
      </c>
      <c r="AQ129">
        <f t="shared" si="63"/>
        <v>1.8373343946196892E-2</v>
      </c>
      <c r="AR129">
        <f t="shared" si="64"/>
        <v>7.3397176796018246E-2</v>
      </c>
      <c r="AT129">
        <f t="shared" si="55"/>
        <v>8.2168092075360979E-3</v>
      </c>
      <c r="AU129">
        <f t="shared" si="56"/>
        <v>2.9964271951848365E-2</v>
      </c>
      <c r="AW129">
        <f t="shared" si="65"/>
        <v>0.99750027685025322</v>
      </c>
    </row>
    <row r="130" spans="1:49" x14ac:dyDescent="0.2">
      <c r="A130" t="s">
        <v>898</v>
      </c>
      <c r="B130">
        <v>742.59199999999998</v>
      </c>
      <c r="C130">
        <v>2.07437961370265E-2</v>
      </c>
      <c r="D130">
        <v>2.2657125940510999E-2</v>
      </c>
      <c r="E130">
        <v>2.27511677685471E-2</v>
      </c>
      <c r="F130">
        <v>2.2981252824108501E-2</v>
      </c>
      <c r="G130">
        <v>1.70936390415839E-2</v>
      </c>
      <c r="H130">
        <v>1.49988132588793E-2</v>
      </c>
      <c r="I130">
        <v>2.6281511335751798E-2</v>
      </c>
      <c r="J130">
        <v>1.9071233515822999E-2</v>
      </c>
      <c r="K130">
        <v>2.83139324362956E-2</v>
      </c>
      <c r="L130">
        <v>2.5417357444423E-2</v>
      </c>
      <c r="M130">
        <v>4.53550787149124E-2</v>
      </c>
      <c r="N130">
        <v>3.0625008585341701E-2</v>
      </c>
      <c r="O130">
        <v>6.3962381353715902E-2</v>
      </c>
      <c r="P130">
        <v>9.4937921021749305E-2</v>
      </c>
      <c r="Q130">
        <v>2.4935900268364699E-2</v>
      </c>
      <c r="R130">
        <v>2.15657039259088E-2</v>
      </c>
      <c r="S130">
        <v>1.0143551552957901E-2</v>
      </c>
      <c r="T130">
        <v>1.11138553769368E-2</v>
      </c>
      <c r="U130">
        <v>8.8737993144308702E-3</v>
      </c>
      <c r="V130">
        <v>1.0925632506076199E-2</v>
      </c>
      <c r="W130">
        <v>1.03192635124996E-2</v>
      </c>
      <c r="X130">
        <v>2.8824395576327998E-2</v>
      </c>
      <c r="AA130" t="str">
        <f t="shared" si="47"/>
        <v>PC_O-34:3_</v>
      </c>
      <c r="AB130">
        <f t="shared" si="48"/>
        <v>2.1700461038768749E-2</v>
      </c>
      <c r="AC130">
        <f t="shared" si="49"/>
        <v>2.28662102963278E-2</v>
      </c>
      <c r="AD130">
        <f t="shared" si="50"/>
        <v>1.6046226150231602E-2</v>
      </c>
      <c r="AE130">
        <f t="shared" si="51"/>
        <v>2.2676372425787399E-2</v>
      </c>
      <c r="AF130">
        <f t="shared" si="52"/>
        <v>2.6865644940359298E-2</v>
      </c>
      <c r="AG130">
        <f t="shared" si="53"/>
        <v>3.7990043650127051E-2</v>
      </c>
      <c r="AH130">
        <f t="shared" si="54"/>
        <v>7.9450151187732604E-2</v>
      </c>
      <c r="AI130">
        <f t="shared" si="57"/>
        <v>1.0628703464947351E-2</v>
      </c>
      <c r="AJ130">
        <f t="shared" si="58"/>
        <v>9.8997159102535356E-3</v>
      </c>
      <c r="AK130">
        <f t="shared" si="59"/>
        <v>1.9571829544413798E-2</v>
      </c>
      <c r="AM130" t="str">
        <f t="shared" si="60"/>
        <v>PC_O-34:3_</v>
      </c>
      <c r="AN130">
        <f t="shared" si="61"/>
        <v>2.2030982970294967E-2</v>
      </c>
      <c r="AO130">
        <f t="shared" si="62"/>
        <v>3.150808875149487E-2</v>
      </c>
      <c r="AQ130">
        <f t="shared" si="63"/>
        <v>3.8863429964014332E-3</v>
      </c>
      <c r="AR130">
        <f t="shared" si="64"/>
        <v>2.9093821855321955E-2</v>
      </c>
      <c r="AT130">
        <f t="shared" si="55"/>
        <v>1.738025424766765E-3</v>
      </c>
      <c r="AU130">
        <f t="shared" si="56"/>
        <v>1.1877503035495365E-2</v>
      </c>
      <c r="AW130">
        <f t="shared" si="65"/>
        <v>0.50896649457122167</v>
      </c>
    </row>
    <row r="131" spans="1:49" x14ac:dyDescent="0.2">
      <c r="A131" t="s">
        <v>899</v>
      </c>
      <c r="B131">
        <v>740.59</v>
      </c>
      <c r="C131">
        <v>6.35685701293135E-3</v>
      </c>
      <c r="D131">
        <v>9.1061701540580305E-3</v>
      </c>
      <c r="E131">
        <v>6.1946264526691001E-3</v>
      </c>
      <c r="F131">
        <v>7.0122973477085198E-3</v>
      </c>
      <c r="G131">
        <v>4.3009624926468202E-3</v>
      </c>
      <c r="H131">
        <v>7.2244873440214102E-3</v>
      </c>
      <c r="I131">
        <v>6.0326882811109102E-3</v>
      </c>
      <c r="J131">
        <v>1.07615002416592E-2</v>
      </c>
      <c r="K131">
        <v>1.2634455880475201E-2</v>
      </c>
      <c r="L131">
        <v>9.5810843136294194E-3</v>
      </c>
      <c r="M131">
        <v>6.6597377162954299E-3</v>
      </c>
      <c r="N131">
        <v>6.7952646639299003E-3</v>
      </c>
      <c r="O131">
        <v>8.7593103845064607E-3</v>
      </c>
      <c r="P131">
        <v>1.8306308732918899E-2</v>
      </c>
      <c r="Q131">
        <v>8.44193679989781E-3</v>
      </c>
      <c r="R131">
        <v>3.5417880892921901E-3</v>
      </c>
      <c r="S131">
        <v>3.4501700585114702E-3</v>
      </c>
      <c r="T131">
        <v>3.3926006504647701E-3</v>
      </c>
      <c r="U131">
        <v>4.7733496999131002E-3</v>
      </c>
      <c r="V131">
        <v>7.3540993131657496E-3</v>
      </c>
      <c r="W131">
        <v>1.78083805576393E-3</v>
      </c>
      <c r="X131">
        <v>2.27265191709136E-3</v>
      </c>
      <c r="AA131" t="str">
        <f t="shared" si="47"/>
        <v>PC_O-34:4_</v>
      </c>
      <c r="AB131">
        <f t="shared" si="48"/>
        <v>7.7315135834946907E-3</v>
      </c>
      <c r="AC131">
        <f t="shared" si="49"/>
        <v>6.6034619001888104E-3</v>
      </c>
      <c r="AD131">
        <f t="shared" si="50"/>
        <v>5.7627249183341157E-3</v>
      </c>
      <c r="AE131">
        <f t="shared" si="51"/>
        <v>8.397094261385055E-3</v>
      </c>
      <c r="AF131">
        <f t="shared" si="52"/>
        <v>1.110777009705231E-2</v>
      </c>
      <c r="AG131">
        <f t="shared" si="53"/>
        <v>6.7275011901126655E-3</v>
      </c>
      <c r="AH131">
        <f t="shared" si="54"/>
        <v>1.353280955871268E-2</v>
      </c>
      <c r="AI131">
        <f t="shared" si="57"/>
        <v>3.4213853544881202E-3</v>
      </c>
      <c r="AJ131">
        <f t="shared" si="58"/>
        <v>6.0637245065394245E-3</v>
      </c>
      <c r="AK131">
        <f t="shared" si="59"/>
        <v>2.0267449864276449E-3</v>
      </c>
      <c r="AM131" t="str">
        <f t="shared" si="60"/>
        <v>PC_O-34:4_</v>
      </c>
      <c r="AN131">
        <f t="shared" si="61"/>
        <v>7.9205129520909974E-3</v>
      </c>
      <c r="AO131">
        <f t="shared" si="62"/>
        <v>6.3544331192561063E-3</v>
      </c>
      <c r="AQ131">
        <f t="shared" si="63"/>
        <v>2.050129952329012E-3</v>
      </c>
      <c r="AR131">
        <f t="shared" si="64"/>
        <v>4.4464714480973678E-3</v>
      </c>
      <c r="AT131">
        <f t="shared" si="55"/>
        <v>9.1684598722321475E-4</v>
      </c>
      <c r="AU131">
        <f t="shared" si="56"/>
        <v>1.8152643672821279E-3</v>
      </c>
      <c r="AW131">
        <f t="shared" si="65"/>
        <v>0.50306284756090758</v>
      </c>
    </row>
    <row r="132" spans="1:49" x14ac:dyDescent="0.2">
      <c r="A132" t="s">
        <v>900</v>
      </c>
      <c r="B132">
        <v>776.62599999999998</v>
      </c>
      <c r="C132">
        <v>3.8186023785077697E-2</v>
      </c>
      <c r="D132">
        <v>3.6447364568315002E-2</v>
      </c>
      <c r="E132">
        <v>2.96102483127435E-2</v>
      </c>
      <c r="F132">
        <v>3.3780722695243702E-2</v>
      </c>
      <c r="G132">
        <v>2.5148564825683999E-2</v>
      </c>
      <c r="H132">
        <v>2.3876799853821101E-2</v>
      </c>
      <c r="I132">
        <v>5.10906226390224E-2</v>
      </c>
      <c r="J132">
        <v>4.6244998507574298E-2</v>
      </c>
      <c r="K132">
        <v>4.65155335690823E-2</v>
      </c>
      <c r="L132">
        <v>3.8131625821639398E-2</v>
      </c>
      <c r="M132">
        <v>6.2033403001016403E-2</v>
      </c>
      <c r="N132">
        <v>4.5101013988551798E-2</v>
      </c>
      <c r="O132">
        <v>9.0349787564790604E-2</v>
      </c>
      <c r="P132">
        <v>0.12667376914150399</v>
      </c>
      <c r="Q132">
        <v>7.2629392974544099E-2</v>
      </c>
      <c r="R132">
        <v>6.4924514007295403E-2</v>
      </c>
      <c r="S132">
        <v>2.5624752744576901E-2</v>
      </c>
      <c r="T132">
        <v>4.3775607447110503E-2</v>
      </c>
      <c r="U132">
        <v>2.8586673753311601E-2</v>
      </c>
      <c r="V132">
        <v>3.04510444563777E-2</v>
      </c>
      <c r="W132">
        <v>2.28102196960056E-2</v>
      </c>
      <c r="X132">
        <v>5.0486907057043402E-2</v>
      </c>
      <c r="AA132" t="str">
        <f t="shared" si="47"/>
        <v>PC_O-36:0_</v>
      </c>
      <c r="AB132">
        <f t="shared" si="48"/>
        <v>3.7316694176696349E-2</v>
      </c>
      <c r="AC132">
        <f t="shared" si="49"/>
        <v>3.1695485503993599E-2</v>
      </c>
      <c r="AD132">
        <f t="shared" si="50"/>
        <v>2.451268233975255E-2</v>
      </c>
      <c r="AE132">
        <f t="shared" si="51"/>
        <v>4.8667810573298345E-2</v>
      </c>
      <c r="AF132">
        <f t="shared" si="52"/>
        <v>4.2323579695360852E-2</v>
      </c>
      <c r="AG132">
        <f t="shared" si="53"/>
        <v>5.3567208494784101E-2</v>
      </c>
      <c r="AH132">
        <f t="shared" si="54"/>
        <v>0.10851177835314729</v>
      </c>
      <c r="AI132">
        <f t="shared" si="57"/>
        <v>3.4700180095843705E-2</v>
      </c>
      <c r="AJ132">
        <f t="shared" si="58"/>
        <v>2.9518859104844648E-2</v>
      </c>
      <c r="AK132">
        <f t="shared" si="59"/>
        <v>3.6648563376524501E-2</v>
      </c>
      <c r="AM132" t="str">
        <f t="shared" si="60"/>
        <v>PC_O-36:0_</v>
      </c>
      <c r="AN132">
        <f t="shared" si="61"/>
        <v>3.6903250457820343E-2</v>
      </c>
      <c r="AO132">
        <f t="shared" si="62"/>
        <v>5.2589317885028852E-2</v>
      </c>
      <c r="AQ132">
        <f t="shared" si="63"/>
        <v>9.3354535718075133E-3</v>
      </c>
      <c r="AR132">
        <f t="shared" si="64"/>
        <v>3.2537105081437208E-2</v>
      </c>
      <c r="AT132">
        <f t="shared" si="55"/>
        <v>4.1749417574709624E-3</v>
      </c>
      <c r="AU132">
        <f t="shared" si="56"/>
        <v>1.3283217526139812E-2</v>
      </c>
      <c r="AW132">
        <f t="shared" si="65"/>
        <v>0.35091739537527428</v>
      </c>
    </row>
    <row r="133" spans="1:49" x14ac:dyDescent="0.2">
      <c r="A133" t="s">
        <v>901</v>
      </c>
      <c r="B133">
        <v>774.62400000000002</v>
      </c>
      <c r="C133">
        <v>7.8451781768482998E-2</v>
      </c>
      <c r="D133">
        <v>5.3929508380293603E-2</v>
      </c>
      <c r="E133">
        <v>7.9191841727463699E-2</v>
      </c>
      <c r="F133">
        <v>5.8493148277283802E-2</v>
      </c>
      <c r="G133">
        <v>4.8917208220806203E-2</v>
      </c>
      <c r="H133">
        <v>5.7968961932856403E-2</v>
      </c>
      <c r="I133">
        <v>7.4868902095282103E-2</v>
      </c>
      <c r="J133">
        <v>9.5350351111213899E-2</v>
      </c>
      <c r="K133">
        <v>7.7654821267638396E-2</v>
      </c>
      <c r="L133">
        <v>8.2244409102726901E-2</v>
      </c>
      <c r="M133">
        <v>0.24180725649772</v>
      </c>
      <c r="N133">
        <v>0.267857187146124</v>
      </c>
      <c r="O133">
        <v>0.33977575650596897</v>
      </c>
      <c r="P133">
        <v>0.56423155458572805</v>
      </c>
      <c r="Q133">
        <v>0.173526376250972</v>
      </c>
      <c r="R133">
        <v>0.187096182168591</v>
      </c>
      <c r="S133">
        <v>0.13142322718206001</v>
      </c>
      <c r="T133">
        <v>0.13731186336128301</v>
      </c>
      <c r="U133">
        <v>0.104523144263727</v>
      </c>
      <c r="V133">
        <v>0.101936448327756</v>
      </c>
      <c r="W133">
        <v>9.5562223469238899E-2</v>
      </c>
      <c r="X133">
        <v>9.7835738798752805E-2</v>
      </c>
      <c r="AA133" t="str">
        <f t="shared" si="47"/>
        <v>PC_O-36:1_</v>
      </c>
      <c r="AB133">
        <f t="shared" si="48"/>
        <v>6.6190645074388293E-2</v>
      </c>
      <c r="AC133">
        <f t="shared" si="49"/>
        <v>6.8842495002373744E-2</v>
      </c>
      <c r="AD133">
        <f t="shared" si="50"/>
        <v>5.3443085076831306E-2</v>
      </c>
      <c r="AE133">
        <f t="shared" si="51"/>
        <v>8.5109626603248001E-2</v>
      </c>
      <c r="AF133">
        <f t="shared" si="52"/>
        <v>7.9949615185182649E-2</v>
      </c>
      <c r="AG133">
        <f t="shared" si="53"/>
        <v>0.254832221821922</v>
      </c>
      <c r="AH133">
        <f t="shared" si="54"/>
        <v>0.45200365554584854</v>
      </c>
      <c r="AI133">
        <f t="shared" si="57"/>
        <v>0.1343675452716715</v>
      </c>
      <c r="AJ133">
        <f t="shared" si="58"/>
        <v>0.1032297962957415</v>
      </c>
      <c r="AK133">
        <f t="shared" si="59"/>
        <v>9.6698981133995859E-2</v>
      </c>
      <c r="AM133" t="str">
        <f t="shared" si="60"/>
        <v>PC_O-36:1_</v>
      </c>
      <c r="AN133">
        <f t="shared" si="61"/>
        <v>7.0707093388404793E-2</v>
      </c>
      <c r="AO133">
        <f t="shared" si="62"/>
        <v>0.20822644001383589</v>
      </c>
      <c r="AQ133">
        <f t="shared" si="63"/>
        <v>1.239736048182259E-2</v>
      </c>
      <c r="AR133">
        <f t="shared" si="64"/>
        <v>0.15043041191800055</v>
      </c>
      <c r="AT133">
        <f t="shared" si="55"/>
        <v>5.5442681557849715E-3</v>
      </c>
      <c r="AU133">
        <f t="shared" si="56"/>
        <v>6.1412958499298453E-2</v>
      </c>
      <c r="AW133">
        <f t="shared" si="65"/>
        <v>0.11035190681963963</v>
      </c>
    </row>
    <row r="134" spans="1:49" x14ac:dyDescent="0.2">
      <c r="A134" t="s">
        <v>902</v>
      </c>
      <c r="B134">
        <v>772.62199999999996</v>
      </c>
      <c r="C134">
        <v>9.0843767388045005E-2</v>
      </c>
      <c r="D134">
        <v>6.5387147931552203E-2</v>
      </c>
      <c r="E134">
        <v>6.1752953641722799E-2</v>
      </c>
      <c r="F134">
        <v>5.5590467957415901E-2</v>
      </c>
      <c r="G134">
        <v>5.6332349745074603E-2</v>
      </c>
      <c r="H134">
        <v>5.0572648384784501E-2</v>
      </c>
      <c r="I134">
        <v>8.1341388351571703E-2</v>
      </c>
      <c r="J134">
        <v>8.8852994788870099E-2</v>
      </c>
      <c r="K134">
        <v>8.1024449014020797E-2</v>
      </c>
      <c r="L134">
        <v>6.6821466620421197E-2</v>
      </c>
      <c r="M134">
        <v>0.38878092266549402</v>
      </c>
      <c r="N134">
        <v>0.36848193910607202</v>
      </c>
      <c r="O134">
        <v>0.46402295525049703</v>
      </c>
      <c r="P134">
        <v>0.74396468668057503</v>
      </c>
      <c r="Q134">
        <v>0.38073642208882602</v>
      </c>
      <c r="R134">
        <v>0.33993073878230701</v>
      </c>
      <c r="S134">
        <v>0.16042048607152801</v>
      </c>
      <c r="T134">
        <v>0.22234052295348999</v>
      </c>
      <c r="U134">
        <v>0.13171470255693299</v>
      </c>
      <c r="V134">
        <v>0.14158639677552101</v>
      </c>
      <c r="W134">
        <v>0.16796534460458001</v>
      </c>
      <c r="X134">
        <v>0.15035679648296901</v>
      </c>
      <c r="AA134" t="str">
        <f t="shared" si="47"/>
        <v>PC_O-36:2_</v>
      </c>
      <c r="AB134">
        <f t="shared" si="48"/>
        <v>7.8115457659798604E-2</v>
      </c>
      <c r="AC134">
        <f t="shared" si="49"/>
        <v>5.867171079956935E-2</v>
      </c>
      <c r="AD134">
        <f t="shared" si="50"/>
        <v>5.3452499064929548E-2</v>
      </c>
      <c r="AE134">
        <f t="shared" si="51"/>
        <v>8.5097191570220901E-2</v>
      </c>
      <c r="AF134">
        <f t="shared" si="52"/>
        <v>7.3922957817220997E-2</v>
      </c>
      <c r="AG134">
        <f t="shared" si="53"/>
        <v>0.37863143088578299</v>
      </c>
      <c r="AH134">
        <f t="shared" si="54"/>
        <v>0.603993820965536</v>
      </c>
      <c r="AI134">
        <f t="shared" si="57"/>
        <v>0.19138050451250899</v>
      </c>
      <c r="AJ134">
        <f t="shared" si="58"/>
        <v>0.136650549666227</v>
      </c>
      <c r="AK134">
        <f t="shared" si="59"/>
        <v>0.15916107054377451</v>
      </c>
      <c r="AM134" t="str">
        <f t="shared" si="60"/>
        <v>PC_O-36:2_</v>
      </c>
      <c r="AN134">
        <f t="shared" si="61"/>
        <v>6.9851963382347865E-2</v>
      </c>
      <c r="AO134">
        <f t="shared" si="62"/>
        <v>0.29396347531476585</v>
      </c>
      <c r="AQ134">
        <f t="shared" si="63"/>
        <v>1.333431469532234E-2</v>
      </c>
      <c r="AR134">
        <f t="shared" si="64"/>
        <v>0.19794556621182086</v>
      </c>
      <c r="AT134">
        <f t="shared" si="55"/>
        <v>5.9632868184230289E-3</v>
      </c>
      <c r="AU134">
        <f t="shared" si="56"/>
        <v>8.0810939010877283E-2</v>
      </c>
      <c r="AW134">
        <f t="shared" si="65"/>
        <v>6.4392251323004843E-2</v>
      </c>
    </row>
    <row r="135" spans="1:49" x14ac:dyDescent="0.2">
      <c r="A135" t="s">
        <v>903</v>
      </c>
      <c r="B135">
        <v>770.62</v>
      </c>
      <c r="C135">
        <v>5.7134823076205501E-2</v>
      </c>
      <c r="D135">
        <v>5.4892206891955501E-2</v>
      </c>
      <c r="E135">
        <v>5.1338547277587597E-2</v>
      </c>
      <c r="F135">
        <v>4.7023274788451599E-2</v>
      </c>
      <c r="G135">
        <v>3.8342208853022697E-2</v>
      </c>
      <c r="H135">
        <v>4.7728003744525502E-2</v>
      </c>
      <c r="I135">
        <v>6.7523633275497097E-2</v>
      </c>
      <c r="J135">
        <v>4.4580551267693003E-2</v>
      </c>
      <c r="K135">
        <v>5.9880386744903397E-2</v>
      </c>
      <c r="L135">
        <v>4.8030188815456502E-2</v>
      </c>
      <c r="M135">
        <v>0.107116374917475</v>
      </c>
      <c r="N135">
        <v>8.1207865090891798E-2</v>
      </c>
      <c r="O135">
        <v>0.119575132848473</v>
      </c>
      <c r="P135">
        <v>0.19915220563052399</v>
      </c>
      <c r="Q135">
        <v>9.9999284384226603E-2</v>
      </c>
      <c r="R135">
        <v>7.8320600184449501E-2</v>
      </c>
      <c r="S135">
        <v>3.6329931010982898E-2</v>
      </c>
      <c r="T135">
        <v>4.6474681480216502E-2</v>
      </c>
      <c r="U135">
        <v>3.11061114602947E-2</v>
      </c>
      <c r="V135">
        <v>4.3316500926894097E-2</v>
      </c>
      <c r="W135">
        <v>5.1483725398453403E-2</v>
      </c>
      <c r="X135">
        <v>7.1462257736959897E-2</v>
      </c>
      <c r="AA135" t="str">
        <f t="shared" si="47"/>
        <v>PC_O-36:3_</v>
      </c>
      <c r="AB135">
        <f t="shared" si="48"/>
        <v>5.6013514984080498E-2</v>
      </c>
      <c r="AC135">
        <f t="shared" si="49"/>
        <v>4.9180911033019595E-2</v>
      </c>
      <c r="AD135">
        <f t="shared" si="50"/>
        <v>4.3035106298774099E-2</v>
      </c>
      <c r="AE135">
        <f t="shared" si="51"/>
        <v>5.605209227159505E-2</v>
      </c>
      <c r="AF135">
        <f t="shared" si="52"/>
        <v>5.3955287780179953E-2</v>
      </c>
      <c r="AG135">
        <f t="shared" si="53"/>
        <v>9.4162120004183392E-2</v>
      </c>
      <c r="AH135">
        <f t="shared" si="54"/>
        <v>0.15936366923949849</v>
      </c>
      <c r="AI135">
        <f t="shared" ref="AI135:AI150" si="66">AVERAGE(S135:T135)</f>
        <v>4.14023062455997E-2</v>
      </c>
      <c r="AJ135">
        <f t="shared" ref="AJ135:AJ150" si="67">AVERAGE(U135:V135)</f>
        <v>3.7211306193594397E-2</v>
      </c>
      <c r="AK135">
        <f t="shared" ref="AK135:AK150" si="68">AVERAGE(W135:X135)</f>
        <v>6.147299156770665E-2</v>
      </c>
      <c r="AM135" t="str">
        <f t="shared" ref="AM135:AM150" si="69">A135</f>
        <v>PC_O-36:3_</v>
      </c>
      <c r="AN135">
        <f t="shared" ref="AN135:AN150" si="70">AVERAGE(AB135:AF135)</f>
        <v>5.1647382473529832E-2</v>
      </c>
      <c r="AO135">
        <f t="shared" ref="AO135:AO150" si="71">AVERAGE(AG135:AK135)</f>
        <v>7.8722478650116529E-2</v>
      </c>
      <c r="AQ135">
        <f t="shared" ref="AQ135:AQ150" si="72">STDEV(AB135:AF135)</f>
        <v>5.5687922991982941E-3</v>
      </c>
      <c r="AR135">
        <f t="shared" ref="AR135:AR150" si="73">STDEV(AG135:AK135)</f>
        <v>5.038576598713037E-2</v>
      </c>
      <c r="AT135">
        <f t="shared" si="55"/>
        <v>2.4904396267169467E-3</v>
      </c>
      <c r="AU135">
        <f t="shared" si="56"/>
        <v>2.0569902827958231E-2</v>
      </c>
      <c r="AW135">
        <f t="shared" ref="AW135:AW150" si="74">TTEST(AB135:AF135,AG135:AK135,2,3)</f>
        <v>0.29688218562028956</v>
      </c>
    </row>
    <row r="136" spans="1:49" x14ac:dyDescent="0.2">
      <c r="A136" t="s">
        <v>904</v>
      </c>
      <c r="B136">
        <v>768.61800000000005</v>
      </c>
      <c r="C136">
        <v>0.118953967911678</v>
      </c>
      <c r="D136">
        <v>9.1515964199501296E-2</v>
      </c>
      <c r="E136">
        <v>7.6104550170639301E-2</v>
      </c>
      <c r="F136">
        <v>8.0613284935322799E-2</v>
      </c>
      <c r="G136">
        <v>7.2129698522940697E-2</v>
      </c>
      <c r="H136">
        <v>7.5049826644953299E-2</v>
      </c>
      <c r="I136">
        <v>0.101996241678801</v>
      </c>
      <c r="J136">
        <v>8.4120831063466905E-2</v>
      </c>
      <c r="K136">
        <v>0.12090672569951</v>
      </c>
      <c r="L136">
        <v>0.101401586679955</v>
      </c>
      <c r="M136">
        <v>0.15325101595271601</v>
      </c>
      <c r="N136">
        <v>0.13494045330550899</v>
      </c>
      <c r="O136">
        <v>0.19863800469895099</v>
      </c>
      <c r="P136">
        <v>0.262553226327016</v>
      </c>
      <c r="Q136">
        <v>0.14943630322340601</v>
      </c>
      <c r="R136">
        <v>0.10927611748867699</v>
      </c>
      <c r="S136">
        <v>4.5517606086532901E-2</v>
      </c>
      <c r="T136">
        <v>4.97506667015769E-2</v>
      </c>
      <c r="U136">
        <v>3.4287329733924503E-2</v>
      </c>
      <c r="V136">
        <v>4.0279634721568001E-2</v>
      </c>
      <c r="W136">
        <v>6.8208216641093E-2</v>
      </c>
      <c r="X136">
        <v>0.10951160377769099</v>
      </c>
      <c r="AA136" t="str">
        <f t="shared" si="47"/>
        <v>PC_O-36:4_</v>
      </c>
      <c r="AB136">
        <f t="shared" si="48"/>
        <v>0.10523496605558966</v>
      </c>
      <c r="AC136">
        <f t="shared" si="49"/>
        <v>7.835891755298105E-2</v>
      </c>
      <c r="AD136">
        <f t="shared" si="50"/>
        <v>7.3589762583947005E-2</v>
      </c>
      <c r="AE136">
        <f t="shared" si="51"/>
        <v>9.3058536371133954E-2</v>
      </c>
      <c r="AF136">
        <f t="shared" si="52"/>
        <v>0.1111541561897325</v>
      </c>
      <c r="AG136">
        <f t="shared" si="53"/>
        <v>0.14409573462911252</v>
      </c>
      <c r="AH136">
        <f t="shared" si="54"/>
        <v>0.23059561551298349</v>
      </c>
      <c r="AI136">
        <f t="shared" si="66"/>
        <v>4.76341363940549E-2</v>
      </c>
      <c r="AJ136">
        <f t="shared" si="67"/>
        <v>3.7283482227746252E-2</v>
      </c>
      <c r="AK136">
        <f t="shared" si="68"/>
        <v>8.885991020939199E-2</v>
      </c>
      <c r="AM136" t="str">
        <f t="shared" si="69"/>
        <v>PC_O-36:4_</v>
      </c>
      <c r="AN136">
        <f t="shared" si="70"/>
        <v>9.2279267750676838E-2</v>
      </c>
      <c r="AO136">
        <f t="shared" si="71"/>
        <v>0.10969377579465782</v>
      </c>
      <c r="AQ136">
        <f t="shared" si="72"/>
        <v>1.6338547554336471E-2</v>
      </c>
      <c r="AR136">
        <f t="shared" si="73"/>
        <v>7.9576141259688107E-2</v>
      </c>
      <c r="AT136">
        <f t="shared" si="55"/>
        <v>7.3068205970218576E-3</v>
      </c>
      <c r="AU136">
        <f t="shared" si="56"/>
        <v>3.2486823630978545E-2</v>
      </c>
      <c r="AW136">
        <f t="shared" si="74"/>
        <v>0.65487455863792088</v>
      </c>
    </row>
    <row r="137" spans="1:49" x14ac:dyDescent="0.2">
      <c r="A137" t="s">
        <v>905</v>
      </c>
      <c r="B137">
        <v>766.61599999999999</v>
      </c>
      <c r="C137">
        <v>0.10866510898276199</v>
      </c>
      <c r="D137">
        <v>8.3857836313305095E-2</v>
      </c>
      <c r="E137">
        <v>8.4025409673301896E-2</v>
      </c>
      <c r="F137">
        <v>7.7051712200699896E-2</v>
      </c>
      <c r="G137">
        <v>6.7836492892752898E-2</v>
      </c>
      <c r="H137">
        <v>7.1366163714750297E-2</v>
      </c>
      <c r="I137">
        <v>8.9666056258811494E-2</v>
      </c>
      <c r="J137">
        <v>8.0959405426117903E-2</v>
      </c>
      <c r="K137">
        <v>9.2646310859116301E-2</v>
      </c>
      <c r="L137">
        <v>8.8612015503013106E-2</v>
      </c>
      <c r="M137">
        <v>0.10614989841399999</v>
      </c>
      <c r="N137">
        <v>9.0542653311688495E-2</v>
      </c>
      <c r="O137">
        <v>0.19919409149282599</v>
      </c>
      <c r="P137">
        <v>0.23096232558941601</v>
      </c>
      <c r="Q137">
        <v>7.1849211733509694E-2</v>
      </c>
      <c r="R137">
        <v>8.5764066154931998E-2</v>
      </c>
      <c r="S137">
        <v>2.68362203528088E-2</v>
      </c>
      <c r="T137">
        <v>3.4268882048534302E-2</v>
      </c>
      <c r="U137">
        <v>2.9774546019792101E-2</v>
      </c>
      <c r="V137">
        <v>2.31860939295335E-2</v>
      </c>
      <c r="W137">
        <v>6.7528592960192299E-2</v>
      </c>
      <c r="X137">
        <v>9.4468333053016496E-2</v>
      </c>
      <c r="AA137" t="str">
        <f t="shared" si="47"/>
        <v>PC_O-36:5_</v>
      </c>
      <c r="AB137">
        <f t="shared" si="48"/>
        <v>9.6261472648033544E-2</v>
      </c>
      <c r="AC137">
        <f t="shared" si="49"/>
        <v>8.0538560937000903E-2</v>
      </c>
      <c r="AD137">
        <f t="shared" si="50"/>
        <v>6.9601328303751597E-2</v>
      </c>
      <c r="AE137">
        <f t="shared" si="51"/>
        <v>8.5312730842464699E-2</v>
      </c>
      <c r="AF137">
        <f t="shared" si="52"/>
        <v>9.0629163181064704E-2</v>
      </c>
      <c r="AG137">
        <f t="shared" si="53"/>
        <v>9.8346275862844251E-2</v>
      </c>
      <c r="AH137">
        <f t="shared" si="54"/>
        <v>0.215078208541121</v>
      </c>
      <c r="AI137">
        <f t="shared" si="66"/>
        <v>3.0552551200671553E-2</v>
      </c>
      <c r="AJ137">
        <f t="shared" si="67"/>
        <v>2.6480319974662801E-2</v>
      </c>
      <c r="AK137">
        <f t="shared" si="68"/>
        <v>8.0998463006604404E-2</v>
      </c>
      <c r="AM137" t="str">
        <f t="shared" si="69"/>
        <v>PC_O-36:5_</v>
      </c>
      <c r="AN137">
        <f t="shared" si="70"/>
        <v>8.4468651182463092E-2</v>
      </c>
      <c r="AO137">
        <f t="shared" si="71"/>
        <v>9.0291163717180808E-2</v>
      </c>
      <c r="AQ137">
        <f t="shared" si="72"/>
        <v>1.017617211422708E-2</v>
      </c>
      <c r="AR137">
        <f t="shared" si="73"/>
        <v>7.6425734014462204E-2</v>
      </c>
      <c r="AT137">
        <f t="shared" si="55"/>
        <v>4.5509225196299005E-3</v>
      </c>
      <c r="AU137">
        <f t="shared" si="56"/>
        <v>3.1200675258850105E-2</v>
      </c>
      <c r="AW137">
        <f t="shared" si="74"/>
        <v>0.87383066516705599</v>
      </c>
    </row>
    <row r="138" spans="1:49" x14ac:dyDescent="0.2">
      <c r="A138" t="s">
        <v>906</v>
      </c>
      <c r="B138">
        <v>764.61400000000003</v>
      </c>
      <c r="C138">
        <v>4.70638206004153E-2</v>
      </c>
      <c r="D138">
        <v>3.2533818087560097E-2</v>
      </c>
      <c r="E138">
        <v>4.2109203988292702E-2</v>
      </c>
      <c r="F138">
        <v>4.3886755752233497E-2</v>
      </c>
      <c r="G138">
        <v>3.4605806701129803E-2</v>
      </c>
      <c r="H138">
        <v>3.7922458654917397E-2</v>
      </c>
      <c r="I138">
        <v>5.3523266750865099E-2</v>
      </c>
      <c r="J138">
        <v>6.2065560981432601E-2</v>
      </c>
      <c r="K138">
        <v>7.1873176587464199E-2</v>
      </c>
      <c r="L138">
        <v>5.05992971434929E-2</v>
      </c>
      <c r="M138">
        <v>5.4879052361019198E-2</v>
      </c>
      <c r="N138">
        <v>4.3544391458996898E-2</v>
      </c>
      <c r="O138">
        <v>5.9455604672253401E-2</v>
      </c>
      <c r="P138">
        <v>8.1326866798251393E-2</v>
      </c>
      <c r="Q138">
        <v>4.4027213445470802E-2</v>
      </c>
      <c r="R138">
        <v>2.89256082729441E-2</v>
      </c>
      <c r="S138">
        <v>1.9443913897489101E-2</v>
      </c>
      <c r="T138">
        <v>3.1839305337670799E-2</v>
      </c>
      <c r="U138">
        <v>2.0841579783235701E-2</v>
      </c>
      <c r="V138">
        <v>1.7608543641859601E-2</v>
      </c>
      <c r="W138">
        <v>2.7584894922910701E-2</v>
      </c>
      <c r="X138">
        <v>3.5927094644688698E-2</v>
      </c>
      <c r="AA138" t="str">
        <f t="shared" si="47"/>
        <v>PC_O-36:6_</v>
      </c>
      <c r="AB138">
        <f t="shared" si="48"/>
        <v>3.9798819343987699E-2</v>
      </c>
      <c r="AC138">
        <f t="shared" si="49"/>
        <v>4.2997979870263103E-2</v>
      </c>
      <c r="AD138">
        <f t="shared" si="50"/>
        <v>3.62641326780236E-2</v>
      </c>
      <c r="AE138">
        <f t="shared" si="51"/>
        <v>5.779441386614885E-2</v>
      </c>
      <c r="AF138">
        <f t="shared" si="52"/>
        <v>6.1236236865478549E-2</v>
      </c>
      <c r="AG138">
        <f t="shared" si="53"/>
        <v>4.9211721910008048E-2</v>
      </c>
      <c r="AH138">
        <f t="shared" si="54"/>
        <v>7.0391235735252397E-2</v>
      </c>
      <c r="AI138">
        <f t="shared" si="66"/>
        <v>2.5641609617579948E-2</v>
      </c>
      <c r="AJ138">
        <f t="shared" si="67"/>
        <v>1.9225061712547651E-2</v>
      </c>
      <c r="AK138">
        <f t="shared" si="68"/>
        <v>3.1755994783799701E-2</v>
      </c>
      <c r="AM138" t="str">
        <f t="shared" si="69"/>
        <v>PC_O-36:6_</v>
      </c>
      <c r="AN138">
        <f t="shared" si="70"/>
        <v>4.7618316524780366E-2</v>
      </c>
      <c r="AO138">
        <f t="shared" si="71"/>
        <v>3.9245124751837543E-2</v>
      </c>
      <c r="AQ138">
        <f t="shared" si="72"/>
        <v>1.1184925673580239E-2</v>
      </c>
      <c r="AR138">
        <f t="shared" si="73"/>
        <v>2.0684286935302641E-2</v>
      </c>
      <c r="AT138">
        <f t="shared" si="55"/>
        <v>5.0020508258816071E-3</v>
      </c>
      <c r="AU138">
        <f t="shared" si="56"/>
        <v>8.4443247808013207E-3</v>
      </c>
      <c r="AW138">
        <f t="shared" si="74"/>
        <v>0.4555058152320961</v>
      </c>
    </row>
    <row r="139" spans="1:49" x14ac:dyDescent="0.2">
      <c r="A139" t="s">
        <v>907</v>
      </c>
      <c r="B139">
        <v>800.65</v>
      </c>
      <c r="C139">
        <v>3.5948907129510002E-2</v>
      </c>
      <c r="D139">
        <v>3.2887458260037E-2</v>
      </c>
      <c r="E139">
        <v>3.4185142775190899E-2</v>
      </c>
      <c r="F139">
        <v>3.6617675856455097E-2</v>
      </c>
      <c r="G139">
        <v>2.8282408631899399E-2</v>
      </c>
      <c r="H139">
        <v>2.9811503050989001E-2</v>
      </c>
      <c r="I139">
        <v>4.2322030574022597E-2</v>
      </c>
      <c r="J139">
        <v>2.7865220680298699E-2</v>
      </c>
      <c r="K139">
        <v>3.48120078940947E-2</v>
      </c>
      <c r="L139">
        <v>3.4277037992562903E-2</v>
      </c>
      <c r="M139">
        <v>0.40153945205052399</v>
      </c>
      <c r="N139">
        <v>0.343054305499637</v>
      </c>
      <c r="O139">
        <v>0.73601375049782902</v>
      </c>
      <c r="P139">
        <v>0.79191718645035802</v>
      </c>
      <c r="Q139">
        <v>0.25814783564857902</v>
      </c>
      <c r="R139">
        <v>0.247974944943816</v>
      </c>
      <c r="S139">
        <v>0.170822753508827</v>
      </c>
      <c r="T139">
        <v>0.20631619530353301</v>
      </c>
      <c r="U139">
        <v>0.14314274619674799</v>
      </c>
      <c r="V139">
        <v>0.18139388690197</v>
      </c>
      <c r="W139">
        <v>0.112031282118026</v>
      </c>
      <c r="X139">
        <v>0.16648974545175199</v>
      </c>
      <c r="AA139" t="str">
        <f t="shared" si="47"/>
        <v>PC_O-38:2_</v>
      </c>
      <c r="AB139">
        <f t="shared" si="48"/>
        <v>3.4418182694773501E-2</v>
      </c>
      <c r="AC139">
        <f t="shared" si="49"/>
        <v>3.5401409315823001E-2</v>
      </c>
      <c r="AD139">
        <f t="shared" si="50"/>
        <v>2.9046955841444198E-2</v>
      </c>
      <c r="AE139">
        <f t="shared" si="51"/>
        <v>3.5093625627160646E-2</v>
      </c>
      <c r="AF139">
        <f t="shared" si="52"/>
        <v>3.4544522943328798E-2</v>
      </c>
      <c r="AG139">
        <f t="shared" si="53"/>
        <v>0.3722968787750805</v>
      </c>
      <c r="AH139">
        <f t="shared" si="54"/>
        <v>0.76396546847409352</v>
      </c>
      <c r="AI139">
        <f t="shared" si="66"/>
        <v>0.18856947440617999</v>
      </c>
      <c r="AJ139">
        <f t="shared" si="67"/>
        <v>0.162268316549359</v>
      </c>
      <c r="AK139">
        <f t="shared" si="68"/>
        <v>0.13926051378488899</v>
      </c>
      <c r="AM139" t="str">
        <f t="shared" si="69"/>
        <v>PC_O-38:2_</v>
      </c>
      <c r="AN139">
        <f t="shared" si="70"/>
        <v>3.3700939284506029E-2</v>
      </c>
      <c r="AO139">
        <f t="shared" si="71"/>
        <v>0.32527213039792041</v>
      </c>
      <c r="AQ139">
        <f t="shared" si="72"/>
        <v>2.6323376950783887E-3</v>
      </c>
      <c r="AR139">
        <f t="shared" si="73"/>
        <v>0.26197392658035479</v>
      </c>
      <c r="AT139">
        <f t="shared" si="55"/>
        <v>1.1772172051860781E-3</v>
      </c>
      <c r="AU139">
        <f t="shared" si="56"/>
        <v>0.10695040767253541</v>
      </c>
      <c r="AW139">
        <f t="shared" si="74"/>
        <v>6.7575310759655186E-2</v>
      </c>
    </row>
    <row r="140" spans="1:49" x14ac:dyDescent="0.2">
      <c r="A140" t="s">
        <v>908</v>
      </c>
      <c r="B140">
        <v>798.64800000000002</v>
      </c>
      <c r="C140">
        <v>3.9095075904242903E-2</v>
      </c>
      <c r="D140">
        <v>2.9665518444751501E-2</v>
      </c>
      <c r="E140">
        <v>3.3464251430857503E-2</v>
      </c>
      <c r="F140">
        <v>3.47226483484823E-2</v>
      </c>
      <c r="G140">
        <v>1.5971908939351399E-2</v>
      </c>
      <c r="H140">
        <v>2.2269611352705498E-2</v>
      </c>
      <c r="I140">
        <v>3.5806495450000801E-2</v>
      </c>
      <c r="J140">
        <v>2.3457861778852E-2</v>
      </c>
      <c r="K140">
        <v>3.17927876249171E-2</v>
      </c>
      <c r="L140">
        <v>3.7909487737647601E-2</v>
      </c>
      <c r="M140">
        <v>0.116362206078715</v>
      </c>
      <c r="N140">
        <v>8.6551716274602397E-2</v>
      </c>
      <c r="O140">
        <v>0.20946050114400799</v>
      </c>
      <c r="P140">
        <v>0.20338147516769001</v>
      </c>
      <c r="Q140">
        <v>0.104312008614627</v>
      </c>
      <c r="R140">
        <v>0.10575655438019201</v>
      </c>
      <c r="S140">
        <v>3.4854413707474503E-2</v>
      </c>
      <c r="T140">
        <v>4.4078262789500701E-2</v>
      </c>
      <c r="U140">
        <v>2.6525386739478699E-2</v>
      </c>
      <c r="V140">
        <v>5.3002451157102198E-2</v>
      </c>
      <c r="W140">
        <v>6.9487295224839998E-2</v>
      </c>
      <c r="X140">
        <v>4.0122140965578403E-2</v>
      </c>
      <c r="AA140" t="str">
        <f t="shared" si="47"/>
        <v>PC_O-38:3_</v>
      </c>
      <c r="AB140">
        <f t="shared" si="48"/>
        <v>3.4380297174497199E-2</v>
      </c>
      <c r="AC140">
        <f t="shared" si="49"/>
        <v>3.4093449889669905E-2</v>
      </c>
      <c r="AD140">
        <f t="shared" si="50"/>
        <v>1.9120760146028447E-2</v>
      </c>
      <c r="AE140">
        <f t="shared" si="51"/>
        <v>2.9632178614426401E-2</v>
      </c>
      <c r="AF140">
        <f t="shared" si="52"/>
        <v>3.4851137681282354E-2</v>
      </c>
      <c r="AG140">
        <f t="shared" si="53"/>
        <v>0.1014569611766587</v>
      </c>
      <c r="AH140">
        <f t="shared" si="54"/>
        <v>0.206420988155849</v>
      </c>
      <c r="AI140">
        <f t="shared" si="66"/>
        <v>3.9466338248487602E-2</v>
      </c>
      <c r="AJ140">
        <f t="shared" si="67"/>
        <v>3.9763918948290448E-2</v>
      </c>
      <c r="AK140">
        <f t="shared" si="68"/>
        <v>5.4804718095209204E-2</v>
      </c>
      <c r="AM140" t="str">
        <f t="shared" si="69"/>
        <v>PC_O-38:3_</v>
      </c>
      <c r="AN140">
        <f t="shared" si="70"/>
        <v>3.0415564701180862E-2</v>
      </c>
      <c r="AO140">
        <f t="shared" si="71"/>
        <v>8.8382584924898991E-2</v>
      </c>
      <c r="AQ140">
        <f t="shared" si="72"/>
        <v>6.6540693264816242E-3</v>
      </c>
      <c r="AR140">
        <f t="shared" si="73"/>
        <v>7.0689551849565921E-2</v>
      </c>
      <c r="AT140">
        <f t="shared" si="55"/>
        <v>2.9757902682018304E-3</v>
      </c>
      <c r="AU140">
        <f t="shared" si="56"/>
        <v>2.8858888696241897E-2</v>
      </c>
      <c r="AW140">
        <f t="shared" si="74"/>
        <v>0.14071000191887517</v>
      </c>
    </row>
    <row r="141" spans="1:49" x14ac:dyDescent="0.2">
      <c r="A141" t="s">
        <v>909</v>
      </c>
      <c r="B141">
        <v>796.64599999999996</v>
      </c>
      <c r="C141">
        <v>8.0370050866874404E-2</v>
      </c>
      <c r="D141">
        <v>6.8916981245971898E-2</v>
      </c>
      <c r="E141">
        <v>7.8679971091995399E-2</v>
      </c>
      <c r="F141">
        <v>6.1397208307567397E-2</v>
      </c>
      <c r="G141">
        <v>5.6987318491655503E-2</v>
      </c>
      <c r="H141">
        <v>5.4292826021586998E-2</v>
      </c>
      <c r="I141">
        <v>8.5597214581696904E-2</v>
      </c>
      <c r="J141">
        <v>8.1586389526415504E-2</v>
      </c>
      <c r="K141">
        <v>8.3465008901809107E-2</v>
      </c>
      <c r="L141">
        <v>7.5023826242072295E-2</v>
      </c>
      <c r="M141">
        <v>0.15114573537933701</v>
      </c>
      <c r="N141">
        <v>0.124066399874964</v>
      </c>
      <c r="O141">
        <v>0.19543388885424301</v>
      </c>
      <c r="P141">
        <v>0.209972497360016</v>
      </c>
      <c r="Q141">
        <v>0.17448897556068299</v>
      </c>
      <c r="R141">
        <v>0.127104670353579</v>
      </c>
      <c r="S141">
        <v>3.5700665269213797E-2</v>
      </c>
      <c r="T141">
        <v>4.9596517152994901E-2</v>
      </c>
      <c r="U141">
        <v>4.6926061308511999E-2</v>
      </c>
      <c r="V141">
        <v>4.0068232458943101E-2</v>
      </c>
      <c r="W141">
        <v>8.0144856432958503E-2</v>
      </c>
      <c r="X141">
        <v>6.0549407215484498E-2</v>
      </c>
      <c r="AA141" t="str">
        <f t="shared" si="47"/>
        <v>PC_O-38:4_</v>
      </c>
      <c r="AB141">
        <f t="shared" si="48"/>
        <v>7.4643516056423151E-2</v>
      </c>
      <c r="AC141">
        <f t="shared" si="49"/>
        <v>7.0038589699781398E-2</v>
      </c>
      <c r="AD141">
        <f t="shared" si="50"/>
        <v>5.5640072256621251E-2</v>
      </c>
      <c r="AE141">
        <f t="shared" si="51"/>
        <v>8.3591802054056197E-2</v>
      </c>
      <c r="AF141">
        <f t="shared" si="52"/>
        <v>7.9244417571940701E-2</v>
      </c>
      <c r="AG141">
        <f t="shared" si="53"/>
        <v>0.1376060676271505</v>
      </c>
      <c r="AH141">
        <f t="shared" si="54"/>
        <v>0.2027031931071295</v>
      </c>
      <c r="AI141">
        <f t="shared" si="66"/>
        <v>4.2648591211104349E-2</v>
      </c>
      <c r="AJ141">
        <f t="shared" si="67"/>
        <v>4.349714688372755E-2</v>
      </c>
      <c r="AK141">
        <f t="shared" si="68"/>
        <v>7.0347131824221504E-2</v>
      </c>
      <c r="AM141" t="str">
        <f t="shared" si="69"/>
        <v>PC_O-38:4_</v>
      </c>
      <c r="AN141">
        <f t="shared" si="70"/>
        <v>7.2631679527764545E-2</v>
      </c>
      <c r="AO141">
        <f t="shared" si="71"/>
        <v>9.9360426130666687E-2</v>
      </c>
      <c r="AQ141">
        <f t="shared" si="72"/>
        <v>1.0762654284178927E-2</v>
      </c>
      <c r="AR141">
        <f t="shared" si="73"/>
        <v>6.950029858660077E-2</v>
      </c>
      <c r="AT141">
        <f t="shared" si="55"/>
        <v>4.8132053195506837E-3</v>
      </c>
      <c r="AU141">
        <f t="shared" si="56"/>
        <v>2.8373378084707801E-2</v>
      </c>
      <c r="AW141">
        <f t="shared" si="74"/>
        <v>0.44124073889579657</v>
      </c>
    </row>
    <row r="142" spans="1:49" x14ac:dyDescent="0.2">
      <c r="A142" t="s">
        <v>910</v>
      </c>
      <c r="B142">
        <v>794.64400000000001</v>
      </c>
      <c r="C142">
        <v>9.84188372114463E-2</v>
      </c>
      <c r="D142">
        <v>8.8670331477481198E-2</v>
      </c>
      <c r="E142">
        <v>0.103559678237236</v>
      </c>
      <c r="F142">
        <v>9.3852053973201205E-2</v>
      </c>
      <c r="G142">
        <v>6.9394461585435899E-2</v>
      </c>
      <c r="H142">
        <v>8.6340265267331004E-2</v>
      </c>
      <c r="I142">
        <v>0.10009279497335299</v>
      </c>
      <c r="J142">
        <v>9.4428657292553897E-2</v>
      </c>
      <c r="K142">
        <v>0.13582840629940901</v>
      </c>
      <c r="L142">
        <v>0.114352549126798</v>
      </c>
      <c r="M142">
        <v>0.16281700197653501</v>
      </c>
      <c r="N142">
        <v>0.11298404287958499</v>
      </c>
      <c r="O142">
        <v>0.15802174661992899</v>
      </c>
      <c r="P142">
        <v>0.19178395571378701</v>
      </c>
      <c r="Q142">
        <v>0.11577353873231799</v>
      </c>
      <c r="R142">
        <v>8.5117328461095404E-2</v>
      </c>
      <c r="S142">
        <v>4.6186520457732402E-2</v>
      </c>
      <c r="T142">
        <v>4.4326333644636999E-2</v>
      </c>
      <c r="U142">
        <v>2.07551175220635E-2</v>
      </c>
      <c r="V142">
        <v>4.34676916647471E-2</v>
      </c>
      <c r="W142">
        <v>6.9627345403859106E-2</v>
      </c>
      <c r="X142">
        <v>7.9166927503231801E-2</v>
      </c>
      <c r="AA142" t="str">
        <f t="shared" si="47"/>
        <v>PC_O-38:5_</v>
      </c>
      <c r="AB142">
        <f t="shared" si="48"/>
        <v>9.3544584344463749E-2</v>
      </c>
      <c r="AC142">
        <f t="shared" si="49"/>
        <v>9.8705866105218601E-2</v>
      </c>
      <c r="AD142">
        <f t="shared" si="50"/>
        <v>7.7867363426383451E-2</v>
      </c>
      <c r="AE142">
        <f t="shared" si="51"/>
        <v>9.7260726132953446E-2</v>
      </c>
      <c r="AF142">
        <f t="shared" si="52"/>
        <v>0.1250904777131035</v>
      </c>
      <c r="AG142">
        <f t="shared" si="53"/>
        <v>0.13790052242806</v>
      </c>
      <c r="AH142">
        <f t="shared" si="54"/>
        <v>0.174902851166858</v>
      </c>
      <c r="AI142">
        <f t="shared" si="66"/>
        <v>4.5256427051184697E-2</v>
      </c>
      <c r="AJ142">
        <f t="shared" si="67"/>
        <v>3.21114045934053E-2</v>
      </c>
      <c r="AK142">
        <f t="shared" si="68"/>
        <v>7.4397136453545454E-2</v>
      </c>
      <c r="AM142" t="str">
        <f t="shared" si="69"/>
        <v>PC_O-38:5_</v>
      </c>
      <c r="AN142">
        <f t="shared" si="70"/>
        <v>9.8493803544424552E-2</v>
      </c>
      <c r="AO142">
        <f t="shared" si="71"/>
        <v>9.2913668338610686E-2</v>
      </c>
      <c r="AQ142">
        <f t="shared" si="72"/>
        <v>1.7021261189315875E-2</v>
      </c>
      <c r="AR142">
        <f t="shared" si="73"/>
        <v>6.1353551279508797E-2</v>
      </c>
      <c r="AT142">
        <f t="shared" si="55"/>
        <v>7.6121394164178425E-3</v>
      </c>
      <c r="AU142">
        <f t="shared" si="56"/>
        <v>2.5047482423746423E-2</v>
      </c>
      <c r="AW142">
        <f t="shared" si="74"/>
        <v>0.85297217999208452</v>
      </c>
    </row>
    <row r="143" spans="1:49" x14ac:dyDescent="0.2">
      <c r="A143" t="s">
        <v>911</v>
      </c>
      <c r="B143">
        <v>792.64200000000005</v>
      </c>
      <c r="C143">
        <v>9.2424761086301696E-2</v>
      </c>
      <c r="D143">
        <v>0.100775215613688</v>
      </c>
      <c r="E143">
        <v>9.3346128863225797E-2</v>
      </c>
      <c r="F143">
        <v>8.2627854984225493E-2</v>
      </c>
      <c r="G143">
        <v>6.8707623653066499E-2</v>
      </c>
      <c r="H143">
        <v>7.7934936015761305E-2</v>
      </c>
      <c r="I143">
        <v>8.6825538129485597E-2</v>
      </c>
      <c r="J143">
        <v>0.10453188998689</v>
      </c>
      <c r="K143">
        <v>0.105681811610009</v>
      </c>
      <c r="L143">
        <v>0.101461579577833</v>
      </c>
      <c r="M143">
        <v>0.147806527401006</v>
      </c>
      <c r="N143">
        <v>0.10970570773605499</v>
      </c>
      <c r="O143">
        <v>0.20594249339450299</v>
      </c>
      <c r="P143">
        <v>0.21729655097516101</v>
      </c>
      <c r="Q143">
        <v>9.4284994005754005E-2</v>
      </c>
      <c r="R143">
        <v>6.7547141707614194E-2</v>
      </c>
      <c r="S143">
        <v>5.0056853800290499E-2</v>
      </c>
      <c r="T143">
        <v>4.97593872325603E-2</v>
      </c>
      <c r="U143">
        <v>3.71882109324186E-2</v>
      </c>
      <c r="V143">
        <v>4.3634274371574903E-2</v>
      </c>
      <c r="W143">
        <v>7.1568149980100706E-2</v>
      </c>
      <c r="X143">
        <v>0.10705662497235301</v>
      </c>
      <c r="AA143" t="str">
        <f t="shared" si="47"/>
        <v>PC_O-38:6_</v>
      </c>
      <c r="AB143">
        <f t="shared" si="48"/>
        <v>9.659998834999485E-2</v>
      </c>
      <c r="AC143">
        <f t="shared" si="49"/>
        <v>8.7986991923725638E-2</v>
      </c>
      <c r="AD143">
        <f t="shared" si="50"/>
        <v>7.3321279834413902E-2</v>
      </c>
      <c r="AE143">
        <f t="shared" si="51"/>
        <v>9.56787140581878E-2</v>
      </c>
      <c r="AF143">
        <f t="shared" si="52"/>
        <v>0.103571695593921</v>
      </c>
      <c r="AG143">
        <f t="shared" si="53"/>
        <v>0.1287561175685305</v>
      </c>
      <c r="AH143">
        <f t="shared" si="54"/>
        <v>0.21161952218483199</v>
      </c>
      <c r="AI143">
        <f t="shared" si="66"/>
        <v>4.9908120516425403E-2</v>
      </c>
      <c r="AJ143">
        <f t="shared" si="67"/>
        <v>4.0411242651996748E-2</v>
      </c>
      <c r="AK143">
        <f t="shared" si="68"/>
        <v>8.9312387476226857E-2</v>
      </c>
      <c r="AM143" t="str">
        <f t="shared" si="69"/>
        <v>PC_O-38:6_</v>
      </c>
      <c r="AN143">
        <f t="shared" si="70"/>
        <v>9.1431733952048636E-2</v>
      </c>
      <c r="AO143">
        <f t="shared" si="71"/>
        <v>0.10400147807960229</v>
      </c>
      <c r="AQ143">
        <f t="shared" si="72"/>
        <v>1.1532358368939781E-2</v>
      </c>
      <c r="AR143">
        <f t="shared" si="73"/>
        <v>6.9606059991591515E-2</v>
      </c>
      <c r="AT143">
        <f t="shared" si="55"/>
        <v>5.1574274507675899E-3</v>
      </c>
      <c r="AU143">
        <f t="shared" si="56"/>
        <v>2.8416554997492328E-2</v>
      </c>
      <c r="AW143">
        <f t="shared" si="74"/>
        <v>0.70970038941467373</v>
      </c>
    </row>
    <row r="144" spans="1:49" x14ac:dyDescent="0.2">
      <c r="A144" t="s">
        <v>912</v>
      </c>
      <c r="B144">
        <v>824.67399999999998</v>
      </c>
      <c r="C144">
        <v>4.2447258603857597E-2</v>
      </c>
      <c r="D144">
        <v>3.52717397333943E-2</v>
      </c>
      <c r="E144">
        <v>3.10938602599658E-2</v>
      </c>
      <c r="F144">
        <v>3.2545846822041501E-2</v>
      </c>
      <c r="G144">
        <v>3.5869181503715201E-2</v>
      </c>
      <c r="H144">
        <v>3.0611384239658899E-2</v>
      </c>
      <c r="I144">
        <v>3.8533684110074899E-2</v>
      </c>
      <c r="J144">
        <v>3.60064093944178E-2</v>
      </c>
      <c r="K144">
        <v>4.4693356282530197E-2</v>
      </c>
      <c r="L144">
        <v>4.5934037667270597E-2</v>
      </c>
      <c r="M144">
        <v>8.4673986829647496E-2</v>
      </c>
      <c r="N144">
        <v>7.1232037477033106E-2</v>
      </c>
      <c r="O144">
        <v>0.12955746548163799</v>
      </c>
      <c r="P144">
        <v>0.141257348653097</v>
      </c>
      <c r="Q144">
        <v>0.111894843105848</v>
      </c>
      <c r="R144">
        <v>7.2178872766387306E-2</v>
      </c>
      <c r="S144">
        <v>2.2409794398740499E-2</v>
      </c>
      <c r="T144">
        <v>2.48440301703674E-2</v>
      </c>
      <c r="U144">
        <v>2.1979943613846701E-2</v>
      </c>
      <c r="V144">
        <v>3.1391035343851799E-2</v>
      </c>
      <c r="W144">
        <v>3.9162868690536201E-2</v>
      </c>
      <c r="X144">
        <v>3.3412515446646099E-2</v>
      </c>
      <c r="AA144" t="str">
        <f t="shared" ref="AA144:AA168" si="75">A144</f>
        <v>PC_O-40:4_</v>
      </c>
      <c r="AB144">
        <f t="shared" ref="AB144:AB166" si="76">AVERAGE(C144:D144)</f>
        <v>3.8859499168625952E-2</v>
      </c>
      <c r="AC144">
        <f t="shared" ref="AC144:AC166" si="77">AVERAGE(E144:F144)</f>
        <v>3.1819853541003654E-2</v>
      </c>
      <c r="AD144">
        <f t="shared" ref="AD144:AD166" si="78">AVERAGE(G144:H144)</f>
        <v>3.3240282871687052E-2</v>
      </c>
      <c r="AE144">
        <f t="shared" ref="AE144:AE166" si="79">AVERAGE(I144:J144)</f>
        <v>3.727004675224635E-2</v>
      </c>
      <c r="AF144">
        <f t="shared" ref="AF144:AF166" si="80">AVERAGE(K144:L144)</f>
        <v>4.5313696974900397E-2</v>
      </c>
      <c r="AG144">
        <f t="shared" ref="AG144:AG166" si="81">AVERAGE(M144:N144)</f>
        <v>7.7953012153340301E-2</v>
      </c>
      <c r="AH144">
        <f t="shared" ref="AH144:AH166" si="82">AVERAGE(O144:P144)</f>
        <v>0.13540740706736748</v>
      </c>
      <c r="AI144">
        <f t="shared" si="66"/>
        <v>2.362691228455395E-2</v>
      </c>
      <c r="AJ144">
        <f t="shared" si="67"/>
        <v>2.6685489478849252E-2</v>
      </c>
      <c r="AK144">
        <f t="shared" si="68"/>
        <v>3.628769206859115E-2</v>
      </c>
      <c r="AM144" t="str">
        <f t="shared" si="69"/>
        <v>PC_O-40:4_</v>
      </c>
      <c r="AN144">
        <f t="shared" si="70"/>
        <v>3.7300675861692681E-2</v>
      </c>
      <c r="AO144">
        <f t="shared" si="71"/>
        <v>5.9992102610540429E-2</v>
      </c>
      <c r="AQ144">
        <f t="shared" si="72"/>
        <v>5.3189655984398508E-3</v>
      </c>
      <c r="AR144">
        <f t="shared" si="73"/>
        <v>4.7443964428605649E-2</v>
      </c>
      <c r="AT144">
        <f t="shared" ref="AT144:AT168" si="83">AQ144/SQRT(5)</f>
        <v>2.3787137296188711E-3</v>
      </c>
      <c r="AU144">
        <f t="shared" ref="AU144:AU168" si="84">AR144/SQRT(6)</f>
        <v>1.9368917370806586E-2</v>
      </c>
      <c r="AW144">
        <f t="shared" si="74"/>
        <v>0.34641054474669808</v>
      </c>
    </row>
    <row r="145" spans="1:49" x14ac:dyDescent="0.2">
      <c r="A145" t="s">
        <v>913</v>
      </c>
      <c r="B145">
        <v>822.67200000000003</v>
      </c>
      <c r="C145">
        <v>3.2171806590132697E-2</v>
      </c>
      <c r="D145">
        <v>3.5706234068195397E-2</v>
      </c>
      <c r="E145">
        <v>3.6903594289667101E-2</v>
      </c>
      <c r="F145">
        <v>3.7297891781396302E-2</v>
      </c>
      <c r="G145">
        <v>2.71963850561548E-2</v>
      </c>
      <c r="H145">
        <v>2.63408840412655E-2</v>
      </c>
      <c r="I145">
        <v>3.1274917951559698E-2</v>
      </c>
      <c r="J145">
        <v>4.4720330252822502E-2</v>
      </c>
      <c r="K145">
        <v>3.6353691601502001E-2</v>
      </c>
      <c r="L145">
        <v>4.2251633440290398E-2</v>
      </c>
      <c r="M145">
        <v>6.3170463052372394E-2</v>
      </c>
      <c r="N145">
        <v>7.5187367671050304E-2</v>
      </c>
      <c r="O145">
        <v>0.12950136985753299</v>
      </c>
      <c r="P145">
        <v>0.15527786770143701</v>
      </c>
      <c r="Q145">
        <v>7.3234663023931196E-2</v>
      </c>
      <c r="R145">
        <v>5.6526081017317702E-2</v>
      </c>
      <c r="S145">
        <v>3.1474945030596703E-2</v>
      </c>
      <c r="T145">
        <v>3.6616585238988399E-2</v>
      </c>
      <c r="U145">
        <v>2.4921264363086101E-2</v>
      </c>
      <c r="V145">
        <v>3.1642736648202101E-2</v>
      </c>
      <c r="W145">
        <v>3.5348019920968698E-2</v>
      </c>
      <c r="X145">
        <v>3.2734121767720802E-2</v>
      </c>
      <c r="AA145" t="str">
        <f t="shared" si="75"/>
        <v>PC_O-40:5_</v>
      </c>
      <c r="AB145">
        <f t="shared" si="76"/>
        <v>3.3939020329164044E-2</v>
      </c>
      <c r="AC145">
        <f t="shared" si="77"/>
        <v>3.7100743035531701E-2</v>
      </c>
      <c r="AD145">
        <f t="shared" si="78"/>
        <v>2.676863454871015E-2</v>
      </c>
      <c r="AE145">
        <f t="shared" si="79"/>
        <v>3.7997624102191097E-2</v>
      </c>
      <c r="AF145">
        <f t="shared" si="80"/>
        <v>3.9302662520896203E-2</v>
      </c>
      <c r="AG145">
        <f t="shared" si="81"/>
        <v>6.9178915361711349E-2</v>
      </c>
      <c r="AH145">
        <f t="shared" si="82"/>
        <v>0.142389618779485</v>
      </c>
      <c r="AI145">
        <f t="shared" si="66"/>
        <v>3.4045765134792551E-2</v>
      </c>
      <c r="AJ145">
        <f t="shared" si="67"/>
        <v>2.8282000505644101E-2</v>
      </c>
      <c r="AK145">
        <f t="shared" si="68"/>
        <v>3.4041070844344753E-2</v>
      </c>
      <c r="AM145" t="str">
        <f t="shared" si="69"/>
        <v>PC_O-40:5_</v>
      </c>
      <c r="AN145">
        <f t="shared" si="70"/>
        <v>3.5021736907298637E-2</v>
      </c>
      <c r="AO145">
        <f t="shared" si="71"/>
        <v>6.1587474125195552E-2</v>
      </c>
      <c r="AQ145">
        <f t="shared" si="72"/>
        <v>5.0197228239469956E-3</v>
      </c>
      <c r="AR145">
        <f t="shared" si="73"/>
        <v>4.7992763000337196E-2</v>
      </c>
      <c r="AT145">
        <f t="shared" si="83"/>
        <v>2.2448882925105384E-3</v>
      </c>
      <c r="AU145">
        <f t="shared" si="84"/>
        <v>1.9592963449524999E-2</v>
      </c>
      <c r="AW145">
        <f t="shared" si="74"/>
        <v>0.28440603109901824</v>
      </c>
    </row>
    <row r="146" spans="1:49" x14ac:dyDescent="0.2">
      <c r="A146" t="s">
        <v>914</v>
      </c>
      <c r="B146">
        <v>820.67</v>
      </c>
      <c r="C146">
        <v>4.0044887424990398E-2</v>
      </c>
      <c r="D146">
        <v>3.7333237716886701E-2</v>
      </c>
      <c r="E146">
        <v>4.5787446232661497E-2</v>
      </c>
      <c r="F146">
        <v>4.4102313043557599E-2</v>
      </c>
      <c r="G146">
        <v>4.1755727642202603E-2</v>
      </c>
      <c r="H146">
        <v>4.7284646840924302E-2</v>
      </c>
      <c r="I146">
        <v>5.6513794364525298E-2</v>
      </c>
      <c r="J146">
        <v>3.99678728617558E-2</v>
      </c>
      <c r="K146">
        <v>5.3874264905418003E-2</v>
      </c>
      <c r="L146">
        <v>4.23478400126567E-2</v>
      </c>
      <c r="M146">
        <v>8.8564411906963805E-2</v>
      </c>
      <c r="N146">
        <v>7.6919710774377606E-2</v>
      </c>
      <c r="O146">
        <v>0.12079432032779</v>
      </c>
      <c r="P146">
        <v>0.12447723851248201</v>
      </c>
      <c r="Q146">
        <v>6.8975896049678603E-2</v>
      </c>
      <c r="R146">
        <v>4.4515293966643998E-2</v>
      </c>
      <c r="S146">
        <v>2.6099601152993299E-2</v>
      </c>
      <c r="T146">
        <v>2.5396754348409701E-2</v>
      </c>
      <c r="U146">
        <v>1.61348117115254E-2</v>
      </c>
      <c r="V146">
        <v>1.3991942547864801E-2</v>
      </c>
      <c r="W146">
        <v>3.9792391112933402E-2</v>
      </c>
      <c r="X146">
        <v>3.7162905060098603E-2</v>
      </c>
      <c r="AA146" t="str">
        <f t="shared" si="75"/>
        <v>PC_O-40:6_</v>
      </c>
      <c r="AB146">
        <f t="shared" si="76"/>
        <v>3.868906257093855E-2</v>
      </c>
      <c r="AC146">
        <f t="shared" si="77"/>
        <v>4.4944879638109544E-2</v>
      </c>
      <c r="AD146">
        <f t="shared" si="78"/>
        <v>4.4520187241563453E-2</v>
      </c>
      <c r="AE146">
        <f t="shared" si="79"/>
        <v>4.8240833613140549E-2</v>
      </c>
      <c r="AF146">
        <f t="shared" si="80"/>
        <v>4.8111052459037351E-2</v>
      </c>
      <c r="AG146">
        <f t="shared" si="81"/>
        <v>8.2742061340670706E-2</v>
      </c>
      <c r="AH146">
        <f t="shared" si="82"/>
        <v>0.12263577942013601</v>
      </c>
      <c r="AI146">
        <f t="shared" si="66"/>
        <v>2.5748177750701498E-2</v>
      </c>
      <c r="AJ146">
        <f t="shared" si="67"/>
        <v>1.5063377129695101E-2</v>
      </c>
      <c r="AK146">
        <f t="shared" si="68"/>
        <v>3.8477648086516006E-2</v>
      </c>
      <c r="AM146" t="str">
        <f t="shared" si="69"/>
        <v>PC_O-40:6_</v>
      </c>
      <c r="AN146">
        <f t="shared" si="70"/>
        <v>4.4901203104557891E-2</v>
      </c>
      <c r="AO146">
        <f t="shared" si="71"/>
        <v>5.6933408745543868E-2</v>
      </c>
      <c r="AQ146">
        <f t="shared" si="72"/>
        <v>3.879240761707797E-3</v>
      </c>
      <c r="AR146">
        <f t="shared" si="73"/>
        <v>4.4858447761415642E-2</v>
      </c>
      <c r="AT146">
        <f t="shared" si="83"/>
        <v>1.7348492088533395E-3</v>
      </c>
      <c r="AU146">
        <f t="shared" si="84"/>
        <v>1.831338461146044E-2</v>
      </c>
      <c r="AW146">
        <f t="shared" si="74"/>
        <v>0.58188073743007029</v>
      </c>
    </row>
    <row r="147" spans="1:49" x14ac:dyDescent="0.2">
      <c r="A147" t="s">
        <v>915</v>
      </c>
      <c r="B147">
        <v>852.702</v>
      </c>
      <c r="C147">
        <v>1.7436676699455599E-2</v>
      </c>
      <c r="D147">
        <v>1.2134732242845499E-2</v>
      </c>
      <c r="E147">
        <v>1.32259987850076E-2</v>
      </c>
      <c r="F147">
        <v>1.1012537403786601E-2</v>
      </c>
      <c r="G147">
        <v>5.9947627409834801E-3</v>
      </c>
      <c r="H147">
        <v>1.0981888916324199E-2</v>
      </c>
      <c r="I147">
        <v>1.3167559830549401E-2</v>
      </c>
      <c r="J147">
        <v>1.4394321099222999E-2</v>
      </c>
      <c r="K147">
        <v>1.7515668606870701E-2</v>
      </c>
      <c r="L147">
        <v>1.9170413257001601E-2</v>
      </c>
      <c r="M147">
        <v>2.5016423772233599E-2</v>
      </c>
      <c r="N147">
        <v>1.4361933156720699E-2</v>
      </c>
      <c r="O147">
        <v>3.4956243639672202E-2</v>
      </c>
      <c r="P147">
        <v>4.8329710197463502E-2</v>
      </c>
      <c r="Q147">
        <v>4.2381403154251797E-2</v>
      </c>
      <c r="R147">
        <v>3.5663836300583701E-2</v>
      </c>
      <c r="S147">
        <v>5.22079263156625E-3</v>
      </c>
      <c r="T147">
        <v>1.0489976189984301E-2</v>
      </c>
      <c r="U147">
        <v>9.7651457151401392E-3</v>
      </c>
      <c r="V147">
        <v>1.2691679411945E-2</v>
      </c>
      <c r="W147">
        <v>1.16463040603174E-2</v>
      </c>
      <c r="X147">
        <v>9.5151348719284892E-3</v>
      </c>
      <c r="AA147" t="str">
        <f t="shared" si="75"/>
        <v>PC_O-42:4_</v>
      </c>
      <c r="AB147">
        <f t="shared" si="76"/>
        <v>1.4785704471150549E-2</v>
      </c>
      <c r="AC147">
        <f t="shared" si="77"/>
        <v>1.21192680943971E-2</v>
      </c>
      <c r="AD147">
        <f t="shared" si="78"/>
        <v>8.4883258286538397E-3</v>
      </c>
      <c r="AE147">
        <f t="shared" si="79"/>
        <v>1.3780940464886201E-2</v>
      </c>
      <c r="AF147">
        <f t="shared" si="80"/>
        <v>1.8343040931936151E-2</v>
      </c>
      <c r="AG147">
        <f t="shared" si="81"/>
        <v>1.9689178464477149E-2</v>
      </c>
      <c r="AH147">
        <f t="shared" si="82"/>
        <v>4.1642976918567852E-2</v>
      </c>
      <c r="AI147">
        <f t="shared" si="66"/>
        <v>7.8553844107752749E-3</v>
      </c>
      <c r="AJ147">
        <f t="shared" si="67"/>
        <v>1.122841256354257E-2</v>
      </c>
      <c r="AK147">
        <f t="shared" si="68"/>
        <v>1.0580719466122945E-2</v>
      </c>
      <c r="AM147" t="str">
        <f t="shared" si="69"/>
        <v>PC_O-42:4_</v>
      </c>
      <c r="AN147">
        <f t="shared" si="70"/>
        <v>1.3503455958204768E-2</v>
      </c>
      <c r="AO147">
        <f t="shared" si="71"/>
        <v>1.8199334364697159E-2</v>
      </c>
      <c r="AQ147">
        <f t="shared" si="72"/>
        <v>3.6128329561788642E-3</v>
      </c>
      <c r="AR147">
        <f t="shared" si="73"/>
        <v>1.3833459039726253E-2</v>
      </c>
      <c r="AT147">
        <f t="shared" si="83"/>
        <v>1.6157080162734919E-3</v>
      </c>
      <c r="AU147">
        <f t="shared" si="84"/>
        <v>5.6474860041701149E-3</v>
      </c>
      <c r="AW147">
        <f t="shared" si="74"/>
        <v>0.49881370655477331</v>
      </c>
    </row>
    <row r="148" spans="1:49" x14ac:dyDescent="0.2">
      <c r="A148" t="s">
        <v>916</v>
      </c>
      <c r="B148">
        <v>850.7</v>
      </c>
      <c r="C148">
        <v>1.52640634078902E-2</v>
      </c>
      <c r="D148">
        <v>1.4348791307073399E-2</v>
      </c>
      <c r="E148">
        <v>1.36286053037903E-2</v>
      </c>
      <c r="F148">
        <v>1.5404698101623499E-2</v>
      </c>
      <c r="G148">
        <v>1.09446523009107E-2</v>
      </c>
      <c r="H148">
        <v>1.2670971721365E-2</v>
      </c>
      <c r="I148">
        <v>1.48751668091956E-2</v>
      </c>
      <c r="J148">
        <v>1.50419618500542E-2</v>
      </c>
      <c r="K148">
        <v>1.32997029343593E-2</v>
      </c>
      <c r="L148">
        <v>1.37473440227512E-2</v>
      </c>
      <c r="M148">
        <v>5.2177615093277403E-2</v>
      </c>
      <c r="N148">
        <v>3.9008251721358599E-2</v>
      </c>
      <c r="O148">
        <v>9.3501082050461107E-2</v>
      </c>
      <c r="P148">
        <v>9.2026499037402204E-2</v>
      </c>
      <c r="Q148">
        <v>5.0298955480588201E-2</v>
      </c>
      <c r="R148">
        <v>6.0068697169979202E-2</v>
      </c>
      <c r="S148">
        <v>2.3990453790783701E-2</v>
      </c>
      <c r="T148">
        <v>3.19955930820073E-2</v>
      </c>
      <c r="U148">
        <v>1.8767135587366899E-2</v>
      </c>
      <c r="V148">
        <v>2.8576674951700701E-2</v>
      </c>
      <c r="W148">
        <v>2.29869659822757E-2</v>
      </c>
      <c r="X148">
        <v>1.98878066106816E-2</v>
      </c>
      <c r="AA148" t="str">
        <f t="shared" si="75"/>
        <v>PC_O-42:5_</v>
      </c>
      <c r="AB148">
        <f t="shared" si="76"/>
        <v>1.48064273574818E-2</v>
      </c>
      <c r="AC148">
        <f t="shared" si="77"/>
        <v>1.45166517027069E-2</v>
      </c>
      <c r="AD148">
        <f t="shared" si="78"/>
        <v>1.180781201113785E-2</v>
      </c>
      <c r="AE148">
        <f t="shared" si="79"/>
        <v>1.4958564329624901E-2</v>
      </c>
      <c r="AF148">
        <f t="shared" si="80"/>
        <v>1.352352347855525E-2</v>
      </c>
      <c r="AG148">
        <f t="shared" si="81"/>
        <v>4.5592933407318001E-2</v>
      </c>
      <c r="AH148">
        <f t="shared" si="82"/>
        <v>9.2763790543931662E-2</v>
      </c>
      <c r="AI148">
        <f t="shared" si="66"/>
        <v>2.7993023436395502E-2</v>
      </c>
      <c r="AJ148">
        <f t="shared" si="67"/>
        <v>2.3671905269533798E-2</v>
      </c>
      <c r="AK148">
        <f t="shared" si="68"/>
        <v>2.143738629647865E-2</v>
      </c>
      <c r="AM148" t="str">
        <f t="shared" si="69"/>
        <v>PC_O-42:5_</v>
      </c>
      <c r="AN148">
        <f t="shared" si="70"/>
        <v>1.3922595775901339E-2</v>
      </c>
      <c r="AO148">
        <f t="shared" si="71"/>
        <v>4.2291807790731523E-2</v>
      </c>
      <c r="AQ148">
        <f t="shared" si="72"/>
        <v>1.3075607656331161E-3</v>
      </c>
      <c r="AR148">
        <f t="shared" si="73"/>
        <v>2.9767353649369305E-2</v>
      </c>
      <c r="AT148">
        <f t="shared" si="83"/>
        <v>5.8475895133346361E-4</v>
      </c>
      <c r="AU148">
        <f t="shared" si="84"/>
        <v>1.2152471238988254E-2</v>
      </c>
      <c r="AW148">
        <f t="shared" si="74"/>
        <v>0.10005695473093965</v>
      </c>
    </row>
    <row r="149" spans="1:49" x14ac:dyDescent="0.2">
      <c r="A149" t="s">
        <v>917</v>
      </c>
      <c r="B149">
        <v>848.69799999999998</v>
      </c>
      <c r="C149">
        <v>1.9060385835288001E-2</v>
      </c>
      <c r="D149">
        <v>1.5149788933723299E-2</v>
      </c>
      <c r="E149">
        <v>1.83807406851508E-2</v>
      </c>
      <c r="F149">
        <v>1.3091609467970999E-2</v>
      </c>
      <c r="G149">
        <v>1.7928736516628099E-2</v>
      </c>
      <c r="H149">
        <v>1.64353757035492E-2</v>
      </c>
      <c r="I149">
        <v>2.0127384270518901E-2</v>
      </c>
      <c r="J149">
        <v>1.0860974273958201E-2</v>
      </c>
      <c r="K149">
        <v>2.4706221441771901E-2</v>
      </c>
      <c r="L149">
        <v>1.29968983968575E-2</v>
      </c>
      <c r="M149">
        <v>2.2797741711872599E-2</v>
      </c>
      <c r="N149">
        <v>4.4001919890050201E-2</v>
      </c>
      <c r="O149">
        <v>7.9961051101006597E-2</v>
      </c>
      <c r="P149">
        <v>0.10788192398795</v>
      </c>
      <c r="Q149">
        <v>5.0952168165011399E-2</v>
      </c>
      <c r="R149">
        <v>3.9153150304596797E-2</v>
      </c>
      <c r="S149">
        <v>2.2927024142349799E-2</v>
      </c>
      <c r="T149">
        <v>2.5816891525265201E-2</v>
      </c>
      <c r="U149">
        <v>1.7683164207560598E-2</v>
      </c>
      <c r="V149">
        <v>1.9188585683126799E-2</v>
      </c>
      <c r="W149">
        <v>2.2257021226978799E-2</v>
      </c>
      <c r="X149">
        <v>2.7247952104334498E-2</v>
      </c>
      <c r="AA149" t="str">
        <f t="shared" si="75"/>
        <v>PC_O-42:6_</v>
      </c>
      <c r="AB149">
        <f t="shared" si="76"/>
        <v>1.7105087384505651E-2</v>
      </c>
      <c r="AC149">
        <f t="shared" si="77"/>
        <v>1.5736175076560902E-2</v>
      </c>
      <c r="AD149">
        <f t="shared" si="78"/>
        <v>1.7182056110088648E-2</v>
      </c>
      <c r="AE149">
        <f t="shared" si="79"/>
        <v>1.5494179272238551E-2</v>
      </c>
      <c r="AF149">
        <f t="shared" si="80"/>
        <v>1.8851559919314701E-2</v>
      </c>
      <c r="AG149">
        <f t="shared" si="81"/>
        <v>3.33998308009614E-2</v>
      </c>
      <c r="AH149">
        <f t="shared" si="82"/>
        <v>9.3921487544478294E-2</v>
      </c>
      <c r="AI149">
        <f t="shared" si="66"/>
        <v>2.4371957833807502E-2</v>
      </c>
      <c r="AJ149">
        <f t="shared" si="67"/>
        <v>1.8435874945343697E-2</v>
      </c>
      <c r="AK149">
        <f t="shared" si="68"/>
        <v>2.4752486665656648E-2</v>
      </c>
      <c r="AM149" t="str">
        <f t="shared" si="69"/>
        <v>PC_O-42:6_</v>
      </c>
      <c r="AN149">
        <f t="shared" si="70"/>
        <v>1.6873811552541688E-2</v>
      </c>
      <c r="AO149">
        <f t="shared" si="71"/>
        <v>3.8976327558049507E-2</v>
      </c>
      <c r="AQ149">
        <f t="shared" si="72"/>
        <v>1.3469960839139141E-3</v>
      </c>
      <c r="AR149">
        <f t="shared" si="73"/>
        <v>3.1175244106202867E-2</v>
      </c>
      <c r="AT149">
        <f t="shared" si="83"/>
        <v>6.0239496181150448E-4</v>
      </c>
      <c r="AU149">
        <f t="shared" si="84"/>
        <v>1.2727240111150943E-2</v>
      </c>
      <c r="AW149">
        <f t="shared" si="74"/>
        <v>0.18813956549648653</v>
      </c>
    </row>
    <row r="150" spans="1:49" x14ac:dyDescent="0.2">
      <c r="A150" t="s">
        <v>918</v>
      </c>
      <c r="B150">
        <v>876.726</v>
      </c>
      <c r="C150">
        <v>2.0240834761905998E-3</v>
      </c>
      <c r="D150">
        <v>4.2736182129177198E-3</v>
      </c>
      <c r="E150">
        <v>5.3937825890258599E-3</v>
      </c>
      <c r="F150">
        <v>3.65478356666228E-3</v>
      </c>
      <c r="G150">
        <v>2.3802052456543899E-3</v>
      </c>
      <c r="H150">
        <v>2.90014623820796E-3</v>
      </c>
      <c r="I150">
        <v>9.2535324157828093E-3</v>
      </c>
      <c r="J150">
        <v>5.8399687174928803E-3</v>
      </c>
      <c r="K150">
        <v>7.4291014184143297E-4</v>
      </c>
      <c r="L150">
        <v>8.8315074228951206E-3</v>
      </c>
      <c r="M150">
        <v>8.76463699437619E-3</v>
      </c>
      <c r="N150">
        <v>1.4309858051870201E-2</v>
      </c>
      <c r="O150">
        <v>1.76395858414964E-2</v>
      </c>
      <c r="P150">
        <v>1.6003251867597702E-2</v>
      </c>
      <c r="Q150">
        <v>2.0049493884147399E-2</v>
      </c>
      <c r="R150">
        <v>1.2104627391298001E-2</v>
      </c>
      <c r="S150">
        <v>9.8792414785677501E-3</v>
      </c>
      <c r="T150">
        <v>6.1301473835034797E-3</v>
      </c>
      <c r="U150">
        <v>2.4264451414314401E-3</v>
      </c>
      <c r="V150">
        <v>6.9540183482673301E-3</v>
      </c>
      <c r="W150">
        <v>8.9969444292190195E-3</v>
      </c>
      <c r="X150">
        <v>3.3412392231428499E-3</v>
      </c>
      <c r="AA150" t="str">
        <f t="shared" si="75"/>
        <v>PC_O-44:6_</v>
      </c>
      <c r="AB150">
        <f t="shared" si="76"/>
        <v>3.14885084455416E-3</v>
      </c>
      <c r="AC150">
        <f t="shared" si="77"/>
        <v>4.5242830778440702E-3</v>
      </c>
      <c r="AD150">
        <f t="shared" si="78"/>
        <v>2.6401757419311752E-3</v>
      </c>
      <c r="AE150">
        <f t="shared" si="79"/>
        <v>7.5467505666378448E-3</v>
      </c>
      <c r="AF150">
        <f t="shared" si="80"/>
        <v>4.7872087823682772E-3</v>
      </c>
      <c r="AG150">
        <f t="shared" si="81"/>
        <v>1.1537247523123195E-2</v>
      </c>
      <c r="AH150">
        <f t="shared" si="82"/>
        <v>1.6821418854547049E-2</v>
      </c>
      <c r="AI150">
        <f t="shared" si="66"/>
        <v>8.0046944310356149E-3</v>
      </c>
      <c r="AJ150">
        <f t="shared" si="67"/>
        <v>4.6902317448493849E-3</v>
      </c>
      <c r="AK150">
        <f t="shared" si="68"/>
        <v>6.1690918261809342E-3</v>
      </c>
      <c r="AM150" t="str">
        <f t="shared" si="69"/>
        <v>PC_O-44:6_</v>
      </c>
      <c r="AN150">
        <f t="shared" si="70"/>
        <v>4.5294538026671048E-3</v>
      </c>
      <c r="AO150">
        <f t="shared" si="71"/>
        <v>9.4445368759472348E-3</v>
      </c>
      <c r="AQ150">
        <f t="shared" si="72"/>
        <v>1.9135033476945223E-3</v>
      </c>
      <c r="AR150">
        <f t="shared" si="73"/>
        <v>4.8529096787078511E-3</v>
      </c>
      <c r="AT150">
        <f t="shared" si="83"/>
        <v>8.5574471212367337E-4</v>
      </c>
      <c r="AU150">
        <f t="shared" si="84"/>
        <v>1.9811920801080149E-3</v>
      </c>
      <c r="AW150">
        <f t="shared" si="74"/>
        <v>8.6691009060401378E-2</v>
      </c>
    </row>
    <row r="151" spans="1:49" x14ac:dyDescent="0.2">
      <c r="A151" t="s">
        <v>115</v>
      </c>
      <c r="B151" t="s">
        <v>115</v>
      </c>
      <c r="C151" t="s">
        <v>115</v>
      </c>
      <c r="D151" t="s">
        <v>115</v>
      </c>
      <c r="E151" t="s">
        <v>115</v>
      </c>
      <c r="F151" t="s">
        <v>115</v>
      </c>
      <c r="G151" t="s">
        <v>115</v>
      </c>
      <c r="H151" t="s">
        <v>115</v>
      </c>
      <c r="I151" t="s">
        <v>115</v>
      </c>
      <c r="J151" t="s">
        <v>115</v>
      </c>
      <c r="K151" t="s">
        <v>115</v>
      </c>
      <c r="L151" t="s">
        <v>115</v>
      </c>
      <c r="M151" t="s">
        <v>115</v>
      </c>
      <c r="N151" t="s">
        <v>115</v>
      </c>
      <c r="O151" t="s">
        <v>115</v>
      </c>
      <c r="P151" t="s">
        <v>115</v>
      </c>
      <c r="Q151" t="s">
        <v>115</v>
      </c>
      <c r="R151" t="s">
        <v>115</v>
      </c>
      <c r="S151" t="s">
        <v>115</v>
      </c>
      <c r="T151" t="s">
        <v>115</v>
      </c>
      <c r="U151" t="s">
        <v>115</v>
      </c>
      <c r="V151" t="s">
        <v>115</v>
      </c>
      <c r="W151" t="s">
        <v>115</v>
      </c>
      <c r="X151" t="s">
        <v>115</v>
      </c>
    </row>
    <row r="152" spans="1:49" x14ac:dyDescent="0.2">
      <c r="A152" t="s">
        <v>116</v>
      </c>
      <c r="B152">
        <v>105333.5</v>
      </c>
      <c r="C152">
        <v>38.617362766960802</v>
      </c>
      <c r="D152">
        <v>36.283257737190802</v>
      </c>
      <c r="E152">
        <v>41.065010187766497</v>
      </c>
      <c r="F152">
        <v>35.981878528039999</v>
      </c>
      <c r="G152">
        <v>30.726553205304899</v>
      </c>
      <c r="H152">
        <v>34.224443105510197</v>
      </c>
      <c r="I152">
        <v>43.577635309864696</v>
      </c>
      <c r="J152">
        <v>42.936689026398902</v>
      </c>
      <c r="K152">
        <v>48.989465213703603</v>
      </c>
      <c r="L152">
        <v>42.7535208799614</v>
      </c>
      <c r="M152">
        <v>66.592229052819107</v>
      </c>
      <c r="N152">
        <v>57.384541448474302</v>
      </c>
      <c r="O152">
        <v>97.970082215035802</v>
      </c>
      <c r="P152">
        <v>122.229110717605</v>
      </c>
      <c r="Q152">
        <v>55.836505732747597</v>
      </c>
      <c r="R152">
        <v>48.997755700542797</v>
      </c>
      <c r="S152">
        <v>27.482221921139601</v>
      </c>
      <c r="T152">
        <v>32.7522195312104</v>
      </c>
      <c r="U152">
        <v>22.726819108045699</v>
      </c>
      <c r="V152">
        <v>26.567578249454598</v>
      </c>
      <c r="W152">
        <v>36.714173453367103</v>
      </c>
      <c r="X152">
        <v>37.607868751701602</v>
      </c>
      <c r="AA152" t="str">
        <f t="shared" si="75"/>
        <v>TOTAL</v>
      </c>
      <c r="AB152">
        <f t="shared" si="76"/>
        <v>37.450310252075802</v>
      </c>
      <c r="AC152">
        <f t="shared" si="77"/>
        <v>38.523444357903244</v>
      </c>
      <c r="AD152">
        <f t="shared" si="78"/>
        <v>32.47549815540755</v>
      </c>
      <c r="AE152">
        <f t="shared" si="79"/>
        <v>43.257162168131799</v>
      </c>
      <c r="AF152">
        <f t="shared" si="80"/>
        <v>45.871493046832498</v>
      </c>
      <c r="AG152">
        <f t="shared" si="81"/>
        <v>61.988385250646701</v>
      </c>
      <c r="AH152">
        <f t="shared" si="82"/>
        <v>110.09959646632041</v>
      </c>
      <c r="AI152">
        <f>AVERAGE(S152:T152)</f>
        <v>30.117220726174999</v>
      </c>
      <c r="AJ152">
        <f>AVERAGE(U152:V152)</f>
        <v>24.647198678750151</v>
      </c>
      <c r="AK152">
        <f>AVERAGE(W152:X152)</f>
        <v>37.161021102534349</v>
      </c>
      <c r="AM152" t="str">
        <f>A152</f>
        <v>TOTAL</v>
      </c>
      <c r="AN152">
        <f>AVERAGE(AB152:AF152)</f>
        <v>39.51558159607017</v>
      </c>
      <c r="AO152">
        <f>AVERAGE(AG152:AK152)</f>
        <v>52.802684444885323</v>
      </c>
      <c r="AQ152">
        <f>STDEV(AB152:AF152)</f>
        <v>5.2251672801532738</v>
      </c>
      <c r="AR152">
        <f>STDEV(AG152:AK152)</f>
        <v>35.068990937366749</v>
      </c>
      <c r="AT152">
        <f t="shared" si="83"/>
        <v>2.3367658464460814</v>
      </c>
      <c r="AU152">
        <f t="shared" si="84"/>
        <v>14.316855598472682</v>
      </c>
      <c r="AW152">
        <f>TTEST(AB152:AF152,AG152:AK152,2,3)</f>
        <v>0.44732357694691216</v>
      </c>
    </row>
    <row r="155" spans="1:49" x14ac:dyDescent="0.2">
      <c r="A155" s="1" t="s">
        <v>2120</v>
      </c>
      <c r="B155" s="21"/>
      <c r="C155">
        <f t="shared" ref="C155:E155" si="85">SUM(C132,C127,C124,C121,C118,C105,C58,C53,C49,C47,C45,C43,C41,C39,C36,C34,C32,C30,C23,C17,C13,C11,C7:C9)+SUM(C65,C73,C80,C82,C90,C102,C115)/2</f>
        <v>4.4956211208699211</v>
      </c>
      <c r="D155">
        <f t="shared" si="85"/>
        <v>4.1855567351666103</v>
      </c>
      <c r="E155">
        <f t="shared" si="85"/>
        <v>4.8339252950613254</v>
      </c>
      <c r="F155">
        <f t="shared" ref="F155:X155" si="86">SUM(F132,F127,F124,F121,F118,F105,F58,F53,F49,F47,F45,F43,F41,F39,F36,F34,F32,F30,F23,F17,F13,F11,F7:F9)+SUM(F65,F73,F80,F82,F90,F102,F115)/2</f>
        <v>4.478280199331806</v>
      </c>
      <c r="G155">
        <f t="shared" si="86"/>
        <v>3.59952225648534</v>
      </c>
      <c r="H155">
        <f t="shared" si="86"/>
        <v>3.6173336423942115</v>
      </c>
      <c r="I155">
        <f t="shared" si="86"/>
        <v>5.1055902913997233</v>
      </c>
      <c r="J155">
        <f t="shared" si="86"/>
        <v>5.2505562611033669</v>
      </c>
      <c r="K155">
        <f t="shared" si="86"/>
        <v>6.2696878364634276</v>
      </c>
      <c r="L155">
        <f t="shared" si="86"/>
        <v>5.4207182217628604</v>
      </c>
      <c r="M155">
        <f t="shared" si="86"/>
        <v>7.8753941813384145</v>
      </c>
      <c r="N155">
        <f t="shared" si="86"/>
        <v>7.3168255939257829</v>
      </c>
      <c r="O155">
        <f t="shared" si="86"/>
        <v>13.11802330768251</v>
      </c>
      <c r="P155">
        <f t="shared" si="86"/>
        <v>13.066862185187178</v>
      </c>
      <c r="Q155">
        <f t="shared" si="86"/>
        <v>5.2017169498211899</v>
      </c>
      <c r="R155">
        <f t="shared" si="86"/>
        <v>6.2254634592662104</v>
      </c>
      <c r="S155">
        <f t="shared" si="86"/>
        <v>2.9786683873842605</v>
      </c>
      <c r="T155">
        <f t="shared" si="86"/>
        <v>3.7681569475490995</v>
      </c>
      <c r="U155">
        <f t="shared" si="86"/>
        <v>2.8053531061444028</v>
      </c>
      <c r="V155">
        <f t="shared" si="86"/>
        <v>3.4871927795547393</v>
      </c>
      <c r="W155">
        <f t="shared" si="86"/>
        <v>4.8051798254053173</v>
      </c>
      <c r="X155">
        <f t="shared" si="86"/>
        <v>4.9991380728811201</v>
      </c>
      <c r="AA155" t="str">
        <f t="shared" si="75"/>
        <v>Saturated Sum</v>
      </c>
      <c r="AB155">
        <f t="shared" si="76"/>
        <v>4.3405889280182652</v>
      </c>
      <c r="AC155">
        <f t="shared" si="77"/>
        <v>4.6561027471965657</v>
      </c>
      <c r="AD155">
        <f t="shared" si="78"/>
        <v>3.6084279494397755</v>
      </c>
      <c r="AE155">
        <f t="shared" si="79"/>
        <v>5.1780732762515456</v>
      </c>
      <c r="AF155">
        <f t="shared" si="80"/>
        <v>5.8452030291131436</v>
      </c>
      <c r="AG155">
        <f t="shared" si="81"/>
        <v>7.5961098876320987</v>
      </c>
      <c r="AH155">
        <f t="shared" si="82"/>
        <v>13.092442746434845</v>
      </c>
      <c r="AI155">
        <f t="shared" ref="AI155:AI164" si="87">AVERAGE(S155:T155)</f>
        <v>3.3734126674666802</v>
      </c>
      <c r="AJ155">
        <f t="shared" ref="AJ155:AJ164" si="88">AVERAGE(U155:V155)</f>
        <v>3.146272942849571</v>
      </c>
      <c r="AK155">
        <f t="shared" ref="AK155:AK164" si="89">AVERAGE(W155:X155)</f>
        <v>4.9021589491432191</v>
      </c>
      <c r="AM155" t="str">
        <f t="shared" ref="AM155:AM164" si="90">A155</f>
        <v>Saturated Sum</v>
      </c>
      <c r="AN155">
        <f t="shared" ref="AN155:AN164" si="91">AVERAGE(AB155:AF155)</f>
        <v>4.7256791860038589</v>
      </c>
      <c r="AO155">
        <f t="shared" ref="AO155:AO164" si="92">AVERAGE(AG155:AK155)</f>
        <v>6.4220794387052837</v>
      </c>
      <c r="AQ155">
        <f t="shared" ref="AQ155:AQ164" si="93">STDEV(AB155:AF155)</f>
        <v>0.84548503260225039</v>
      </c>
      <c r="AR155">
        <f t="shared" ref="AR155:AR164" si="94">STDEV(AG155:AK155)</f>
        <v>4.1293925015384403</v>
      </c>
      <c r="AT155">
        <f t="shared" si="83"/>
        <v>0.37811240137145152</v>
      </c>
      <c r="AU155">
        <f t="shared" si="84"/>
        <v>1.6858174294073631</v>
      </c>
      <c r="AW155">
        <f t="shared" ref="AW155:AW164" si="95">TTEST(AB155:AF155,AG155:AK155,2,3)</f>
        <v>0.41535034690018852</v>
      </c>
    </row>
    <row r="156" spans="1:49" x14ac:dyDescent="0.2">
      <c r="A156" s="1" t="s">
        <v>2121</v>
      </c>
      <c r="B156" s="21"/>
      <c r="C156">
        <f t="shared" ref="C156:E156" si="96">SUM(C133,C128,C125,C122,C119,C106,C96,C94,C83,C74,C66,C59,C54,C50,C48,C46,C44,C42,C40,C37:C38,C35,C33,C31,C24,C18,C14,C12,C10)+SUM(C81,C91,C103,C116)/2</f>
        <v>13.477960563837152</v>
      </c>
      <c r="D156">
        <f t="shared" si="96"/>
        <v>13.590526374937797</v>
      </c>
      <c r="E156">
        <f t="shared" si="96"/>
        <v>13.930086521949807</v>
      </c>
      <c r="F156">
        <f t="shared" ref="F156:X156" si="97">SUM(F133,F128,F125,F122,F119,F106,F96,F94,F83,F74,F66,F59,F54,F50,F48,F46,F44,F42,F40,F37:F38,F35,F33,F31,F24,F18,F14,F12,F10)+SUM(F81,F91,F103,F116)/2</f>
        <v>13.1477151704779</v>
      </c>
      <c r="G156">
        <f t="shared" si="97"/>
        <v>10.449263529454022</v>
      </c>
      <c r="H156">
        <f t="shared" si="97"/>
        <v>12.086573708108874</v>
      </c>
      <c r="I156">
        <f t="shared" si="97"/>
        <v>15.583715691615941</v>
      </c>
      <c r="J156">
        <f t="shared" si="97"/>
        <v>15.504900409271418</v>
      </c>
      <c r="K156">
        <f t="shared" si="97"/>
        <v>17.787864043200507</v>
      </c>
      <c r="L156">
        <f t="shared" si="97"/>
        <v>15.377854106028703</v>
      </c>
      <c r="M156">
        <f t="shared" si="97"/>
        <v>16.905352266053931</v>
      </c>
      <c r="N156">
        <f t="shared" si="97"/>
        <v>15.024729547663537</v>
      </c>
      <c r="O156">
        <f t="shared" si="97"/>
        <v>24.916087382824308</v>
      </c>
      <c r="P156">
        <f t="shared" si="97"/>
        <v>30.661335837417813</v>
      </c>
      <c r="Q156">
        <f t="shared" si="97"/>
        <v>13.606460876453705</v>
      </c>
      <c r="R156">
        <f t="shared" si="97"/>
        <v>10.831407049457214</v>
      </c>
      <c r="S156">
        <f t="shared" si="97"/>
        <v>8.8629934119564382</v>
      </c>
      <c r="T156">
        <f t="shared" si="97"/>
        <v>10.009234960909888</v>
      </c>
      <c r="U156">
        <f t="shared" si="97"/>
        <v>7.2690118984527308</v>
      </c>
      <c r="V156">
        <f t="shared" si="97"/>
        <v>8.9431504256491401</v>
      </c>
      <c r="W156">
        <f t="shared" si="97"/>
        <v>10.527578058248556</v>
      </c>
      <c r="X156">
        <f t="shared" si="97"/>
        <v>10.591357313688521</v>
      </c>
      <c r="AA156" t="str">
        <f t="shared" si="75"/>
        <v>Mono Sum</v>
      </c>
      <c r="AB156">
        <f t="shared" si="76"/>
        <v>13.534243469387475</v>
      </c>
      <c r="AC156">
        <f t="shared" si="77"/>
        <v>13.538900846213853</v>
      </c>
      <c r="AD156">
        <f t="shared" si="78"/>
        <v>11.267918618781447</v>
      </c>
      <c r="AE156">
        <f t="shared" si="79"/>
        <v>15.544308050443679</v>
      </c>
      <c r="AF156">
        <f t="shared" si="80"/>
        <v>16.582859074614603</v>
      </c>
      <c r="AG156">
        <f t="shared" si="81"/>
        <v>15.965040906858734</v>
      </c>
      <c r="AH156">
        <f t="shared" si="82"/>
        <v>27.788711610121062</v>
      </c>
      <c r="AI156">
        <f t="shared" si="87"/>
        <v>9.4361141864331621</v>
      </c>
      <c r="AJ156">
        <f t="shared" si="88"/>
        <v>8.1060811620509359</v>
      </c>
      <c r="AK156">
        <f t="shared" si="89"/>
        <v>10.559467685968539</v>
      </c>
      <c r="AM156" t="str">
        <f t="shared" si="90"/>
        <v>Mono Sum</v>
      </c>
      <c r="AN156">
        <f t="shared" si="91"/>
        <v>14.093646011888211</v>
      </c>
      <c r="AO156">
        <f t="shared" si="92"/>
        <v>14.371083110286486</v>
      </c>
      <c r="AQ156">
        <f t="shared" si="93"/>
        <v>2.0558459770434578</v>
      </c>
      <c r="AR156">
        <f t="shared" si="94"/>
        <v>8.0731969480887535</v>
      </c>
      <c r="AT156">
        <f t="shared" si="83"/>
        <v>0.91940227118772877</v>
      </c>
      <c r="AU156">
        <f t="shared" si="84"/>
        <v>3.2958688526353104</v>
      </c>
      <c r="AW156">
        <f t="shared" si="95"/>
        <v>0.94382306476169564</v>
      </c>
    </row>
    <row r="157" spans="1:49" x14ac:dyDescent="0.2">
      <c r="A157" s="1" t="s">
        <v>2122</v>
      </c>
      <c r="B157" s="21"/>
      <c r="C157">
        <f t="shared" ref="C157:E157" si="98">SUM(C134:C150,C129:C131,C126,C123,C120,C117,C107:C109,C104,C97:C101,C110:C114,C92:C93,C95,C84:C89,C75:C79,C67:C72,C60:C64,C55:C57,C51:C52,C25:C29,C19:C22,C15:C16)+SUM(C65,C73,C80:C82,C90:C91,C102:C103,C115:C116)/2</f>
        <v>20.643781082253721</v>
      </c>
      <c r="D157">
        <f t="shared" si="98"/>
        <v>18.507174627086378</v>
      </c>
      <c r="E157">
        <f t="shared" si="98"/>
        <v>22.300998370755376</v>
      </c>
      <c r="F157">
        <f t="shared" ref="F157:X157" si="99">SUM(F134:F150,F129:F131,F126,F123,F120,F117,F107:F109,F104,F97:F101,F110:F114,F92:F93,F95,F84:F89,F75:F79,F67:F72,F60:F64,F55:F57,F51:F52,F25:F29,F19:F22,F15:F16)+SUM(F65,F73,F80:F82,F90:F91,F102:F103,F115:F116)/2</f>
        <v>18.355883158230256</v>
      </c>
      <c r="G157">
        <f t="shared" si="99"/>
        <v>16.677767419365562</v>
      </c>
      <c r="H157">
        <f t="shared" si="99"/>
        <v>18.520535755007074</v>
      </c>
      <c r="I157">
        <f t="shared" si="99"/>
        <v>22.888329326849053</v>
      </c>
      <c r="J157">
        <f t="shared" si="99"/>
        <v>22.181232356024097</v>
      </c>
      <c r="K157">
        <f t="shared" si="99"/>
        <v>24.931913334039724</v>
      </c>
      <c r="L157">
        <f t="shared" si="99"/>
        <v>21.95494855216981</v>
      </c>
      <c r="M157">
        <f t="shared" si="99"/>
        <v>41.811482605426711</v>
      </c>
      <c r="N157">
        <f t="shared" si="99"/>
        <v>35.042986306884998</v>
      </c>
      <c r="O157">
        <f t="shared" si="99"/>
        <v>59.935971524528973</v>
      </c>
      <c r="P157">
        <f t="shared" si="99"/>
        <v>78.500912694999613</v>
      </c>
      <c r="Q157">
        <f t="shared" si="99"/>
        <v>37.028327906472747</v>
      </c>
      <c r="R157">
        <f t="shared" si="99"/>
        <v>31.940885191819326</v>
      </c>
      <c r="S157">
        <f t="shared" si="99"/>
        <v>15.640560121798876</v>
      </c>
      <c r="T157">
        <f t="shared" si="99"/>
        <v>18.974827622751366</v>
      </c>
      <c r="U157">
        <f t="shared" si="99"/>
        <v>12.652454103448575</v>
      </c>
      <c r="V157">
        <f t="shared" si="99"/>
        <v>14.137235044250728</v>
      </c>
      <c r="W157">
        <f t="shared" si="99"/>
        <v>21.381415569713251</v>
      </c>
      <c r="X157">
        <f t="shared" si="99"/>
        <v>22.017373365132006</v>
      </c>
      <c r="AA157" t="str">
        <f t="shared" si="75"/>
        <v>Poly Sum</v>
      </c>
      <c r="AB157">
        <f t="shared" si="76"/>
        <v>19.575477854670048</v>
      </c>
      <c r="AC157">
        <f t="shared" si="77"/>
        <v>20.328440764492818</v>
      </c>
      <c r="AD157">
        <f t="shared" si="78"/>
        <v>17.59915158718632</v>
      </c>
      <c r="AE157">
        <f t="shared" si="79"/>
        <v>22.534780841436575</v>
      </c>
      <c r="AF157">
        <f t="shared" si="80"/>
        <v>23.443430943104765</v>
      </c>
      <c r="AG157">
        <f t="shared" si="81"/>
        <v>38.427234456155858</v>
      </c>
      <c r="AH157">
        <f t="shared" si="82"/>
        <v>69.218442109764297</v>
      </c>
      <c r="AI157">
        <f t="shared" si="87"/>
        <v>17.30769387227512</v>
      </c>
      <c r="AJ157">
        <f t="shared" si="88"/>
        <v>13.394844573849651</v>
      </c>
      <c r="AK157">
        <f t="shared" si="89"/>
        <v>21.699394467422628</v>
      </c>
      <c r="AM157" t="str">
        <f t="shared" si="90"/>
        <v>Poly Sum</v>
      </c>
      <c r="AN157">
        <f t="shared" si="91"/>
        <v>20.696256398178104</v>
      </c>
      <c r="AO157">
        <f t="shared" si="92"/>
        <v>32.009521895893513</v>
      </c>
      <c r="AQ157">
        <f t="shared" si="93"/>
        <v>2.3404396597109529</v>
      </c>
      <c r="AR157">
        <f t="shared" si="94"/>
        <v>22.883615670494059</v>
      </c>
      <c r="AT157">
        <f t="shared" si="83"/>
        <v>1.0466764352700333</v>
      </c>
      <c r="AU157">
        <f t="shared" si="84"/>
        <v>9.3421969771112661</v>
      </c>
      <c r="AW157">
        <f t="shared" si="95"/>
        <v>0.3320105793373766</v>
      </c>
    </row>
    <row r="158" spans="1:49" x14ac:dyDescent="0.2">
      <c r="A158" s="1" t="s">
        <v>2123</v>
      </c>
      <c r="C158">
        <f t="shared" ref="C158:E158" si="100">SUM(C118:C131,C43:C64,C7:C8)</f>
        <v>20.596698166454516</v>
      </c>
      <c r="D158">
        <f t="shared" si="100"/>
        <v>20.270012034822727</v>
      </c>
      <c r="E158">
        <f t="shared" si="100"/>
        <v>22.68850568136536</v>
      </c>
      <c r="F158">
        <f t="shared" ref="F158:X158" si="101">SUM(F118:F131,F43:F64,F7:F8)</f>
        <v>19.788431473588545</v>
      </c>
      <c r="G158">
        <f t="shared" si="101"/>
        <v>16.231213394512181</v>
      </c>
      <c r="H158">
        <f t="shared" si="101"/>
        <v>18.27051915446922</v>
      </c>
      <c r="I158">
        <f t="shared" si="101"/>
        <v>24.264403024306088</v>
      </c>
      <c r="J158">
        <f t="shared" si="101"/>
        <v>24.145015474783378</v>
      </c>
      <c r="K158">
        <f t="shared" si="101"/>
        <v>27.908644153358249</v>
      </c>
      <c r="L158">
        <f t="shared" si="101"/>
        <v>23.365665306203674</v>
      </c>
      <c r="M158">
        <f t="shared" si="101"/>
        <v>24.602174797847642</v>
      </c>
      <c r="N158">
        <f t="shared" si="101"/>
        <v>21.653570244793801</v>
      </c>
      <c r="O158">
        <f t="shared" si="101"/>
        <v>35.389723190637987</v>
      </c>
      <c r="P158">
        <f t="shared" si="101"/>
        <v>46.941489365309039</v>
      </c>
      <c r="Q158">
        <f t="shared" si="101"/>
        <v>21.246335689681725</v>
      </c>
      <c r="R158">
        <f t="shared" si="101"/>
        <v>16.459422375468939</v>
      </c>
      <c r="S158">
        <f t="shared" si="101"/>
        <v>11.598074792223416</v>
      </c>
      <c r="T158">
        <f t="shared" si="101"/>
        <v>13.803099942599561</v>
      </c>
      <c r="U158">
        <f t="shared" si="101"/>
        <v>9.2848073796739001</v>
      </c>
      <c r="V158">
        <f t="shared" si="101"/>
        <v>10.872541036690061</v>
      </c>
      <c r="W158">
        <f t="shared" si="101"/>
        <v>14.800719512960788</v>
      </c>
      <c r="X158">
        <f t="shared" si="101"/>
        <v>15.148177668626094</v>
      </c>
      <c r="AA158" t="str">
        <f t="shared" si="75"/>
        <v>Short Sum</v>
      </c>
      <c r="AB158">
        <f t="shared" si="76"/>
        <v>20.433355100638622</v>
      </c>
      <c r="AC158">
        <f t="shared" si="77"/>
        <v>21.238468577476951</v>
      </c>
      <c r="AD158">
        <f t="shared" si="78"/>
        <v>17.250866274490701</v>
      </c>
      <c r="AE158">
        <f t="shared" si="79"/>
        <v>24.204709249544734</v>
      </c>
      <c r="AF158">
        <f t="shared" si="80"/>
        <v>25.63715472978096</v>
      </c>
      <c r="AG158">
        <f t="shared" si="81"/>
        <v>23.127872521320722</v>
      </c>
      <c r="AH158">
        <f t="shared" si="82"/>
        <v>41.165606277973509</v>
      </c>
      <c r="AI158">
        <f t="shared" si="87"/>
        <v>12.700587367411488</v>
      </c>
      <c r="AJ158">
        <f t="shared" si="88"/>
        <v>10.07867420818198</v>
      </c>
      <c r="AK158">
        <f t="shared" si="89"/>
        <v>14.97444859079344</v>
      </c>
      <c r="AM158" t="str">
        <f t="shared" si="90"/>
        <v>Short Sum</v>
      </c>
      <c r="AN158">
        <f t="shared" si="91"/>
        <v>21.752910786386394</v>
      </c>
      <c r="AO158">
        <f t="shared" si="92"/>
        <v>20.409437793136227</v>
      </c>
      <c r="AQ158">
        <f t="shared" si="93"/>
        <v>3.2929071311278193</v>
      </c>
      <c r="AR158">
        <f t="shared" si="94"/>
        <v>12.588671259373912</v>
      </c>
      <c r="AT158">
        <f t="shared" si="83"/>
        <v>1.4726328377591236</v>
      </c>
      <c r="AU158">
        <f t="shared" si="84"/>
        <v>5.1393035208509659</v>
      </c>
      <c r="AW158">
        <f t="shared" si="95"/>
        <v>0.82744569847417504</v>
      </c>
    </row>
    <row r="159" spans="1:49" x14ac:dyDescent="0.2">
      <c r="A159" s="1" t="s">
        <v>2124</v>
      </c>
      <c r="C159">
        <f t="shared" ref="C159:E159" si="102">SUM(C132:C146,C83:C92,C65:C81,C34:C42,C9:C22)+C82/2</f>
        <v>17.376979890620085</v>
      </c>
      <c r="D159">
        <f t="shared" si="102"/>
        <v>15.372177244592992</v>
      </c>
      <c r="E159">
        <f t="shared" si="102"/>
        <v>17.672564512281923</v>
      </c>
      <c r="F159">
        <f t="shared" ref="F159:X159" si="103">SUM(F132:F146,F83:F92,F65:F81,F34:F42,F9:F22)+F82/2</f>
        <v>15.553219583576448</v>
      </c>
      <c r="G159">
        <f t="shared" si="103"/>
        <v>13.935999318700096</v>
      </c>
      <c r="H159">
        <f t="shared" si="103"/>
        <v>15.369093289546013</v>
      </c>
      <c r="I159">
        <f t="shared" si="103"/>
        <v>18.555927716033061</v>
      </c>
      <c r="J159">
        <f t="shared" si="103"/>
        <v>18.019041377829346</v>
      </c>
      <c r="K159">
        <f t="shared" si="103"/>
        <v>20.234965622526904</v>
      </c>
      <c r="L159">
        <f t="shared" si="103"/>
        <v>18.608197446661499</v>
      </c>
      <c r="M159">
        <f t="shared" si="103"/>
        <v>40.822426722751807</v>
      </c>
      <c r="N159">
        <f t="shared" si="103"/>
        <v>34.73156361655716</v>
      </c>
      <c r="O159">
        <f t="shared" si="103"/>
        <v>60.559036438210669</v>
      </c>
      <c r="P159">
        <f t="shared" si="103"/>
        <v>73.071321955333687</v>
      </c>
      <c r="Q159">
        <f t="shared" si="103"/>
        <v>33.357611241358221</v>
      </c>
      <c r="R159">
        <f t="shared" si="103"/>
        <v>31.399694773941047</v>
      </c>
      <c r="S159">
        <f t="shared" si="103"/>
        <v>15.44944987131815</v>
      </c>
      <c r="T159">
        <f t="shared" si="103"/>
        <v>18.442374317357952</v>
      </c>
      <c r="U159">
        <f t="shared" si="103"/>
        <v>13.007842300099428</v>
      </c>
      <c r="V159">
        <f t="shared" si="103"/>
        <v>15.214974079204511</v>
      </c>
      <c r="W159">
        <f t="shared" si="103"/>
        <v>21.13288309604167</v>
      </c>
      <c r="X159">
        <f t="shared" si="103"/>
        <v>21.657394954245486</v>
      </c>
      <c r="AA159" t="str">
        <f t="shared" si="75"/>
        <v>Medium Sum</v>
      </c>
      <c r="AB159">
        <f t="shared" si="76"/>
        <v>16.374578567606537</v>
      </c>
      <c r="AC159">
        <f t="shared" si="77"/>
        <v>16.612892047929186</v>
      </c>
      <c r="AD159">
        <f t="shared" si="78"/>
        <v>14.652546304123055</v>
      </c>
      <c r="AE159">
        <f t="shared" si="79"/>
        <v>18.287484546931204</v>
      </c>
      <c r="AF159">
        <f t="shared" si="80"/>
        <v>19.421581534594203</v>
      </c>
      <c r="AG159">
        <f t="shared" si="81"/>
        <v>37.776995169654484</v>
      </c>
      <c r="AH159">
        <f t="shared" si="82"/>
        <v>66.815179196772178</v>
      </c>
      <c r="AI159">
        <f t="shared" si="87"/>
        <v>16.945912094338052</v>
      </c>
      <c r="AJ159">
        <f t="shared" si="88"/>
        <v>14.11140818965197</v>
      </c>
      <c r="AK159">
        <f t="shared" si="89"/>
        <v>21.395139025143578</v>
      </c>
      <c r="AM159" t="str">
        <f t="shared" si="90"/>
        <v>Medium Sum</v>
      </c>
      <c r="AN159">
        <f t="shared" si="91"/>
        <v>17.069816600236841</v>
      </c>
      <c r="AO159">
        <f t="shared" si="92"/>
        <v>31.408926735112054</v>
      </c>
      <c r="AQ159">
        <f t="shared" si="93"/>
        <v>1.8404378003528801</v>
      </c>
      <c r="AR159">
        <f t="shared" si="94"/>
        <v>21.810627533360442</v>
      </c>
      <c r="AT159">
        <f t="shared" si="83"/>
        <v>0.82306880598984522</v>
      </c>
      <c r="AU159">
        <f t="shared" si="84"/>
        <v>8.904151404438462</v>
      </c>
      <c r="AW159">
        <f t="shared" si="95"/>
        <v>0.21585093915217432</v>
      </c>
    </row>
    <row r="160" spans="1:49" x14ac:dyDescent="0.2">
      <c r="A160" s="1" t="s">
        <v>2125</v>
      </c>
      <c r="C160">
        <f t="shared" ref="C160:E160" si="104">SUM(C147:C150,C93:C117,C23:C33)+C82/2</f>
        <v>0.64368470988618676</v>
      </c>
      <c r="D160">
        <f t="shared" si="104"/>
        <v>0.6410684577750736</v>
      </c>
      <c r="E160">
        <f t="shared" si="104"/>
        <v>0.70393999411922392</v>
      </c>
      <c r="F160">
        <f t="shared" ref="F160:X160" si="105">SUM(F147:F150,F93:F117,F23:F33)+F82/2</f>
        <v>0.64022747087496179</v>
      </c>
      <c r="G160">
        <f t="shared" si="105"/>
        <v>0.5593404920926508</v>
      </c>
      <c r="H160">
        <f t="shared" si="105"/>
        <v>0.58483066149492779</v>
      </c>
      <c r="I160">
        <f t="shared" si="105"/>
        <v>0.75730456952556413</v>
      </c>
      <c r="J160">
        <f t="shared" si="105"/>
        <v>0.77263217378615545</v>
      </c>
      <c r="K160">
        <f t="shared" si="105"/>
        <v>0.8458554378184876</v>
      </c>
      <c r="L160">
        <f t="shared" si="105"/>
        <v>0.77965812709619442</v>
      </c>
      <c r="M160">
        <f t="shared" si="105"/>
        <v>1.1676275322196086</v>
      </c>
      <c r="N160">
        <f t="shared" si="105"/>
        <v>0.99940758712334499</v>
      </c>
      <c r="O160">
        <f t="shared" si="105"/>
        <v>2.0213225861871029</v>
      </c>
      <c r="P160">
        <f t="shared" si="105"/>
        <v>2.2162993969618618</v>
      </c>
      <c r="Q160">
        <f t="shared" si="105"/>
        <v>1.2325588017077067</v>
      </c>
      <c r="R160">
        <f t="shared" si="105"/>
        <v>1.1386385511327686</v>
      </c>
      <c r="S160">
        <f t="shared" si="105"/>
        <v>0.43469725759800765</v>
      </c>
      <c r="T160">
        <f t="shared" si="105"/>
        <v>0.50674527125284385</v>
      </c>
      <c r="U160">
        <f t="shared" si="105"/>
        <v>0.43416942827238325</v>
      </c>
      <c r="V160">
        <f t="shared" si="105"/>
        <v>0.48006313356003655</v>
      </c>
      <c r="W160">
        <f t="shared" si="105"/>
        <v>0.78057084436466961</v>
      </c>
      <c r="X160">
        <f t="shared" si="105"/>
        <v>0.8022961288300664</v>
      </c>
      <c r="AA160" t="str">
        <f t="shared" si="75"/>
        <v>Long Sum</v>
      </c>
      <c r="AB160">
        <f t="shared" si="76"/>
        <v>0.64237658383063012</v>
      </c>
      <c r="AC160">
        <f t="shared" si="77"/>
        <v>0.67208373249709286</v>
      </c>
      <c r="AD160">
        <f t="shared" si="78"/>
        <v>0.57208557679378935</v>
      </c>
      <c r="AE160">
        <f t="shared" si="79"/>
        <v>0.76496837165585974</v>
      </c>
      <c r="AF160">
        <f t="shared" si="80"/>
        <v>0.81275678245734095</v>
      </c>
      <c r="AG160">
        <f t="shared" si="81"/>
        <v>1.0835175596714768</v>
      </c>
      <c r="AH160">
        <f t="shared" si="82"/>
        <v>2.1188109915744824</v>
      </c>
      <c r="AI160">
        <f t="shared" si="87"/>
        <v>0.47072126442542572</v>
      </c>
      <c r="AJ160">
        <f t="shared" si="88"/>
        <v>0.45711628091620993</v>
      </c>
      <c r="AK160">
        <f t="shared" si="89"/>
        <v>0.79143348659736801</v>
      </c>
      <c r="AM160" t="str">
        <f t="shared" si="90"/>
        <v>Long Sum</v>
      </c>
      <c r="AN160">
        <f t="shared" si="91"/>
        <v>0.69285420944694265</v>
      </c>
      <c r="AO160">
        <f t="shared" si="92"/>
        <v>0.98431991663699259</v>
      </c>
      <c r="AQ160">
        <f t="shared" si="93"/>
        <v>9.6360709626778229E-2</v>
      </c>
      <c r="AR160">
        <f t="shared" si="94"/>
        <v>0.68480701578265801</v>
      </c>
      <c r="AT160">
        <f t="shared" si="83"/>
        <v>4.30938194171189E-2</v>
      </c>
      <c r="AU160">
        <f t="shared" si="84"/>
        <v>0.2795712934909298</v>
      </c>
      <c r="AW160">
        <f t="shared" si="95"/>
        <v>0.39743778936929869</v>
      </c>
    </row>
    <row r="161" spans="1:49" x14ac:dyDescent="0.2">
      <c r="A161" s="1" t="s">
        <v>2143</v>
      </c>
      <c r="C161">
        <f t="shared" ref="C161:E161" si="106">SUM(C118:C150,C34:C42)+SUM(C65,C73,C80:C82,C84,C90:C93,C95,C102:C104,C107:C109,C115:C117)/2</f>
        <v>2.6287312678854011</v>
      </c>
      <c r="D161">
        <f t="shared" si="106"/>
        <v>2.3054557511903933</v>
      </c>
      <c r="E161">
        <f t="shared" si="106"/>
        <v>2.50721124525074</v>
      </c>
      <c r="F161">
        <f t="shared" ref="F161:X161" si="107">SUM(F118:F150,F34:F42)+SUM(F65,F73,F80:F82,F84,F90:F93,F95,F102:F104,F107:F109,F115:F117)/2</f>
        <v>2.3625329737890453</v>
      </c>
      <c r="G161">
        <f t="shared" si="107"/>
        <v>1.9545612706582203</v>
      </c>
      <c r="H161">
        <f t="shared" si="107"/>
        <v>2.0555659174166658</v>
      </c>
      <c r="I161">
        <f t="shared" si="107"/>
        <v>2.7846600100364278</v>
      </c>
      <c r="J161">
        <f t="shared" si="107"/>
        <v>2.6159809210267366</v>
      </c>
      <c r="K161">
        <f t="shared" si="107"/>
        <v>3.1438897720844103</v>
      </c>
      <c r="L161">
        <f t="shared" si="107"/>
        <v>2.6847572076268298</v>
      </c>
      <c r="M161">
        <f t="shared" si="107"/>
        <v>4.8976249624391679</v>
      </c>
      <c r="N161">
        <f t="shared" si="107"/>
        <v>4.0519934388652183</v>
      </c>
      <c r="O161">
        <f t="shared" si="107"/>
        <v>7.2808310299457162</v>
      </c>
      <c r="P161">
        <f t="shared" si="107"/>
        <v>8.7934981483357646</v>
      </c>
      <c r="Q161">
        <f t="shared" si="107"/>
        <v>4.0425245616854459</v>
      </c>
      <c r="R161">
        <f t="shared" si="107"/>
        <v>3.5870168805304283</v>
      </c>
      <c r="S161">
        <f t="shared" si="107"/>
        <v>1.9570153262312748</v>
      </c>
      <c r="T161">
        <f t="shared" si="107"/>
        <v>2.3890108931622698</v>
      </c>
      <c r="U161">
        <f t="shared" si="107"/>
        <v>1.6164443863435431</v>
      </c>
      <c r="V161">
        <f t="shared" si="107"/>
        <v>1.9369963637285306</v>
      </c>
      <c r="W161">
        <f t="shared" si="107"/>
        <v>2.3923536427636787</v>
      </c>
      <c r="X161">
        <f t="shared" si="107"/>
        <v>2.5511822687759365</v>
      </c>
      <c r="AA161" t="str">
        <f t="shared" si="75"/>
        <v>Plasmologen Sum</v>
      </c>
      <c r="AB161">
        <f t="shared" si="76"/>
        <v>2.4670935095378974</v>
      </c>
      <c r="AC161">
        <f t="shared" si="77"/>
        <v>2.4348721095198926</v>
      </c>
      <c r="AD161">
        <f t="shared" si="78"/>
        <v>2.0050635940374431</v>
      </c>
      <c r="AE161">
        <f t="shared" si="79"/>
        <v>2.7003204655315822</v>
      </c>
      <c r="AF161">
        <f t="shared" si="80"/>
        <v>2.9143234898556201</v>
      </c>
      <c r="AG161">
        <f t="shared" si="81"/>
        <v>4.4748092006521931</v>
      </c>
      <c r="AH161">
        <f t="shared" si="82"/>
        <v>8.0371645891407404</v>
      </c>
      <c r="AI161">
        <f t="shared" si="87"/>
        <v>2.1730131096967722</v>
      </c>
      <c r="AJ161">
        <f t="shared" si="88"/>
        <v>1.776720375036037</v>
      </c>
      <c r="AK161">
        <f t="shared" si="89"/>
        <v>2.4717679557698076</v>
      </c>
      <c r="AM161" t="str">
        <f t="shared" si="90"/>
        <v>Plasmologen Sum</v>
      </c>
      <c r="AN161">
        <f t="shared" si="91"/>
        <v>2.5043346336964873</v>
      </c>
      <c r="AO161">
        <f t="shared" si="92"/>
        <v>3.7866950460591098</v>
      </c>
      <c r="AQ161">
        <f t="shared" si="93"/>
        <v>0.33984732715241689</v>
      </c>
      <c r="AR161">
        <f t="shared" si="94"/>
        <v>2.5938867192443578</v>
      </c>
      <c r="AT161">
        <f t="shared" si="83"/>
        <v>0.15198434509688283</v>
      </c>
      <c r="AU161">
        <f t="shared" si="84"/>
        <v>1.0589498187884274</v>
      </c>
      <c r="AW161">
        <f t="shared" si="95"/>
        <v>0.33269980107300251</v>
      </c>
    </row>
    <row r="162" spans="1:49" x14ac:dyDescent="0.2">
      <c r="A162" s="1" t="s">
        <v>2144</v>
      </c>
      <c r="C162">
        <f t="shared" ref="C162:E162" si="108">SUM(C7:C33,C43:C64,C66:C72,C74:C79,C83,C85:C89,C94,C96:C101,C105:C106,C110:C114)+SUM(C115:C117,C107:C109,C102:C104,C95,C90:C93,C84,C80:C82,C73,C65)/2</f>
        <v>35.988631499075382</v>
      </c>
      <c r="D162">
        <f t="shared" si="108"/>
        <v>33.977801986000408</v>
      </c>
      <c r="E162">
        <f t="shared" si="108"/>
        <v>38.557798942515788</v>
      </c>
      <c r="F162">
        <f t="shared" ref="F162:X162" si="109">SUM(F7:F33,F43:F64,F66:F72,F74:F79,F83,F85:F89,F94,F96:F101,F105:F106,F110:F114)+SUM(F115:F117,F107:F109,F102:F104,F95,F90:F93,F84,F80:F82,F73,F65)/2</f>
        <v>33.619345554250913</v>
      </c>
      <c r="G162">
        <f t="shared" si="109"/>
        <v>28.77199193464671</v>
      </c>
      <c r="H162">
        <f t="shared" si="109"/>
        <v>32.168877188093496</v>
      </c>
      <c r="I162">
        <f t="shared" si="109"/>
        <v>40.792975299828278</v>
      </c>
      <c r="J162">
        <f t="shared" si="109"/>
        <v>40.320708105372134</v>
      </c>
      <c r="K162">
        <f t="shared" si="109"/>
        <v>45.845575441619218</v>
      </c>
      <c r="L162">
        <f t="shared" si="109"/>
        <v>40.068763672334526</v>
      </c>
      <c r="M162">
        <f t="shared" si="109"/>
        <v>61.694604090379883</v>
      </c>
      <c r="N162">
        <f t="shared" si="109"/>
        <v>53.332548009609098</v>
      </c>
      <c r="O162">
        <f t="shared" si="109"/>
        <v>90.689251185090072</v>
      </c>
      <c r="P162">
        <f t="shared" si="109"/>
        <v>113.4356125692688</v>
      </c>
      <c r="Q162">
        <f t="shared" si="109"/>
        <v>51.793981171062207</v>
      </c>
      <c r="R162">
        <f t="shared" si="109"/>
        <v>45.41073882001232</v>
      </c>
      <c r="S162">
        <f t="shared" si="109"/>
        <v>25.525206594908294</v>
      </c>
      <c r="T162">
        <f t="shared" si="109"/>
        <v>30.363208638048103</v>
      </c>
      <c r="U162">
        <f t="shared" si="109"/>
        <v>21.110374721702172</v>
      </c>
      <c r="V162">
        <f t="shared" si="109"/>
        <v>24.63058188572608</v>
      </c>
      <c r="W162">
        <f t="shared" si="109"/>
        <v>34.321819810603429</v>
      </c>
      <c r="X162">
        <f t="shared" si="109"/>
        <v>35.056686482925699</v>
      </c>
      <c r="AA162" t="str">
        <f t="shared" si="75"/>
        <v>Diacyl Sum</v>
      </c>
      <c r="AB162">
        <f t="shared" si="76"/>
        <v>34.983216742537891</v>
      </c>
      <c r="AC162">
        <f t="shared" si="77"/>
        <v>36.08857224838335</v>
      </c>
      <c r="AD162">
        <f t="shared" si="78"/>
        <v>30.470434561370105</v>
      </c>
      <c r="AE162">
        <f t="shared" si="79"/>
        <v>40.556841702600209</v>
      </c>
      <c r="AF162">
        <f t="shared" si="80"/>
        <v>42.957169556976872</v>
      </c>
      <c r="AG162">
        <f t="shared" si="81"/>
        <v>57.513576049994491</v>
      </c>
      <c r="AH162">
        <f t="shared" si="82"/>
        <v>102.06243187717943</v>
      </c>
      <c r="AI162">
        <f t="shared" si="87"/>
        <v>27.944207616478199</v>
      </c>
      <c r="AJ162">
        <f t="shared" si="88"/>
        <v>22.870478303714126</v>
      </c>
      <c r="AK162">
        <f t="shared" si="89"/>
        <v>34.689253146764564</v>
      </c>
      <c r="AM162" t="str">
        <f t="shared" si="90"/>
        <v>Diacyl Sum</v>
      </c>
      <c r="AN162">
        <f t="shared" si="91"/>
        <v>37.01124696237369</v>
      </c>
      <c r="AO162">
        <f t="shared" si="92"/>
        <v>49.015989398826164</v>
      </c>
      <c r="AQ162">
        <f t="shared" si="93"/>
        <v>4.8905955575078064</v>
      </c>
      <c r="AR162">
        <f t="shared" si="94"/>
        <v>32.476903901261167</v>
      </c>
      <c r="AT162">
        <f t="shared" si="83"/>
        <v>2.1871408234091874</v>
      </c>
      <c r="AU162">
        <f t="shared" si="84"/>
        <v>13.258640497249036</v>
      </c>
      <c r="AW162">
        <f t="shared" si="95"/>
        <v>0.45776054526474053</v>
      </c>
    </row>
    <row r="163" spans="1:49" x14ac:dyDescent="0.2">
      <c r="A163" s="1" t="s">
        <v>2149</v>
      </c>
      <c r="C163">
        <f t="shared" ref="C163:E163" si="110">SUM(C7:C42)</f>
        <v>1.6236743173355634</v>
      </c>
      <c r="D163">
        <f t="shared" si="110"/>
        <v>1.8429225005607144</v>
      </c>
      <c r="E163">
        <f t="shared" si="110"/>
        <v>1.9624328909459932</v>
      </c>
      <c r="F163">
        <f t="shared" ref="F163:X163" si="111">SUM(F7:F42)</f>
        <v>1.9074187372683953</v>
      </c>
      <c r="G163">
        <f t="shared" si="111"/>
        <v>1.6635182196551721</v>
      </c>
      <c r="H163">
        <f t="shared" si="111"/>
        <v>1.6915961574757172</v>
      </c>
      <c r="I163">
        <f t="shared" si="111"/>
        <v>1.9938904981513781</v>
      </c>
      <c r="J163">
        <f t="shared" si="111"/>
        <v>2.424124429688594</v>
      </c>
      <c r="K163">
        <f t="shared" si="111"/>
        <v>2.2660897711915355</v>
      </c>
      <c r="L163">
        <f t="shared" si="111"/>
        <v>2.4655590872137791</v>
      </c>
      <c r="M163">
        <f t="shared" si="111"/>
        <v>6.2324943907331027</v>
      </c>
      <c r="N163">
        <f t="shared" si="111"/>
        <v>6.3691695885303847</v>
      </c>
      <c r="O163">
        <f t="shared" si="111"/>
        <v>11.01985808463588</v>
      </c>
      <c r="P163">
        <f t="shared" si="111"/>
        <v>9.3026529284852497</v>
      </c>
      <c r="Q163">
        <f t="shared" si="111"/>
        <v>4.9949410925254121</v>
      </c>
      <c r="R163">
        <f t="shared" si="111"/>
        <v>6.7219098498817251</v>
      </c>
      <c r="S163">
        <f t="shared" si="111"/>
        <v>2.6035861768708268</v>
      </c>
      <c r="T163">
        <f t="shared" si="111"/>
        <v>3.3379933149011793</v>
      </c>
      <c r="U163">
        <f t="shared" si="111"/>
        <v>2.9233351458878349</v>
      </c>
      <c r="V163">
        <f t="shared" si="111"/>
        <v>3.6317436278865762</v>
      </c>
      <c r="W163">
        <f t="shared" si="111"/>
        <v>4.4705263439142868</v>
      </c>
      <c r="X163">
        <f t="shared" si="111"/>
        <v>4.578853152521309</v>
      </c>
      <c r="AA163" t="str">
        <f t="shared" si="75"/>
        <v>Total LPC</v>
      </c>
      <c r="AB163">
        <f t="shared" si="76"/>
        <v>1.7332984089481389</v>
      </c>
      <c r="AC163">
        <f t="shared" si="77"/>
        <v>1.9349258141071943</v>
      </c>
      <c r="AD163">
        <f t="shared" si="78"/>
        <v>1.6775571885654448</v>
      </c>
      <c r="AE163">
        <f t="shared" si="79"/>
        <v>2.2090074639199861</v>
      </c>
      <c r="AF163">
        <f t="shared" si="80"/>
        <v>2.3658244292026573</v>
      </c>
      <c r="AG163">
        <f t="shared" si="81"/>
        <v>6.3008319896317442</v>
      </c>
      <c r="AH163">
        <f t="shared" si="82"/>
        <v>10.161255506560565</v>
      </c>
      <c r="AI163">
        <f t="shared" si="87"/>
        <v>2.9707897458860031</v>
      </c>
      <c r="AJ163">
        <f t="shared" si="88"/>
        <v>3.2775393868872058</v>
      </c>
      <c r="AK163">
        <f t="shared" si="89"/>
        <v>4.5246897482177975</v>
      </c>
      <c r="AM163" t="str">
        <f t="shared" si="90"/>
        <v>Total LPC</v>
      </c>
      <c r="AN163">
        <f t="shared" si="91"/>
        <v>1.9841226609486842</v>
      </c>
      <c r="AO163">
        <f t="shared" si="92"/>
        <v>5.4470212754366631</v>
      </c>
      <c r="AQ163">
        <f t="shared" si="93"/>
        <v>0.29815471591272441</v>
      </c>
      <c r="AR163">
        <f t="shared" si="94"/>
        <v>2.9428755843715821</v>
      </c>
      <c r="AT163">
        <f t="shared" si="83"/>
        <v>0.13333884251859801</v>
      </c>
      <c r="AU163">
        <f t="shared" si="84"/>
        <v>1.2014239263675404</v>
      </c>
      <c r="AW163">
        <f t="shared" si="95"/>
        <v>5.7739208597335862E-2</v>
      </c>
    </row>
    <row r="164" spans="1:49" x14ac:dyDescent="0.2">
      <c r="A164" s="1" t="s">
        <v>2150</v>
      </c>
      <c r="C164">
        <f t="shared" ref="C164:E164" si="112">SUM(C43:C150)</f>
        <v>36.993688449625225</v>
      </c>
      <c r="D164">
        <f t="shared" si="112"/>
        <v>34.440335236630062</v>
      </c>
      <c r="E164">
        <f t="shared" si="112"/>
        <v>39.102577296820563</v>
      </c>
      <c r="F164">
        <f t="shared" ref="F164:X164" si="113">SUM(F43:F150)</f>
        <v>34.074459790771563</v>
      </c>
      <c r="G164">
        <f t="shared" si="113"/>
        <v>29.063034985649757</v>
      </c>
      <c r="H164">
        <f t="shared" si="113"/>
        <v>32.53284694803444</v>
      </c>
      <c r="I164">
        <f t="shared" si="113"/>
        <v>41.583744811713331</v>
      </c>
      <c r="J164">
        <f t="shared" si="113"/>
        <v>40.512564596710277</v>
      </c>
      <c r="K164">
        <f t="shared" si="113"/>
        <v>46.723375442512115</v>
      </c>
      <c r="L164">
        <f t="shared" si="113"/>
        <v>40.287961792747581</v>
      </c>
      <c r="M164">
        <f t="shared" si="113"/>
        <v>60.359734662085962</v>
      </c>
      <c r="N164">
        <f t="shared" si="113"/>
        <v>51.015371859943905</v>
      </c>
      <c r="O164">
        <f t="shared" si="113"/>
        <v>86.950224130399917</v>
      </c>
      <c r="P164">
        <f t="shared" si="113"/>
        <v>112.9264577891193</v>
      </c>
      <c r="Q164">
        <f t="shared" si="113"/>
        <v>50.841564640222209</v>
      </c>
      <c r="R164">
        <f t="shared" si="113"/>
        <v>42.275845850661035</v>
      </c>
      <c r="S164">
        <f t="shared" si="113"/>
        <v>24.878635744268742</v>
      </c>
      <c r="T164">
        <f t="shared" si="113"/>
        <v>29.414226216309199</v>
      </c>
      <c r="U164">
        <f t="shared" si="113"/>
        <v>19.803483962157884</v>
      </c>
      <c r="V164">
        <f t="shared" si="113"/>
        <v>22.935834621568027</v>
      </c>
      <c r="W164">
        <f t="shared" si="113"/>
        <v>32.243647109452816</v>
      </c>
      <c r="X164">
        <f t="shared" si="113"/>
        <v>33.029015599180333</v>
      </c>
      <c r="AA164" t="str">
        <f t="shared" si="75"/>
        <v>Total PC</v>
      </c>
      <c r="AB164">
        <f t="shared" si="76"/>
        <v>35.717011843127644</v>
      </c>
      <c r="AC164">
        <f t="shared" si="77"/>
        <v>36.588518543796063</v>
      </c>
      <c r="AD164">
        <f t="shared" si="78"/>
        <v>30.797940966842098</v>
      </c>
      <c r="AE164">
        <f t="shared" si="79"/>
        <v>41.048154704211804</v>
      </c>
      <c r="AF164">
        <f t="shared" si="80"/>
        <v>43.505668617629851</v>
      </c>
      <c r="AG164">
        <f t="shared" si="81"/>
        <v>55.687553261014934</v>
      </c>
      <c r="AH164">
        <f t="shared" si="82"/>
        <v>99.938340959759614</v>
      </c>
      <c r="AI164">
        <f t="shared" si="87"/>
        <v>27.146430980288969</v>
      </c>
      <c r="AJ164">
        <f t="shared" si="88"/>
        <v>21.369659291862956</v>
      </c>
      <c r="AK164">
        <f t="shared" si="89"/>
        <v>32.636331354316575</v>
      </c>
      <c r="AM164" t="str">
        <f t="shared" si="90"/>
        <v>Total PC</v>
      </c>
      <c r="AN164">
        <f t="shared" si="91"/>
        <v>37.531458935121492</v>
      </c>
      <c r="AO164">
        <f t="shared" si="92"/>
        <v>47.355663169448604</v>
      </c>
      <c r="AQ164">
        <f t="shared" si="93"/>
        <v>4.9391282004847294</v>
      </c>
      <c r="AR164">
        <f t="shared" si="94"/>
        <v>32.150826538297707</v>
      </c>
      <c r="AT164">
        <f t="shared" si="83"/>
        <v>2.2088452811740127</v>
      </c>
      <c r="AU164">
        <f t="shared" si="84"/>
        <v>13.125519971260239</v>
      </c>
      <c r="AW164">
        <f t="shared" si="95"/>
        <v>0.53491006785928175</v>
      </c>
    </row>
    <row r="166" spans="1:49" x14ac:dyDescent="0.2">
      <c r="A166" t="s">
        <v>116</v>
      </c>
      <c r="C166">
        <f t="shared" ref="C166:E166" si="114">SUM(C163:C164)</f>
        <v>38.617362766960788</v>
      </c>
      <c r="D166">
        <f t="shared" si="114"/>
        <v>36.28325773719078</v>
      </c>
      <c r="E166">
        <f t="shared" si="114"/>
        <v>41.065010187766553</v>
      </c>
      <c r="F166">
        <f t="shared" ref="F166:X166" si="115">SUM(F163:F164)</f>
        <v>35.981878528039957</v>
      </c>
      <c r="G166">
        <f t="shared" si="115"/>
        <v>30.726553205304931</v>
      </c>
      <c r="H166">
        <f t="shared" si="115"/>
        <v>34.224443105510154</v>
      </c>
      <c r="I166">
        <f t="shared" si="115"/>
        <v>43.577635309864711</v>
      </c>
      <c r="J166">
        <f t="shared" si="115"/>
        <v>42.936689026398874</v>
      </c>
      <c r="K166">
        <f t="shared" si="115"/>
        <v>48.989465213703653</v>
      </c>
      <c r="L166">
        <f t="shared" si="115"/>
        <v>42.753520879961357</v>
      </c>
      <c r="M166">
        <f t="shared" si="115"/>
        <v>66.592229052819064</v>
      </c>
      <c r="N166">
        <f t="shared" si="115"/>
        <v>57.384541448474288</v>
      </c>
      <c r="O166">
        <f t="shared" si="115"/>
        <v>97.970082215035802</v>
      </c>
      <c r="P166">
        <f t="shared" si="115"/>
        <v>122.22911071760454</v>
      </c>
      <c r="Q166">
        <f t="shared" si="115"/>
        <v>55.836505732747625</v>
      </c>
      <c r="R166">
        <f t="shared" si="115"/>
        <v>48.997755700542761</v>
      </c>
      <c r="S166">
        <f t="shared" si="115"/>
        <v>27.482221921139569</v>
      </c>
      <c r="T166">
        <f t="shared" si="115"/>
        <v>32.752219531210379</v>
      </c>
      <c r="U166">
        <f t="shared" si="115"/>
        <v>22.726819108045717</v>
      </c>
      <c r="V166">
        <f t="shared" si="115"/>
        <v>26.567578249454602</v>
      </c>
      <c r="W166">
        <f t="shared" si="115"/>
        <v>36.714173453367103</v>
      </c>
      <c r="X166">
        <f t="shared" si="115"/>
        <v>37.607868751701645</v>
      </c>
      <c r="AA166" t="str">
        <f t="shared" si="75"/>
        <v>TOTAL</v>
      </c>
      <c r="AB166">
        <f t="shared" si="76"/>
        <v>37.450310252075781</v>
      </c>
      <c r="AC166">
        <f t="shared" si="77"/>
        <v>38.523444357903259</v>
      </c>
      <c r="AD166">
        <f t="shared" si="78"/>
        <v>32.475498155407543</v>
      </c>
      <c r="AE166">
        <f t="shared" si="79"/>
        <v>43.257162168131792</v>
      </c>
      <c r="AF166">
        <f t="shared" si="80"/>
        <v>45.871493046832505</v>
      </c>
      <c r="AG166">
        <f t="shared" si="81"/>
        <v>61.988385250646672</v>
      </c>
      <c r="AH166">
        <f t="shared" si="82"/>
        <v>110.09959646632018</v>
      </c>
      <c r="AI166">
        <f>AVERAGE(S166:T166)</f>
        <v>30.117220726174974</v>
      </c>
      <c r="AJ166">
        <f>AVERAGE(U166:V166)</f>
        <v>24.647198678750158</v>
      </c>
      <c r="AK166">
        <f>AVERAGE(W166:X166)</f>
        <v>37.161021102534377</v>
      </c>
      <c r="AM166" t="str">
        <f>A166</f>
        <v>TOTAL</v>
      </c>
      <c r="AN166">
        <f>AVERAGE(AB166:AF166)</f>
        <v>39.515581596070177</v>
      </c>
      <c r="AO166">
        <f>AVERAGE(AG166:AK166)</f>
        <v>52.802684444885266</v>
      </c>
      <c r="AQ166">
        <f>STDEV(AB166:AF166)</f>
        <v>5.225167280153209</v>
      </c>
      <c r="AR166">
        <f>STDEV(AG166:AK166)</f>
        <v>35.068990937366657</v>
      </c>
      <c r="AT166">
        <f t="shared" si="83"/>
        <v>2.3367658464460526</v>
      </c>
      <c r="AU166">
        <f t="shared" si="84"/>
        <v>14.316855598472644</v>
      </c>
      <c r="AW166">
        <f>TTEST(AB166:AF166,AG166:AK166,2,3)</f>
        <v>0.44732357694691316</v>
      </c>
    </row>
    <row r="167" spans="1:49" x14ac:dyDescent="0.2">
      <c r="A167" s="4" t="s">
        <v>2151</v>
      </c>
      <c r="B167" s="1"/>
      <c r="C167">
        <f t="shared" ref="C167:D167" si="116">COUNTIF(C7:C41, "&gt;0")</f>
        <v>34</v>
      </c>
      <c r="D167">
        <f t="shared" si="116"/>
        <v>35</v>
      </c>
      <c r="E167">
        <f t="shared" ref="E167:X167" si="117">COUNTIF(E7:E41, "&gt;0")</f>
        <v>35</v>
      </c>
      <c r="F167">
        <f t="shared" si="117"/>
        <v>34</v>
      </c>
      <c r="G167">
        <f t="shared" si="117"/>
        <v>34</v>
      </c>
      <c r="H167">
        <f t="shared" si="117"/>
        <v>35</v>
      </c>
      <c r="I167">
        <f t="shared" si="117"/>
        <v>34</v>
      </c>
      <c r="J167">
        <f t="shared" si="117"/>
        <v>35</v>
      </c>
      <c r="K167">
        <f t="shared" si="117"/>
        <v>34</v>
      </c>
      <c r="L167">
        <f t="shared" si="117"/>
        <v>35</v>
      </c>
      <c r="M167">
        <f t="shared" si="117"/>
        <v>34</v>
      </c>
      <c r="N167">
        <f t="shared" si="117"/>
        <v>34</v>
      </c>
      <c r="O167">
        <f t="shared" si="117"/>
        <v>34</v>
      </c>
      <c r="P167">
        <f t="shared" si="117"/>
        <v>34</v>
      </c>
      <c r="Q167">
        <f t="shared" si="117"/>
        <v>34</v>
      </c>
      <c r="R167">
        <f t="shared" si="117"/>
        <v>35</v>
      </c>
      <c r="S167">
        <f t="shared" si="117"/>
        <v>33</v>
      </c>
      <c r="T167">
        <f t="shared" si="117"/>
        <v>31</v>
      </c>
      <c r="U167">
        <f t="shared" si="117"/>
        <v>33</v>
      </c>
      <c r="V167">
        <f t="shared" si="117"/>
        <v>33</v>
      </c>
      <c r="W167">
        <f t="shared" si="117"/>
        <v>33</v>
      </c>
      <c r="X167">
        <f t="shared" si="117"/>
        <v>33</v>
      </c>
      <c r="AA167" t="str">
        <f t="shared" si="75"/>
        <v>Number of Species LPC</v>
      </c>
      <c r="AB167">
        <v>34.5</v>
      </c>
      <c r="AC167">
        <v>34.5</v>
      </c>
      <c r="AD167">
        <v>34.5</v>
      </c>
      <c r="AE167">
        <v>34.5</v>
      </c>
      <c r="AF167">
        <v>34.5</v>
      </c>
      <c r="AG167">
        <v>34</v>
      </c>
      <c r="AH167">
        <v>34</v>
      </c>
      <c r="AI167">
        <v>32</v>
      </c>
      <c r="AJ167">
        <v>33</v>
      </c>
      <c r="AK167">
        <v>33</v>
      </c>
      <c r="AM167" t="str">
        <f>A167</f>
        <v>Number of Species LPC</v>
      </c>
      <c r="AN167">
        <f>AVERAGE(AB167:AF167)</f>
        <v>34.5</v>
      </c>
      <c r="AO167">
        <f>AVERAGE(AG167:AK167)</f>
        <v>33.200000000000003</v>
      </c>
      <c r="AQ167">
        <f>STDEV(AB167:AF167)</f>
        <v>0</v>
      </c>
      <c r="AR167">
        <f>STDEV(AG167:AK167)</f>
        <v>0.83666002653407556</v>
      </c>
      <c r="AT167">
        <f t="shared" si="83"/>
        <v>0</v>
      </c>
      <c r="AU167">
        <f t="shared" si="84"/>
        <v>0.34156502553198664</v>
      </c>
      <c r="AW167">
        <f>TTEST(AB167:AF167,AG167:AK167,2,3)</f>
        <v>2.5481481481481653E-2</v>
      </c>
    </row>
    <row r="168" spans="1:49" x14ac:dyDescent="0.2">
      <c r="A168" s="4" t="s">
        <v>2152</v>
      </c>
      <c r="B168" s="1"/>
      <c r="C168">
        <f t="shared" ref="C168:E168" si="118">COUNTIF(C43:C150, "&gt;0")</f>
        <v>108</v>
      </c>
      <c r="D168">
        <f t="shared" si="118"/>
        <v>108</v>
      </c>
      <c r="E168">
        <f t="shared" si="118"/>
        <v>108</v>
      </c>
      <c r="F168">
        <f t="shared" ref="F168:X168" si="119">COUNTIF(F43:F150, "&gt;0")</f>
        <v>108</v>
      </c>
      <c r="G168">
        <f t="shared" si="119"/>
        <v>108</v>
      </c>
      <c r="H168">
        <f t="shared" si="119"/>
        <v>108</v>
      </c>
      <c r="I168">
        <f t="shared" si="119"/>
        <v>108</v>
      </c>
      <c r="J168">
        <f t="shared" si="119"/>
        <v>108</v>
      </c>
      <c r="K168">
        <f t="shared" si="119"/>
        <v>108</v>
      </c>
      <c r="L168">
        <f t="shared" si="119"/>
        <v>108</v>
      </c>
      <c r="M168">
        <f t="shared" si="119"/>
        <v>108</v>
      </c>
      <c r="N168">
        <f t="shared" si="119"/>
        <v>105</v>
      </c>
      <c r="O168">
        <f t="shared" si="119"/>
        <v>107</v>
      </c>
      <c r="P168">
        <f t="shared" si="119"/>
        <v>107</v>
      </c>
      <c r="Q168">
        <f t="shared" si="119"/>
        <v>107</v>
      </c>
      <c r="R168">
        <f t="shared" si="119"/>
        <v>107</v>
      </c>
      <c r="S168">
        <f t="shared" si="119"/>
        <v>107</v>
      </c>
      <c r="T168">
        <f t="shared" si="119"/>
        <v>107</v>
      </c>
      <c r="U168">
        <f t="shared" si="119"/>
        <v>105</v>
      </c>
      <c r="V168">
        <f t="shared" si="119"/>
        <v>104</v>
      </c>
      <c r="W168">
        <f t="shared" si="119"/>
        <v>107</v>
      </c>
      <c r="X168">
        <f t="shared" si="119"/>
        <v>104</v>
      </c>
      <c r="AA168" t="str">
        <f t="shared" si="75"/>
        <v>Number of Species PC</v>
      </c>
      <c r="AB168">
        <v>108</v>
      </c>
      <c r="AC168">
        <v>108</v>
      </c>
      <c r="AD168">
        <v>108</v>
      </c>
      <c r="AE168">
        <v>108</v>
      </c>
      <c r="AF168">
        <v>108</v>
      </c>
      <c r="AG168">
        <v>106.5</v>
      </c>
      <c r="AH168">
        <v>107</v>
      </c>
      <c r="AI168">
        <v>107</v>
      </c>
      <c r="AJ168">
        <v>104.5</v>
      </c>
      <c r="AK168">
        <v>105.5</v>
      </c>
      <c r="AM168" t="str">
        <f>A168</f>
        <v>Number of Species PC</v>
      </c>
      <c r="AN168">
        <f>AVERAGE(AB168:AF168)</f>
        <v>108</v>
      </c>
      <c r="AO168">
        <f>AVERAGE(AG168:AK168)</f>
        <v>106.1</v>
      </c>
      <c r="AQ168">
        <f>STDEV(AB168:AF168)</f>
        <v>0</v>
      </c>
      <c r="AR168">
        <f>STDEV(AG168:AK168)</f>
        <v>1.08397416943394</v>
      </c>
      <c r="AT168">
        <f t="shared" si="83"/>
        <v>0</v>
      </c>
      <c r="AU168">
        <f t="shared" si="84"/>
        <v>0.44253060157839186</v>
      </c>
      <c r="AW168">
        <f>TTEST(AB168:AF168,AG168:AK168,2,3)</f>
        <v>1.7256402485413155E-2</v>
      </c>
    </row>
  </sheetData>
  <mergeCells count="3">
    <mergeCell ref="AN3:AO3"/>
    <mergeCell ref="AQ3:AR3"/>
    <mergeCell ref="AT3:AU3"/>
  </mergeCells>
  <conditionalFormatting sqref="A155">
    <cfRule type="aboveAverage" dxfId="1350" priority="187" stdDev="2"/>
  </conditionalFormatting>
  <conditionalFormatting sqref="A156">
    <cfRule type="aboveAverage" dxfId="1349" priority="186" stdDev="2"/>
  </conditionalFormatting>
  <conditionalFormatting sqref="A157">
    <cfRule type="aboveAverage" dxfId="1348" priority="185" stdDev="2"/>
  </conditionalFormatting>
  <conditionalFormatting sqref="A158">
    <cfRule type="aboveAverage" dxfId="1347" priority="184" stdDev="2"/>
  </conditionalFormatting>
  <conditionalFormatting sqref="A159">
    <cfRule type="aboveAverage" dxfId="1346" priority="183" stdDev="2"/>
  </conditionalFormatting>
  <conditionalFormatting sqref="A160">
    <cfRule type="aboveAverage" dxfId="1345" priority="182" stdDev="2"/>
  </conditionalFormatting>
  <conditionalFormatting sqref="A161">
    <cfRule type="aboveAverage" dxfId="1344" priority="181" stdDev="2"/>
  </conditionalFormatting>
  <conditionalFormatting sqref="A162">
    <cfRule type="aboveAverage" dxfId="1343" priority="180" stdDev="2"/>
  </conditionalFormatting>
  <conditionalFormatting sqref="A163">
    <cfRule type="aboveAverage" dxfId="1342" priority="179" stdDev="2"/>
  </conditionalFormatting>
  <conditionalFormatting sqref="A164">
    <cfRule type="aboveAverage" dxfId="1341" priority="178" stdDev="2"/>
  </conditionalFormatting>
  <conditionalFormatting sqref="C168:X168">
    <cfRule type="aboveAverage" dxfId="1340" priority="177" stdDev="3"/>
  </conditionalFormatting>
  <conditionalFormatting sqref="C167:X167">
    <cfRule type="aboveAverage" dxfId="1339" priority="176" stdDev="3"/>
  </conditionalFormatting>
  <conditionalFormatting sqref="C166:X166">
    <cfRule type="aboveAverage" dxfId="1338" priority="175" stdDev="3"/>
  </conditionalFormatting>
  <conditionalFormatting sqref="C165:X165">
    <cfRule type="aboveAverage" dxfId="1337" priority="174" stdDev="3"/>
  </conditionalFormatting>
  <conditionalFormatting sqref="C164:X164">
    <cfRule type="aboveAverage" dxfId="1336" priority="173" stdDev="3"/>
  </conditionalFormatting>
  <conditionalFormatting sqref="C163:X163">
    <cfRule type="aboveAverage" dxfId="1335" priority="172" stdDev="3"/>
  </conditionalFormatting>
  <conditionalFormatting sqref="C162:X162">
    <cfRule type="aboveAverage" dxfId="1334" priority="171" stdDev="3"/>
  </conditionalFormatting>
  <conditionalFormatting sqref="C161:X161">
    <cfRule type="aboveAverage" dxfId="1333" priority="170" stdDev="3"/>
  </conditionalFormatting>
  <conditionalFormatting sqref="C160:X160">
    <cfRule type="aboveAverage" dxfId="1332" priority="169" stdDev="3"/>
  </conditionalFormatting>
  <conditionalFormatting sqref="C159:X159">
    <cfRule type="aboveAverage" dxfId="1331" priority="168" stdDev="3"/>
  </conditionalFormatting>
  <conditionalFormatting sqref="C158:X158">
    <cfRule type="aboveAverage" dxfId="1330" priority="167" stdDev="3"/>
  </conditionalFormatting>
  <conditionalFormatting sqref="C157:X157">
    <cfRule type="aboveAverage" dxfId="1329" priority="166" stdDev="3"/>
  </conditionalFormatting>
  <conditionalFormatting sqref="C156:X156">
    <cfRule type="aboveAverage" dxfId="1328" priority="165" stdDev="3"/>
  </conditionalFormatting>
  <conditionalFormatting sqref="C155:X155">
    <cfRule type="aboveAverage" dxfId="1327" priority="164" stdDev="3"/>
  </conditionalFormatting>
  <conditionalFormatting sqref="C154:X154">
    <cfRule type="aboveAverage" dxfId="1326" priority="163" stdDev="3"/>
  </conditionalFormatting>
  <conditionalFormatting sqref="C153:X153">
    <cfRule type="aboveAverage" dxfId="1325" priority="162" stdDev="3"/>
  </conditionalFormatting>
  <conditionalFormatting sqref="C152:X152">
    <cfRule type="aboveAverage" dxfId="1324" priority="161" stdDev="3"/>
  </conditionalFormatting>
  <conditionalFormatting sqref="C151:X151">
    <cfRule type="aboveAverage" dxfId="1323" priority="160" stdDev="3"/>
  </conditionalFormatting>
  <conditionalFormatting sqref="C150:X150">
    <cfRule type="aboveAverage" dxfId="1322" priority="159" stdDev="3"/>
  </conditionalFormatting>
  <conditionalFormatting sqref="C149:X149">
    <cfRule type="aboveAverage" dxfId="1321" priority="158" stdDev="3"/>
  </conditionalFormatting>
  <conditionalFormatting sqref="C148:X148">
    <cfRule type="aboveAverage" dxfId="1320" priority="157" stdDev="3"/>
  </conditionalFormatting>
  <conditionalFormatting sqref="C147:X147">
    <cfRule type="aboveAverage" dxfId="1319" priority="156" stdDev="3"/>
  </conditionalFormatting>
  <conditionalFormatting sqref="C146:X146">
    <cfRule type="aboveAverage" dxfId="1318" priority="155" stdDev="3"/>
  </conditionalFormatting>
  <conditionalFormatting sqref="C145:X145">
    <cfRule type="aboveAverage" dxfId="1317" priority="154" stdDev="3"/>
  </conditionalFormatting>
  <conditionalFormatting sqref="C144:X144">
    <cfRule type="aboveAverage" dxfId="1316" priority="153" stdDev="3"/>
  </conditionalFormatting>
  <conditionalFormatting sqref="C143:X143">
    <cfRule type="aboveAverage" dxfId="1315" priority="152" stdDev="3"/>
  </conditionalFormatting>
  <conditionalFormatting sqref="C142:X142">
    <cfRule type="aboveAverage" dxfId="1314" priority="151" stdDev="3"/>
  </conditionalFormatting>
  <conditionalFormatting sqref="C141:X141">
    <cfRule type="aboveAverage" dxfId="1313" priority="150" stdDev="3"/>
  </conditionalFormatting>
  <conditionalFormatting sqref="C140:X140">
    <cfRule type="aboveAverage" dxfId="1312" priority="149" stdDev="3"/>
  </conditionalFormatting>
  <conditionalFormatting sqref="C139:X139">
    <cfRule type="aboveAverage" dxfId="1311" priority="148" stdDev="3"/>
  </conditionalFormatting>
  <conditionalFormatting sqref="C138:X138">
    <cfRule type="aboveAverage" dxfId="1310" priority="147" stdDev="3"/>
  </conditionalFormatting>
  <conditionalFormatting sqref="C137:X137">
    <cfRule type="aboveAverage" dxfId="1309" priority="146" stdDev="3"/>
  </conditionalFormatting>
  <conditionalFormatting sqref="C136:X136">
    <cfRule type="aboveAverage" dxfId="1308" priority="145" stdDev="3"/>
  </conditionalFormatting>
  <conditionalFormatting sqref="C135:X135">
    <cfRule type="aboveAverage" dxfId="1307" priority="144" stdDev="3"/>
  </conditionalFormatting>
  <conditionalFormatting sqref="C134:X134">
    <cfRule type="aboveAverage" dxfId="1306" priority="143" stdDev="3"/>
  </conditionalFormatting>
  <conditionalFormatting sqref="C133:X133">
    <cfRule type="aboveAverage" dxfId="1305" priority="142" stdDev="3"/>
  </conditionalFormatting>
  <conditionalFormatting sqref="C132:X132">
    <cfRule type="aboveAverage" dxfId="1304" priority="141" stdDev="3"/>
  </conditionalFormatting>
  <conditionalFormatting sqref="C131:X131">
    <cfRule type="aboveAverage" dxfId="1303" priority="140" stdDev="3"/>
  </conditionalFormatting>
  <conditionalFormatting sqref="C130:X130">
    <cfRule type="aboveAverage" dxfId="1302" priority="139" stdDev="3"/>
  </conditionalFormatting>
  <conditionalFormatting sqref="C129:X129">
    <cfRule type="aboveAverage" dxfId="1301" priority="138" stdDev="3"/>
  </conditionalFormatting>
  <conditionalFormatting sqref="C128:X128">
    <cfRule type="aboveAverage" dxfId="1300" priority="137" stdDev="3"/>
  </conditionalFormatting>
  <conditionalFormatting sqref="C127:X127">
    <cfRule type="aboveAverage" dxfId="1299" priority="136" stdDev="3"/>
  </conditionalFormatting>
  <conditionalFormatting sqref="C126:X126">
    <cfRule type="aboveAverage" dxfId="1298" priority="135" stdDev="3"/>
  </conditionalFormatting>
  <conditionalFormatting sqref="C125:X125">
    <cfRule type="aboveAverage" dxfId="1297" priority="134" stdDev="3"/>
  </conditionalFormatting>
  <conditionalFormatting sqref="C124:X124">
    <cfRule type="aboveAverage" dxfId="1296" priority="133" stdDev="3"/>
  </conditionalFormatting>
  <conditionalFormatting sqref="C123:X123">
    <cfRule type="aboveAverage" dxfId="1295" priority="132" stdDev="3"/>
  </conditionalFormatting>
  <conditionalFormatting sqref="C122:X122">
    <cfRule type="aboveAverage" dxfId="1294" priority="131" stdDev="3"/>
  </conditionalFormatting>
  <conditionalFormatting sqref="C121:X121">
    <cfRule type="aboveAverage" dxfId="1293" priority="130" stdDev="3"/>
  </conditionalFormatting>
  <conditionalFormatting sqref="C120:X120">
    <cfRule type="aboveAverage" dxfId="1292" priority="129" stdDev="3"/>
  </conditionalFormatting>
  <conditionalFormatting sqref="C119:X119">
    <cfRule type="aboveAverage" dxfId="1291" priority="128" stdDev="3"/>
  </conditionalFormatting>
  <conditionalFormatting sqref="C118:X118">
    <cfRule type="aboveAverage" dxfId="1290" priority="127" stdDev="3"/>
  </conditionalFormatting>
  <conditionalFormatting sqref="C117:X117">
    <cfRule type="aboveAverage" dxfId="1289" priority="126" stdDev="3"/>
  </conditionalFormatting>
  <conditionalFormatting sqref="C116:X116">
    <cfRule type="aboveAverage" dxfId="1288" priority="125" stdDev="3"/>
  </conditionalFormatting>
  <conditionalFormatting sqref="C115:X115">
    <cfRule type="aboveAverage" dxfId="1287" priority="124" stdDev="3"/>
  </conditionalFormatting>
  <conditionalFormatting sqref="C114:X114">
    <cfRule type="aboveAverage" dxfId="1286" priority="123" stdDev="3"/>
  </conditionalFormatting>
  <conditionalFormatting sqref="C113:X113">
    <cfRule type="aboveAverage" dxfId="1285" priority="122" stdDev="3"/>
  </conditionalFormatting>
  <conditionalFormatting sqref="C112:X112">
    <cfRule type="aboveAverage" dxfId="1284" priority="121" stdDev="3"/>
  </conditionalFormatting>
  <conditionalFormatting sqref="C111:X111">
    <cfRule type="aboveAverage" dxfId="1283" priority="120" stdDev="3"/>
  </conditionalFormatting>
  <conditionalFormatting sqref="C110:X110">
    <cfRule type="aboveAverage" dxfId="1282" priority="119" stdDev="3"/>
  </conditionalFormatting>
  <conditionalFormatting sqref="C109:X109">
    <cfRule type="aboveAverage" dxfId="1281" priority="118" stdDev="3"/>
  </conditionalFormatting>
  <conditionalFormatting sqref="C108:X108">
    <cfRule type="aboveAverage" dxfId="1280" priority="117" stdDev="3"/>
  </conditionalFormatting>
  <conditionalFormatting sqref="C107:X107">
    <cfRule type="aboveAverage" dxfId="1279" priority="116" stdDev="3"/>
  </conditionalFormatting>
  <conditionalFormatting sqref="C106:X106">
    <cfRule type="aboveAverage" dxfId="1278" priority="115" stdDev="3"/>
  </conditionalFormatting>
  <conditionalFormatting sqref="C105:X105">
    <cfRule type="aboveAverage" dxfId="1277" priority="114" stdDev="3"/>
  </conditionalFormatting>
  <conditionalFormatting sqref="C104:X104">
    <cfRule type="aboveAverage" dxfId="1276" priority="113" stdDev="3"/>
  </conditionalFormatting>
  <conditionalFormatting sqref="C103:X103">
    <cfRule type="aboveAverage" dxfId="1275" priority="112" stdDev="3"/>
  </conditionalFormatting>
  <conditionalFormatting sqref="C102:X102">
    <cfRule type="aboveAverage" dxfId="1274" priority="111" stdDev="3"/>
  </conditionalFormatting>
  <conditionalFormatting sqref="C101:X101">
    <cfRule type="aboveAverage" dxfId="1273" priority="110" stdDev="3"/>
  </conditionalFormatting>
  <conditionalFormatting sqref="C100:X100">
    <cfRule type="aboveAverage" dxfId="1272" priority="109" stdDev="3"/>
  </conditionalFormatting>
  <conditionalFormatting sqref="C99:X99">
    <cfRule type="aboveAverage" dxfId="1271" priority="108" stdDev="3"/>
  </conditionalFormatting>
  <conditionalFormatting sqref="C98:X98">
    <cfRule type="aboveAverage" dxfId="1270" priority="107" stdDev="3"/>
  </conditionalFormatting>
  <conditionalFormatting sqref="C97:X97">
    <cfRule type="aboveAverage" dxfId="1269" priority="106" stdDev="3"/>
  </conditionalFormatting>
  <conditionalFormatting sqref="C96:X96">
    <cfRule type="aboveAverage" dxfId="1268" priority="105" stdDev="3"/>
  </conditionalFormatting>
  <conditionalFormatting sqref="C95:X95">
    <cfRule type="aboveAverage" dxfId="1267" priority="104" stdDev="3"/>
  </conditionalFormatting>
  <conditionalFormatting sqref="C94:X94">
    <cfRule type="aboveAverage" dxfId="1266" priority="103" stdDev="3"/>
  </conditionalFormatting>
  <conditionalFormatting sqref="C93:X93">
    <cfRule type="aboveAverage" dxfId="1265" priority="102" stdDev="3"/>
  </conditionalFormatting>
  <conditionalFormatting sqref="C92:X92">
    <cfRule type="aboveAverage" dxfId="1264" priority="101" stdDev="3"/>
  </conditionalFormatting>
  <conditionalFormatting sqref="C91:X91">
    <cfRule type="aboveAverage" dxfId="1263" priority="100" stdDev="3"/>
  </conditionalFormatting>
  <conditionalFormatting sqref="C90:X90">
    <cfRule type="aboveAverage" dxfId="1262" priority="99" stdDev="3"/>
  </conditionalFormatting>
  <conditionalFormatting sqref="C89:X89">
    <cfRule type="aboveAverage" dxfId="1261" priority="98" stdDev="3"/>
  </conditionalFormatting>
  <conditionalFormatting sqref="C88:X88">
    <cfRule type="aboveAverage" dxfId="1260" priority="97" stdDev="3"/>
  </conditionalFormatting>
  <conditionalFormatting sqref="C87:X87">
    <cfRule type="aboveAverage" dxfId="1259" priority="96" stdDev="3"/>
  </conditionalFormatting>
  <conditionalFormatting sqref="C86:X86">
    <cfRule type="aboveAverage" dxfId="1258" priority="95" stdDev="3"/>
  </conditionalFormatting>
  <conditionalFormatting sqref="C85:X85">
    <cfRule type="aboveAverage" dxfId="1257" priority="94" stdDev="3"/>
  </conditionalFormatting>
  <conditionalFormatting sqref="C84:X84">
    <cfRule type="aboveAverage" dxfId="1256" priority="93" stdDev="3"/>
  </conditionalFormatting>
  <conditionalFormatting sqref="C83:X83">
    <cfRule type="aboveAverage" dxfId="1255" priority="92" stdDev="3"/>
  </conditionalFormatting>
  <conditionalFormatting sqref="C82:X82">
    <cfRule type="aboveAverage" dxfId="1254" priority="91" stdDev="3"/>
  </conditionalFormatting>
  <conditionalFormatting sqref="C81:X81">
    <cfRule type="aboveAverage" dxfId="1253" priority="90" stdDev="3"/>
  </conditionalFormatting>
  <conditionalFormatting sqref="C80:X80">
    <cfRule type="aboveAverage" dxfId="1252" priority="89" stdDev="3"/>
  </conditionalFormatting>
  <conditionalFormatting sqref="C79:X79">
    <cfRule type="aboveAverage" dxfId="1251" priority="88" stdDev="3"/>
  </conditionalFormatting>
  <conditionalFormatting sqref="C78:X78">
    <cfRule type="aboveAverage" dxfId="1250" priority="87" stdDev="3"/>
  </conditionalFormatting>
  <conditionalFormatting sqref="C77:X77">
    <cfRule type="aboveAverage" dxfId="1249" priority="86" stdDev="3"/>
  </conditionalFormatting>
  <conditionalFormatting sqref="C76:X76">
    <cfRule type="aboveAverage" dxfId="1248" priority="85" stdDev="3"/>
  </conditionalFormatting>
  <conditionalFormatting sqref="C75:X75">
    <cfRule type="aboveAverage" dxfId="1247" priority="84" stdDev="3"/>
  </conditionalFormatting>
  <conditionalFormatting sqref="C74:X74">
    <cfRule type="aboveAverage" dxfId="1246" priority="83" stdDev="3"/>
  </conditionalFormatting>
  <conditionalFormatting sqref="C73:X73">
    <cfRule type="aboveAverage" dxfId="1245" priority="82" stdDev="3"/>
  </conditionalFormatting>
  <conditionalFormatting sqref="C72:X72">
    <cfRule type="aboveAverage" dxfId="1244" priority="81" stdDev="3"/>
  </conditionalFormatting>
  <conditionalFormatting sqref="C71:X71">
    <cfRule type="aboveAverage" dxfId="1243" priority="80" stdDev="3"/>
  </conditionalFormatting>
  <conditionalFormatting sqref="C70:X70">
    <cfRule type="aboveAverage" dxfId="1242" priority="79" stdDev="3"/>
  </conditionalFormatting>
  <conditionalFormatting sqref="C69:X69">
    <cfRule type="aboveAverage" dxfId="1241" priority="78" stdDev="3"/>
  </conditionalFormatting>
  <conditionalFormatting sqref="C68:X68">
    <cfRule type="aboveAverage" dxfId="1240" priority="77" stdDev="3"/>
  </conditionalFormatting>
  <conditionalFormatting sqref="C67:X67">
    <cfRule type="aboveAverage" dxfId="1239" priority="76" stdDev="3"/>
  </conditionalFormatting>
  <conditionalFormatting sqref="C66:X66">
    <cfRule type="aboveAverage" dxfId="1238" priority="75" stdDev="3"/>
  </conditionalFormatting>
  <conditionalFormatting sqref="C65:X65">
    <cfRule type="aboveAverage" dxfId="1237" priority="74" stdDev="3"/>
  </conditionalFormatting>
  <conditionalFormatting sqref="C64:X64">
    <cfRule type="aboveAverage" dxfId="1236" priority="73" stdDev="3"/>
  </conditionalFormatting>
  <conditionalFormatting sqref="C63:X63">
    <cfRule type="aboveAverage" dxfId="1235" priority="72" stdDev="3"/>
  </conditionalFormatting>
  <conditionalFormatting sqref="C62:X62">
    <cfRule type="aboveAverage" dxfId="1234" priority="71" stdDev="3"/>
  </conditionalFormatting>
  <conditionalFormatting sqref="C61:X61">
    <cfRule type="aboveAverage" dxfId="1233" priority="70" stdDev="3"/>
  </conditionalFormatting>
  <conditionalFormatting sqref="C60:X60">
    <cfRule type="aboveAverage" dxfId="1232" priority="69" stdDev="3"/>
  </conditionalFormatting>
  <conditionalFormatting sqref="C59:X59">
    <cfRule type="aboveAverage" dxfId="1231" priority="68" stdDev="3"/>
  </conditionalFormatting>
  <conditionalFormatting sqref="C58:X58">
    <cfRule type="aboveAverage" dxfId="1230" priority="67" stdDev="3"/>
  </conditionalFormatting>
  <conditionalFormatting sqref="C57:X57">
    <cfRule type="aboveAverage" dxfId="1229" priority="66" stdDev="3"/>
  </conditionalFormatting>
  <conditionalFormatting sqref="C56:X56">
    <cfRule type="aboveAverage" dxfId="1228" priority="65" stdDev="3"/>
  </conditionalFormatting>
  <conditionalFormatting sqref="C55:X55">
    <cfRule type="aboveAverage" dxfId="1227" priority="64" stdDev="3"/>
  </conditionalFormatting>
  <conditionalFormatting sqref="C54:X54">
    <cfRule type="aboveAverage" dxfId="1226" priority="63" stdDev="3"/>
  </conditionalFormatting>
  <conditionalFormatting sqref="C53:X53">
    <cfRule type="aboveAverage" dxfId="1225" priority="62" stdDev="3"/>
  </conditionalFormatting>
  <conditionalFormatting sqref="C52:X52">
    <cfRule type="aboveAverage" dxfId="1224" priority="61" stdDev="3"/>
  </conditionalFormatting>
  <conditionalFormatting sqref="C51:X51">
    <cfRule type="aboveAverage" dxfId="1223" priority="60" stdDev="3"/>
  </conditionalFormatting>
  <conditionalFormatting sqref="C50:X50">
    <cfRule type="aboveAverage" dxfId="1222" priority="59" stdDev="3"/>
  </conditionalFormatting>
  <conditionalFormatting sqref="C49:X49">
    <cfRule type="aboveAverage" dxfId="1221" priority="58" stdDev="3"/>
  </conditionalFormatting>
  <conditionalFormatting sqref="C48:X48">
    <cfRule type="aboveAverage" dxfId="1220" priority="57" stdDev="3"/>
  </conditionalFormatting>
  <conditionalFormatting sqref="C47:X47">
    <cfRule type="aboveAverage" dxfId="1219" priority="56" stdDev="3"/>
  </conditionalFormatting>
  <conditionalFormatting sqref="C46:X46">
    <cfRule type="aboveAverage" dxfId="1218" priority="55" stdDev="3"/>
  </conditionalFormatting>
  <conditionalFormatting sqref="C45:X45">
    <cfRule type="aboveAverage" dxfId="1217" priority="54" stdDev="3"/>
  </conditionalFormatting>
  <conditionalFormatting sqref="C44:X44">
    <cfRule type="aboveAverage" dxfId="1216" priority="53" stdDev="3"/>
  </conditionalFormatting>
  <conditionalFormatting sqref="C43:X43">
    <cfRule type="aboveAverage" dxfId="1215" priority="52" stdDev="3"/>
  </conditionalFormatting>
  <conditionalFormatting sqref="C42:X42">
    <cfRule type="aboveAverage" dxfId="1214" priority="51" stdDev="3"/>
  </conditionalFormatting>
  <conditionalFormatting sqref="C41:X41">
    <cfRule type="aboveAverage" dxfId="1213" priority="50" stdDev="3"/>
  </conditionalFormatting>
  <conditionalFormatting sqref="C40:X40">
    <cfRule type="aboveAverage" dxfId="1212" priority="49" stdDev="3"/>
  </conditionalFormatting>
  <conditionalFormatting sqref="C39:X39">
    <cfRule type="aboveAverage" dxfId="1211" priority="48" stdDev="3"/>
  </conditionalFormatting>
  <conditionalFormatting sqref="C38:X38">
    <cfRule type="aboveAverage" dxfId="1210" priority="47" stdDev="3"/>
  </conditionalFormatting>
  <conditionalFormatting sqref="C37:X37">
    <cfRule type="aboveAverage" dxfId="1209" priority="46" stdDev="3"/>
  </conditionalFormatting>
  <conditionalFormatting sqref="C36:X36">
    <cfRule type="aboveAverage" dxfId="1208" priority="45" stdDev="3"/>
  </conditionalFormatting>
  <conditionalFormatting sqref="C35:X35">
    <cfRule type="aboveAverage" dxfId="1207" priority="44" stdDev="3"/>
  </conditionalFormatting>
  <conditionalFormatting sqref="C34:X34">
    <cfRule type="aboveAverage" dxfId="1206" priority="43" stdDev="3"/>
  </conditionalFormatting>
  <conditionalFormatting sqref="C33:X33">
    <cfRule type="aboveAverage" dxfId="1205" priority="42" stdDev="3"/>
  </conditionalFormatting>
  <conditionalFormatting sqref="C32:X32">
    <cfRule type="aboveAverage" dxfId="1204" priority="41" stdDev="3"/>
  </conditionalFormatting>
  <conditionalFormatting sqref="C31:X31">
    <cfRule type="aboveAverage" dxfId="1203" priority="40" stdDev="3"/>
  </conditionalFormatting>
  <conditionalFormatting sqref="C30:X30">
    <cfRule type="aboveAverage" dxfId="1202" priority="39" stdDev="3"/>
  </conditionalFormatting>
  <conditionalFormatting sqref="C29:X29">
    <cfRule type="aboveAverage" dxfId="1201" priority="38" stdDev="3"/>
  </conditionalFormatting>
  <conditionalFormatting sqref="C28:X28">
    <cfRule type="aboveAverage" dxfId="1200" priority="37" stdDev="3"/>
  </conditionalFormatting>
  <conditionalFormatting sqref="C27:X27">
    <cfRule type="aboveAverage" dxfId="1199" priority="36" stdDev="3"/>
  </conditionalFormatting>
  <conditionalFormatting sqref="C26:X26">
    <cfRule type="aboveAverage" dxfId="1198" priority="35" stdDev="3"/>
  </conditionalFormatting>
  <conditionalFormatting sqref="C25:X25">
    <cfRule type="aboveAverage" dxfId="1197" priority="34" stdDev="3"/>
  </conditionalFormatting>
  <conditionalFormatting sqref="C24:X24">
    <cfRule type="aboveAverage" dxfId="1196" priority="33" stdDev="3"/>
  </conditionalFormatting>
  <conditionalFormatting sqref="C23:X23">
    <cfRule type="aboveAverage" dxfId="1195" priority="32" stdDev="3"/>
  </conditionalFormatting>
  <conditionalFormatting sqref="C22:X22">
    <cfRule type="aboveAverage" dxfId="1194" priority="31" stdDev="3"/>
  </conditionalFormatting>
  <conditionalFormatting sqref="C21:X21">
    <cfRule type="aboveAverage" dxfId="1193" priority="30" stdDev="3"/>
  </conditionalFormatting>
  <conditionalFormatting sqref="C20:X20">
    <cfRule type="aboveAverage" dxfId="1192" priority="29" stdDev="3"/>
  </conditionalFormatting>
  <conditionalFormatting sqref="C19:X19">
    <cfRule type="aboveAverage" dxfId="1191" priority="28" stdDev="3"/>
  </conditionalFormatting>
  <conditionalFormatting sqref="C18:X18">
    <cfRule type="aboveAverage" dxfId="1190" priority="27" stdDev="3"/>
  </conditionalFormatting>
  <conditionalFormatting sqref="C17:X17">
    <cfRule type="aboveAverage" dxfId="1189" priority="26" stdDev="3"/>
  </conditionalFormatting>
  <conditionalFormatting sqref="C16:X16">
    <cfRule type="aboveAverage" dxfId="1188" priority="25" stdDev="3"/>
  </conditionalFormatting>
  <conditionalFormatting sqref="C15:X15">
    <cfRule type="aboveAverage" dxfId="1187" priority="24" stdDev="3"/>
  </conditionalFormatting>
  <conditionalFormatting sqref="C14:X14">
    <cfRule type="aboveAverage" dxfId="1186" priority="23" stdDev="3"/>
  </conditionalFormatting>
  <conditionalFormatting sqref="C13:X13">
    <cfRule type="aboveAverage" dxfId="1185" priority="22" stdDev="3"/>
  </conditionalFormatting>
  <conditionalFormatting sqref="C12:X12">
    <cfRule type="aboveAverage" dxfId="1184" priority="21" stdDev="3"/>
  </conditionalFormatting>
  <conditionalFormatting sqref="C11:X11">
    <cfRule type="aboveAverage" dxfId="1183" priority="20" stdDev="3"/>
  </conditionalFormatting>
  <conditionalFormatting sqref="C10:X10">
    <cfRule type="aboveAverage" dxfId="1182" priority="19" stdDev="3"/>
  </conditionalFormatting>
  <conditionalFormatting sqref="C9:X9">
    <cfRule type="aboveAverage" dxfId="1181" priority="18" stdDev="3"/>
  </conditionalFormatting>
  <conditionalFormatting sqref="C8:X8">
    <cfRule type="aboveAverage" dxfId="1180" priority="17" stdDev="3"/>
  </conditionalFormatting>
  <conditionalFormatting sqref="C7:X7">
    <cfRule type="aboveAverage" dxfId="1179" priority="16" stdDev="3"/>
  </conditionalFormatting>
  <conditionalFormatting sqref="C6:X6">
    <cfRule type="aboveAverage" dxfId="1178" priority="15" stdDev="3"/>
  </conditionalFormatting>
  <conditionalFormatting sqref="C5:X5">
    <cfRule type="aboveAverage" dxfId="1177" priority="14" stdDev="3"/>
  </conditionalFormatting>
  <conditionalFormatting sqref="C4:X4">
    <cfRule type="aboveAverage" dxfId="1176" priority="13" stdDev="3"/>
  </conditionalFormatting>
  <conditionalFormatting sqref="C3:X3">
    <cfRule type="aboveAverage" dxfId="1175" priority="12" stdDev="3"/>
  </conditionalFormatting>
  <conditionalFormatting sqref="C2:X2">
    <cfRule type="aboveAverage" dxfId="1174" priority="11" stdDev="3"/>
  </conditionalFormatting>
  <conditionalFormatting sqref="C1:X1">
    <cfRule type="aboveAverage" dxfId="1173" priority="2" stdDev="3"/>
  </conditionalFormatting>
  <conditionalFormatting sqref="AW1:AW168">
    <cfRule type="cellIs" dxfId="1172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W166"/>
  <sheetViews>
    <sheetView topLeftCell="A2" workbookViewId="0">
      <pane ySplit="3" topLeftCell="A5" activePane="bottomLeft" state="frozen"/>
      <selection activeCell="AG2" sqref="AG2"/>
      <selection pane="bottomLeft" activeCell="A2" sqref="A2"/>
    </sheetView>
  </sheetViews>
  <sheetFormatPr baseColWidth="10" defaultColWidth="8.83203125" defaultRowHeight="15" x14ac:dyDescent="0.2"/>
  <cols>
    <col min="27" max="27" width="24.1640625" customWidth="1"/>
    <col min="39" max="39" width="23.5" customWidth="1"/>
  </cols>
  <sheetData>
    <row r="1" spans="1:49" x14ac:dyDescent="0.2">
      <c r="A1" t="s">
        <v>919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920</v>
      </c>
      <c r="B6">
        <v>426.27600000000001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921</v>
      </c>
      <c r="B7">
        <v>370.22</v>
      </c>
      <c r="C7">
        <v>3.8909610136366899E-3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AA7" t="str">
        <f>A7</f>
        <v>LPE_10:0_</v>
      </c>
      <c r="AB7">
        <f>AVERAGE(C7:D7)</f>
        <v>1.945480506818345E-3</v>
      </c>
      <c r="AC7">
        <f>AVERAGE(E7:F7)</f>
        <v>0</v>
      </c>
      <c r="AD7">
        <f>AVERAGE(G7:H7)</f>
        <v>0</v>
      </c>
      <c r="AE7">
        <f>AVERAGE(I7:J7)</f>
        <v>0</v>
      </c>
      <c r="AF7">
        <f>AVERAGE(K7:L7)</f>
        <v>0</v>
      </c>
      <c r="AG7">
        <f t="shared" ref="AG7:AG15" si="0">AVERAGE(M7:N7)</f>
        <v>0</v>
      </c>
      <c r="AH7">
        <f t="shared" ref="AH7:AH15" si="1">AVERAGE(O7:P7)</f>
        <v>0</v>
      </c>
      <c r="AI7">
        <f t="shared" ref="AI7:AI38" si="2">AVERAGE(S7:T7)</f>
        <v>0</v>
      </c>
      <c r="AJ7">
        <f t="shared" ref="AJ7:AJ38" si="3">AVERAGE(U7:V7)</f>
        <v>0</v>
      </c>
      <c r="AK7">
        <f t="shared" ref="AK7:AK38" si="4">AVERAGE(W7:X7)</f>
        <v>0</v>
      </c>
      <c r="AM7" t="str">
        <f t="shared" ref="AM7:AM38" si="5">A7</f>
        <v>LPE_10:0_</v>
      </c>
      <c r="AN7">
        <f t="shared" ref="AN7:AN38" si="6">AVERAGE(AB7:AF7)</f>
        <v>3.8909610136366899E-4</v>
      </c>
      <c r="AO7">
        <f t="shared" ref="AO7:AO38" si="7">AVERAGE(AG7:AK7)</f>
        <v>0</v>
      </c>
      <c r="AQ7">
        <f t="shared" ref="AQ7:AQ38" si="8">STDEV(AB7:AF7)</f>
        <v>8.7004533242931244E-4</v>
      </c>
      <c r="AR7">
        <f t="shared" ref="AR7:AR38" si="9">STDEV(AG7:AK7)</f>
        <v>0</v>
      </c>
      <c r="AT7">
        <f>AQ7/SQRT(5)</f>
        <v>3.8909610136366894E-4</v>
      </c>
      <c r="AU7">
        <f>AR7/SQRT(6)</f>
        <v>0</v>
      </c>
      <c r="AW7">
        <f t="shared" ref="AW7:AW38" si="10">TTEST(AB7:AF7,AG7:AK7,2,3)</f>
        <v>0.37390096630005903</v>
      </c>
    </row>
    <row r="8" spans="1:49" x14ac:dyDescent="0.2">
      <c r="A8" t="s">
        <v>922</v>
      </c>
      <c r="B8">
        <v>398.24799999999999</v>
      </c>
      <c r="C8">
        <v>0</v>
      </c>
      <c r="D8">
        <v>2.6370303928611302E-3</v>
      </c>
      <c r="E8">
        <v>0</v>
      </c>
      <c r="F8">
        <v>3.0975000265617701E-3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8.5040460771736194E-3</v>
      </c>
      <c r="U8">
        <v>0</v>
      </c>
      <c r="V8">
        <v>0</v>
      </c>
      <c r="W8">
        <v>0</v>
      </c>
      <c r="X8">
        <v>0</v>
      </c>
      <c r="AA8" t="str">
        <f t="shared" ref="AA8:AA15" si="11">A8</f>
        <v>LPE_12:0_</v>
      </c>
      <c r="AB8">
        <f t="shared" ref="AB8:AB15" si="12">AVERAGE(C8:D8)</f>
        <v>1.3185151964305651E-3</v>
      </c>
      <c r="AC8">
        <f t="shared" ref="AC8:AC15" si="13">AVERAGE(E8:F8)</f>
        <v>1.5487500132808851E-3</v>
      </c>
      <c r="AD8">
        <f t="shared" ref="AD8:AD15" si="14">AVERAGE(G8:H8)</f>
        <v>0</v>
      </c>
      <c r="AE8">
        <f t="shared" ref="AE8:AE15" si="15">AVERAGE(I8:J8)</f>
        <v>0</v>
      </c>
      <c r="AF8">
        <f t="shared" ref="AF8:AF15" si="16">AVERAGE(K8:L8)</f>
        <v>0</v>
      </c>
      <c r="AG8">
        <f t="shared" si="0"/>
        <v>0</v>
      </c>
      <c r="AH8">
        <f t="shared" si="1"/>
        <v>0</v>
      </c>
      <c r="AI8">
        <f t="shared" si="2"/>
        <v>4.2520230385868097E-3</v>
      </c>
      <c r="AJ8">
        <f t="shared" si="3"/>
        <v>0</v>
      </c>
      <c r="AK8">
        <f t="shared" si="4"/>
        <v>0</v>
      </c>
      <c r="AM8" t="str">
        <f t="shared" si="5"/>
        <v>LPE_12:0_</v>
      </c>
      <c r="AN8">
        <f t="shared" si="6"/>
        <v>5.7345304194229005E-4</v>
      </c>
      <c r="AO8">
        <f t="shared" si="7"/>
        <v>8.5040460771736192E-4</v>
      </c>
      <c r="AQ8">
        <f t="shared" si="8"/>
        <v>7.8944077838232179E-4</v>
      </c>
      <c r="AR8">
        <f t="shared" si="9"/>
        <v>1.9015625112350635E-3</v>
      </c>
      <c r="AT8">
        <f t="shared" ref="AT8:AT15" si="17">AQ8/SQRT(5)</f>
        <v>3.5304864893464355E-4</v>
      </c>
      <c r="AU8">
        <f t="shared" ref="AU8:AU15" si="18">AR8/SQRT(6)</f>
        <v>7.7630964442188509E-4</v>
      </c>
      <c r="AW8">
        <f t="shared" si="10"/>
        <v>0.774945979189403</v>
      </c>
    </row>
    <row r="9" spans="1:49" x14ac:dyDescent="0.2">
      <c r="A9" t="s">
        <v>923</v>
      </c>
      <c r="B9">
        <v>454.30399999999997</v>
      </c>
      <c r="C9">
        <v>0.101109986764933</v>
      </c>
      <c r="D9">
        <v>5.8328973145536998E-2</v>
      </c>
      <c r="E9">
        <v>5.91658737457358E-2</v>
      </c>
      <c r="F9">
        <v>8.3361948401152894E-2</v>
      </c>
      <c r="G9">
        <v>0.12912882936709899</v>
      </c>
      <c r="H9">
        <v>6.4455703144397497E-2</v>
      </c>
      <c r="I9">
        <v>0.10491972895431401</v>
      </c>
      <c r="J9">
        <v>0.118605518666602</v>
      </c>
      <c r="K9">
        <v>0.101217110854356</v>
      </c>
      <c r="L9">
        <v>9.6021966867277098E-2</v>
      </c>
      <c r="M9">
        <v>0.18254550096896099</v>
      </c>
      <c r="N9">
        <v>0.242108822637874</v>
      </c>
      <c r="O9">
        <v>0.194069392311016</v>
      </c>
      <c r="P9">
        <v>0.610249664678022</v>
      </c>
      <c r="Q9">
        <v>0.21667908955176801</v>
      </c>
      <c r="R9">
        <v>0.26470211615266098</v>
      </c>
      <c r="S9">
        <v>0.109748447531841</v>
      </c>
      <c r="T9">
        <v>0.17134951411614999</v>
      </c>
      <c r="U9">
        <v>5.2719216680164098E-2</v>
      </c>
      <c r="V9">
        <v>4.7514129337659097E-2</v>
      </c>
      <c r="W9">
        <v>6.1137739051195301E-2</v>
      </c>
      <c r="X9">
        <v>0.146856005974073</v>
      </c>
      <c r="AA9" t="str">
        <f t="shared" si="11"/>
        <v>LPE_16:0_</v>
      </c>
      <c r="AB9">
        <f t="shared" si="12"/>
        <v>7.9719479955234998E-2</v>
      </c>
      <c r="AC9">
        <f t="shared" si="13"/>
        <v>7.1263911073444347E-2</v>
      </c>
      <c r="AD9">
        <f t="shared" si="14"/>
        <v>9.6792266255748244E-2</v>
      </c>
      <c r="AE9">
        <f t="shared" si="15"/>
        <v>0.11176262381045801</v>
      </c>
      <c r="AF9">
        <f t="shared" si="16"/>
        <v>9.861953886081655E-2</v>
      </c>
      <c r="AG9">
        <f t="shared" si="0"/>
        <v>0.21232716180341749</v>
      </c>
      <c r="AH9">
        <f t="shared" si="1"/>
        <v>0.40215952849451897</v>
      </c>
      <c r="AI9">
        <f t="shared" si="2"/>
        <v>0.1405489808239955</v>
      </c>
      <c r="AJ9">
        <f t="shared" si="3"/>
        <v>5.0116673008911594E-2</v>
      </c>
      <c r="AK9">
        <f t="shared" si="4"/>
        <v>0.10399687251263415</v>
      </c>
      <c r="AM9" t="str">
        <f t="shared" si="5"/>
        <v>LPE_16:0_</v>
      </c>
      <c r="AN9">
        <f t="shared" si="6"/>
        <v>9.1631563991140433E-2</v>
      </c>
      <c r="AO9">
        <f t="shared" si="7"/>
        <v>0.18182984332869551</v>
      </c>
      <c r="AQ9">
        <f t="shared" si="8"/>
        <v>1.6104838104947734E-2</v>
      </c>
      <c r="AR9">
        <f t="shared" si="9"/>
        <v>0.13655191026702423</v>
      </c>
      <c r="AT9">
        <f t="shared" si="17"/>
        <v>7.2023025538584052E-3</v>
      </c>
      <c r="AU9">
        <f t="shared" si="18"/>
        <v>5.5747083926087473E-2</v>
      </c>
      <c r="AW9">
        <f t="shared" si="10"/>
        <v>0.21444327014112297</v>
      </c>
    </row>
    <row r="10" spans="1:49" x14ac:dyDescent="0.2">
      <c r="A10" t="s">
        <v>924</v>
      </c>
      <c r="B10">
        <v>452.30200000000002</v>
      </c>
      <c r="C10">
        <v>0.93060248785684296</v>
      </c>
      <c r="D10">
        <v>0.77887932806930804</v>
      </c>
      <c r="E10">
        <v>0.91936920701522595</v>
      </c>
      <c r="F10">
        <v>0.97675528784091403</v>
      </c>
      <c r="G10">
        <v>0.86627809655734</v>
      </c>
      <c r="H10">
        <v>0.87293135173164205</v>
      </c>
      <c r="I10">
        <v>1.27567208803564</v>
      </c>
      <c r="J10">
        <v>1.17745271323815</v>
      </c>
      <c r="K10">
        <v>1.1128133576132</v>
      </c>
      <c r="L10">
        <v>1.00613144528758</v>
      </c>
      <c r="M10">
        <v>0.58032192934790505</v>
      </c>
      <c r="N10">
        <v>0.64534025346416501</v>
      </c>
      <c r="O10">
        <v>0.44795706638014099</v>
      </c>
      <c r="P10">
        <v>0.89018147789620405</v>
      </c>
      <c r="Q10">
        <v>0.60871421883014698</v>
      </c>
      <c r="R10">
        <v>0.56695217056436598</v>
      </c>
      <c r="S10">
        <v>0.37159095882424897</v>
      </c>
      <c r="T10">
        <v>0.390768811474341</v>
      </c>
      <c r="U10">
        <v>0.55108228807526205</v>
      </c>
      <c r="V10">
        <v>0.620662891829596</v>
      </c>
      <c r="W10">
        <v>0.37126177826796197</v>
      </c>
      <c r="X10">
        <v>0.64357755950722895</v>
      </c>
      <c r="AA10" t="str">
        <f t="shared" si="11"/>
        <v>LPE_16:1_</v>
      </c>
      <c r="AB10">
        <f t="shared" si="12"/>
        <v>0.85474090796307545</v>
      </c>
      <c r="AC10">
        <f t="shared" si="13"/>
        <v>0.94806224742806999</v>
      </c>
      <c r="AD10">
        <f t="shared" si="14"/>
        <v>0.86960472414449108</v>
      </c>
      <c r="AE10">
        <f t="shared" si="15"/>
        <v>1.2265624006368951</v>
      </c>
      <c r="AF10">
        <f t="shared" si="16"/>
        <v>1.05947240145039</v>
      </c>
      <c r="AG10">
        <f t="shared" si="0"/>
        <v>0.61283109140603509</v>
      </c>
      <c r="AH10">
        <f t="shared" si="1"/>
        <v>0.66906927213817258</v>
      </c>
      <c r="AI10">
        <f t="shared" si="2"/>
        <v>0.38117988514929502</v>
      </c>
      <c r="AJ10">
        <f t="shared" si="3"/>
        <v>0.58587258995242908</v>
      </c>
      <c r="AK10">
        <f t="shared" si="4"/>
        <v>0.50741966888759549</v>
      </c>
      <c r="AM10" t="str">
        <f t="shared" si="5"/>
        <v>LPE_16:1_</v>
      </c>
      <c r="AN10">
        <f t="shared" si="6"/>
        <v>0.99168853632458431</v>
      </c>
      <c r="AO10">
        <f t="shared" si="7"/>
        <v>0.55127450150670543</v>
      </c>
      <c r="AQ10">
        <f t="shared" si="8"/>
        <v>0.15437191106346004</v>
      </c>
      <c r="AR10">
        <f t="shared" si="9"/>
        <v>0.11148685385514892</v>
      </c>
      <c r="AT10">
        <f t="shared" si="17"/>
        <v>6.9037217390889694E-2</v>
      </c>
      <c r="AU10">
        <f t="shared" si="18"/>
        <v>4.5514317495559085E-2</v>
      </c>
      <c r="AW10">
        <f t="shared" si="10"/>
        <v>1.1442634070537041E-3</v>
      </c>
    </row>
    <row r="11" spans="1:49" x14ac:dyDescent="0.2">
      <c r="A11" t="s">
        <v>925</v>
      </c>
      <c r="B11">
        <v>482.33199999999999</v>
      </c>
      <c r="C11">
        <v>9.9300406206867906E-2</v>
      </c>
      <c r="D11">
        <v>0.13703262611434799</v>
      </c>
      <c r="E11">
        <v>0.112335943510755</v>
      </c>
      <c r="F11">
        <v>7.6705262973421603E-2</v>
      </c>
      <c r="G11">
        <v>9.78371253246616E-2</v>
      </c>
      <c r="H11">
        <v>5.1772078836477699E-2</v>
      </c>
      <c r="I11">
        <v>0.12016942399703</v>
      </c>
      <c r="J11">
        <v>0.12462437915171801</v>
      </c>
      <c r="K11">
        <v>0.18092635438397001</v>
      </c>
      <c r="L11">
        <v>0.115219273571882</v>
      </c>
      <c r="M11">
        <v>0.22566184358531499</v>
      </c>
      <c r="N11">
        <v>0.27971276789210198</v>
      </c>
      <c r="O11">
        <v>0.38258193265774898</v>
      </c>
      <c r="P11">
        <v>0.45175086970203099</v>
      </c>
      <c r="Q11">
        <v>0.56908505892754102</v>
      </c>
      <c r="R11">
        <v>0.83045199502975198</v>
      </c>
      <c r="S11">
        <v>0.18078763571128301</v>
      </c>
      <c r="T11">
        <v>0.16686667339701799</v>
      </c>
      <c r="U11">
        <v>0.128195981353387</v>
      </c>
      <c r="V11">
        <v>0.20982124224036999</v>
      </c>
      <c r="W11">
        <v>0.110574991739746</v>
      </c>
      <c r="X11">
        <v>6.2948909401275399E-2</v>
      </c>
      <c r="AA11" t="str">
        <f t="shared" si="11"/>
        <v>LPE_18:0_</v>
      </c>
      <c r="AB11">
        <f t="shared" si="12"/>
        <v>0.11816651616060794</v>
      </c>
      <c r="AC11">
        <f t="shared" si="13"/>
        <v>9.4520603242088302E-2</v>
      </c>
      <c r="AD11">
        <f t="shared" si="14"/>
        <v>7.4804602080569646E-2</v>
      </c>
      <c r="AE11">
        <f t="shared" si="15"/>
        <v>0.122396901574374</v>
      </c>
      <c r="AF11">
        <f t="shared" si="16"/>
        <v>0.14807281397792599</v>
      </c>
      <c r="AG11">
        <f t="shared" si="0"/>
        <v>0.25268730573870846</v>
      </c>
      <c r="AH11">
        <f t="shared" si="1"/>
        <v>0.41716640117989001</v>
      </c>
      <c r="AI11">
        <f t="shared" si="2"/>
        <v>0.17382715455415049</v>
      </c>
      <c r="AJ11">
        <f t="shared" si="3"/>
        <v>0.16900861179687848</v>
      </c>
      <c r="AK11">
        <f t="shared" si="4"/>
        <v>8.6761950570510699E-2</v>
      </c>
      <c r="AM11" t="str">
        <f t="shared" si="5"/>
        <v>LPE_18:0_</v>
      </c>
      <c r="AN11">
        <f t="shared" si="6"/>
        <v>0.11159228740711317</v>
      </c>
      <c r="AO11">
        <f t="shared" si="7"/>
        <v>0.21989028476802761</v>
      </c>
      <c r="AQ11">
        <f t="shared" si="8"/>
        <v>2.7998058780054572E-2</v>
      </c>
      <c r="AR11">
        <f t="shared" si="9"/>
        <v>0.12492739958346535</v>
      </c>
      <c r="AT11">
        <f t="shared" si="17"/>
        <v>1.2521112534047371E-2</v>
      </c>
      <c r="AU11">
        <f t="shared" si="18"/>
        <v>5.100139731204565E-2</v>
      </c>
      <c r="AW11">
        <f t="shared" si="10"/>
        <v>0.12499896579040938</v>
      </c>
    </row>
    <row r="12" spans="1:49" x14ac:dyDescent="0.2">
      <c r="A12" t="s">
        <v>926</v>
      </c>
      <c r="B12">
        <v>480.33</v>
      </c>
      <c r="C12">
        <v>0.59667465533561403</v>
      </c>
      <c r="D12">
        <v>0.52223748354031396</v>
      </c>
      <c r="E12">
        <v>0.67511880602659802</v>
      </c>
      <c r="F12">
        <v>0.71806134494220297</v>
      </c>
      <c r="G12">
        <v>0.69384324604129599</v>
      </c>
      <c r="H12">
        <v>0.60116130672256396</v>
      </c>
      <c r="I12">
        <v>1.33473475174406</v>
      </c>
      <c r="J12">
        <v>1.4160995676585399</v>
      </c>
      <c r="K12">
        <v>1.1451392473716799</v>
      </c>
      <c r="L12">
        <v>1.0460631544916199</v>
      </c>
      <c r="M12">
        <v>0.39956098093649201</v>
      </c>
      <c r="N12">
        <v>0.45164655042769603</v>
      </c>
      <c r="O12">
        <v>0.43845237667670101</v>
      </c>
      <c r="P12">
        <v>0.40703184141648002</v>
      </c>
      <c r="Q12">
        <v>0.25298683243780701</v>
      </c>
      <c r="R12">
        <v>0.27227310444207597</v>
      </c>
      <c r="S12">
        <v>0.142917831512058</v>
      </c>
      <c r="T12">
        <v>0.125018915555935</v>
      </c>
      <c r="U12">
        <v>0.232342741665616</v>
      </c>
      <c r="V12">
        <v>0.108412969757213</v>
      </c>
      <c r="W12">
        <v>0.11362405544917301</v>
      </c>
      <c r="X12">
        <v>0.31184520445121899</v>
      </c>
      <c r="AA12" t="str">
        <f t="shared" si="11"/>
        <v>LPE_18:1_</v>
      </c>
      <c r="AB12">
        <f t="shared" si="12"/>
        <v>0.559456069437964</v>
      </c>
      <c r="AC12">
        <f t="shared" si="13"/>
        <v>0.69659007548440055</v>
      </c>
      <c r="AD12">
        <f t="shared" si="14"/>
        <v>0.64750227638193003</v>
      </c>
      <c r="AE12">
        <f t="shared" si="15"/>
        <v>1.3754171597012999</v>
      </c>
      <c r="AF12">
        <f t="shared" si="16"/>
        <v>1.0956012009316498</v>
      </c>
      <c r="AG12">
        <f t="shared" si="0"/>
        <v>0.42560376568209402</v>
      </c>
      <c r="AH12">
        <f t="shared" si="1"/>
        <v>0.42274210904659049</v>
      </c>
      <c r="AI12">
        <f t="shared" si="2"/>
        <v>0.13396837353399649</v>
      </c>
      <c r="AJ12">
        <f t="shared" si="3"/>
        <v>0.17037785571141451</v>
      </c>
      <c r="AK12">
        <f t="shared" si="4"/>
        <v>0.21273462995019599</v>
      </c>
      <c r="AM12" t="str">
        <f t="shared" si="5"/>
        <v>LPE_18:1_</v>
      </c>
      <c r="AN12">
        <f t="shared" si="6"/>
        <v>0.87491335638744872</v>
      </c>
      <c r="AO12">
        <f t="shared" si="7"/>
        <v>0.2730853467848583</v>
      </c>
      <c r="AQ12">
        <f t="shared" si="8"/>
        <v>0.34721588153914767</v>
      </c>
      <c r="AR12">
        <f t="shared" si="9"/>
        <v>0.14071565707581846</v>
      </c>
      <c r="AT12">
        <f t="shared" si="17"/>
        <v>0.15527966279780969</v>
      </c>
      <c r="AU12">
        <f t="shared" si="18"/>
        <v>5.7446926442702079E-2</v>
      </c>
      <c r="AW12">
        <f t="shared" si="10"/>
        <v>1.4282169682770376E-2</v>
      </c>
    </row>
    <row r="13" spans="1:49" x14ac:dyDescent="0.2">
      <c r="A13" t="s">
        <v>927</v>
      </c>
      <c r="B13">
        <v>478.32799999999997</v>
      </c>
      <c r="C13">
        <v>9.7585322394431004E-2</v>
      </c>
      <c r="D13">
        <v>5.6903094734332499E-2</v>
      </c>
      <c r="E13">
        <v>7.2542620546327097E-2</v>
      </c>
      <c r="F13">
        <v>0.10220296976311</v>
      </c>
      <c r="G13">
        <v>9.6371397316996704E-2</v>
      </c>
      <c r="H13">
        <v>8.9473903818581002E-2</v>
      </c>
      <c r="I13">
        <v>0.15037157874564</v>
      </c>
      <c r="J13">
        <v>0.1210551257886</v>
      </c>
      <c r="K13">
        <v>0.103633813176395</v>
      </c>
      <c r="L13">
        <v>0.103970088709141</v>
      </c>
      <c r="M13">
        <v>0.38954537574947001</v>
      </c>
      <c r="N13">
        <v>0.62882043373241003</v>
      </c>
      <c r="O13">
        <v>0.65263141545992198</v>
      </c>
      <c r="P13">
        <v>1.2195992119514401</v>
      </c>
      <c r="Q13">
        <v>0.34743391652711397</v>
      </c>
      <c r="R13">
        <v>0.38303374781565502</v>
      </c>
      <c r="S13">
        <v>0.23719602359745601</v>
      </c>
      <c r="T13">
        <v>0.21241099318958001</v>
      </c>
      <c r="U13">
        <v>0.15428240285470199</v>
      </c>
      <c r="V13">
        <v>0.303263147885103</v>
      </c>
      <c r="W13">
        <v>0.205295680280975</v>
      </c>
      <c r="X13">
        <v>0.16774028547223799</v>
      </c>
      <c r="AA13" t="str">
        <f t="shared" si="11"/>
        <v>LPE_18:2_</v>
      </c>
      <c r="AB13">
        <f t="shared" si="12"/>
        <v>7.7244208564381744E-2</v>
      </c>
      <c r="AC13">
        <f t="shared" si="13"/>
        <v>8.7372795154718547E-2</v>
      </c>
      <c r="AD13">
        <f t="shared" si="14"/>
        <v>9.2922650567788853E-2</v>
      </c>
      <c r="AE13">
        <f t="shared" si="15"/>
        <v>0.13571335226712</v>
      </c>
      <c r="AF13">
        <f t="shared" si="16"/>
        <v>0.10380195094276801</v>
      </c>
      <c r="AG13">
        <f t="shared" si="0"/>
        <v>0.50918290474093997</v>
      </c>
      <c r="AH13">
        <f t="shared" si="1"/>
        <v>0.93611531370568102</v>
      </c>
      <c r="AI13">
        <f t="shared" si="2"/>
        <v>0.22480350839351801</v>
      </c>
      <c r="AJ13">
        <f t="shared" si="3"/>
        <v>0.22877277536990248</v>
      </c>
      <c r="AK13">
        <f t="shared" si="4"/>
        <v>0.18651798287660648</v>
      </c>
      <c r="AM13" t="str">
        <f t="shared" si="5"/>
        <v>LPE_18:2_</v>
      </c>
      <c r="AN13">
        <f t="shared" si="6"/>
        <v>9.9410991499355422E-2</v>
      </c>
      <c r="AO13">
        <f t="shared" si="7"/>
        <v>0.41707849701732957</v>
      </c>
      <c r="AQ13">
        <f t="shared" si="8"/>
        <v>2.2447298986231823E-2</v>
      </c>
      <c r="AR13">
        <f t="shared" si="9"/>
        <v>0.31759616879630881</v>
      </c>
      <c r="AT13">
        <f t="shared" si="17"/>
        <v>1.0038737288895294E-2</v>
      </c>
      <c r="AU13">
        <f t="shared" si="18"/>
        <v>0.12965809296896555</v>
      </c>
      <c r="AW13">
        <f t="shared" si="10"/>
        <v>8.8845040378763576E-2</v>
      </c>
    </row>
    <row r="14" spans="1:49" x14ac:dyDescent="0.2">
      <c r="A14" t="s">
        <v>928</v>
      </c>
      <c r="B14">
        <v>476.32600000000002</v>
      </c>
      <c r="C14">
        <v>3.8909610136366899E-3</v>
      </c>
      <c r="D14">
        <v>6.4412777758113297E-3</v>
      </c>
      <c r="E14">
        <v>1.19317256680911E-2</v>
      </c>
      <c r="F14">
        <v>4.3733075421349202E-3</v>
      </c>
      <c r="G14">
        <v>2.5915672068203902E-3</v>
      </c>
      <c r="H14">
        <v>3.23647206531488E-3</v>
      </c>
      <c r="I14">
        <v>1.1240268614183001E-2</v>
      </c>
      <c r="J14">
        <v>2.43271949757097E-2</v>
      </c>
      <c r="K14">
        <v>1.9189747091149002E-2</v>
      </c>
      <c r="L14">
        <v>1.1335996195963099E-2</v>
      </c>
      <c r="M14">
        <v>1.1528918999811399E-2</v>
      </c>
      <c r="N14">
        <v>0</v>
      </c>
      <c r="O14">
        <v>0</v>
      </c>
      <c r="P14">
        <v>3.6921669822806501E-2</v>
      </c>
      <c r="Q14">
        <v>1.43669048349986E-2</v>
      </c>
      <c r="R14">
        <v>1.5137295412849999E-2</v>
      </c>
      <c r="S14">
        <v>0</v>
      </c>
      <c r="T14">
        <v>0</v>
      </c>
      <c r="U14">
        <v>0</v>
      </c>
      <c r="V14">
        <v>0</v>
      </c>
      <c r="W14">
        <v>5.9462202068585801E-3</v>
      </c>
      <c r="X14">
        <v>0</v>
      </c>
      <c r="AA14" t="str">
        <f t="shared" si="11"/>
        <v>LPE_18:3_</v>
      </c>
      <c r="AB14">
        <f t="shared" si="12"/>
        <v>5.1661193947240098E-3</v>
      </c>
      <c r="AC14">
        <f t="shared" si="13"/>
        <v>8.1525166051130103E-3</v>
      </c>
      <c r="AD14">
        <f t="shared" si="14"/>
        <v>2.9140196360676351E-3</v>
      </c>
      <c r="AE14">
        <f t="shared" si="15"/>
        <v>1.7783731794946349E-2</v>
      </c>
      <c r="AF14">
        <f t="shared" si="16"/>
        <v>1.526287164355605E-2</v>
      </c>
      <c r="AG14">
        <f t="shared" si="0"/>
        <v>5.7644594999056997E-3</v>
      </c>
      <c r="AH14">
        <f t="shared" si="1"/>
        <v>1.846083491140325E-2</v>
      </c>
      <c r="AI14">
        <f t="shared" si="2"/>
        <v>0</v>
      </c>
      <c r="AJ14">
        <f t="shared" si="3"/>
        <v>0</v>
      </c>
      <c r="AK14">
        <f t="shared" si="4"/>
        <v>2.97311010342929E-3</v>
      </c>
      <c r="AM14" t="str">
        <f t="shared" si="5"/>
        <v>LPE_18:3_</v>
      </c>
      <c r="AN14">
        <f t="shared" si="6"/>
        <v>9.8558518148814112E-3</v>
      </c>
      <c r="AO14">
        <f t="shared" si="7"/>
        <v>5.4396809029476478E-3</v>
      </c>
      <c r="AQ14">
        <f t="shared" si="8"/>
        <v>6.4259458333836301E-3</v>
      </c>
      <c r="AR14">
        <f t="shared" si="9"/>
        <v>7.6635527174050422E-3</v>
      </c>
      <c r="AT14">
        <f t="shared" si="17"/>
        <v>2.8737703406354668E-3</v>
      </c>
      <c r="AU14">
        <f t="shared" si="18"/>
        <v>3.1286322957603005E-3</v>
      </c>
      <c r="AW14">
        <f t="shared" si="10"/>
        <v>0.35322653345835692</v>
      </c>
    </row>
    <row r="15" spans="1:49" x14ac:dyDescent="0.2">
      <c r="A15" t="s">
        <v>929</v>
      </c>
      <c r="B15">
        <v>510.36</v>
      </c>
      <c r="C15">
        <v>0</v>
      </c>
      <c r="D15">
        <v>0</v>
      </c>
      <c r="E15">
        <v>0</v>
      </c>
      <c r="F15">
        <v>4.1715435688923401E-3</v>
      </c>
      <c r="G15">
        <v>4.4781684290241403E-3</v>
      </c>
      <c r="H15">
        <v>0</v>
      </c>
      <c r="I15">
        <v>0</v>
      </c>
      <c r="J15">
        <v>3.7994470456272299E-3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9.2205875676916601E-4</v>
      </c>
      <c r="R15">
        <v>1.5137295412849999E-2</v>
      </c>
      <c r="S15">
        <v>0</v>
      </c>
      <c r="T15">
        <v>0</v>
      </c>
      <c r="U15">
        <v>0</v>
      </c>
      <c r="V15">
        <v>1.8966439782071701E-2</v>
      </c>
      <c r="W15">
        <v>0</v>
      </c>
      <c r="X15">
        <v>0</v>
      </c>
      <c r="AA15" t="str">
        <f t="shared" si="11"/>
        <v>LPE_20:0_</v>
      </c>
      <c r="AB15">
        <f t="shared" si="12"/>
        <v>0</v>
      </c>
      <c r="AC15">
        <f t="shared" si="13"/>
        <v>2.0857717844461701E-3</v>
      </c>
      <c r="AD15">
        <f t="shared" si="14"/>
        <v>2.2390842145120701E-3</v>
      </c>
      <c r="AE15">
        <f t="shared" si="15"/>
        <v>1.899723522813615E-3</v>
      </c>
      <c r="AF15">
        <f t="shared" si="16"/>
        <v>0</v>
      </c>
      <c r="AG15">
        <f t="shared" si="0"/>
        <v>0</v>
      </c>
      <c r="AH15">
        <f t="shared" si="1"/>
        <v>0</v>
      </c>
      <c r="AI15">
        <f t="shared" si="2"/>
        <v>0</v>
      </c>
      <c r="AJ15">
        <f t="shared" si="3"/>
        <v>9.4832198910358503E-3</v>
      </c>
      <c r="AK15">
        <f t="shared" si="4"/>
        <v>0</v>
      </c>
      <c r="AM15" t="str">
        <f t="shared" si="5"/>
        <v>LPE_20:0_</v>
      </c>
      <c r="AN15">
        <f t="shared" si="6"/>
        <v>1.244915904354371E-3</v>
      </c>
      <c r="AO15">
        <f t="shared" si="7"/>
        <v>1.8966439782071702E-3</v>
      </c>
      <c r="AQ15">
        <f t="shared" si="8"/>
        <v>1.1427831678656236E-3</v>
      </c>
      <c r="AR15">
        <f t="shared" si="9"/>
        <v>4.2410248643868619E-3</v>
      </c>
      <c r="AT15">
        <f t="shared" si="17"/>
        <v>5.1106816937801752E-4</v>
      </c>
      <c r="AU15">
        <f t="shared" si="18"/>
        <v>1.731391150700673E-3</v>
      </c>
      <c r="AW15">
        <f t="shared" si="10"/>
        <v>0.75469456787665545</v>
      </c>
    </row>
    <row r="16" spans="1:49" x14ac:dyDescent="0.2">
      <c r="A16" t="s">
        <v>930</v>
      </c>
      <c r="B16">
        <v>508.358</v>
      </c>
      <c r="C16">
        <v>1.5868305414059699E-2</v>
      </c>
      <c r="D16">
        <v>1.2125676317965199E-2</v>
      </c>
      <c r="E16">
        <v>1.53351460134069E-2</v>
      </c>
      <c r="F16">
        <v>7.3850275067465698E-3</v>
      </c>
      <c r="G16">
        <v>7.8529870013749996E-3</v>
      </c>
      <c r="H16">
        <v>4.0939757496275602E-3</v>
      </c>
      <c r="I16">
        <v>3.2566125064300101E-2</v>
      </c>
      <c r="J16">
        <v>2.01160667111153E-2</v>
      </c>
      <c r="K16">
        <v>4.41805940242097E-2</v>
      </c>
      <c r="L16">
        <v>1.0071740031227299E-2</v>
      </c>
      <c r="M16">
        <v>1.21743519034157E-3</v>
      </c>
      <c r="N16">
        <v>3.7886284312451203E-2</v>
      </c>
      <c r="O16">
        <v>4.42917764032889E-2</v>
      </c>
      <c r="P16">
        <v>0</v>
      </c>
      <c r="Q16">
        <v>1.17705666150821E-2</v>
      </c>
      <c r="R16">
        <v>1.3418415513701599E-3</v>
      </c>
      <c r="S16">
        <v>7.2226981520493103E-3</v>
      </c>
      <c r="T16">
        <v>0</v>
      </c>
      <c r="U16">
        <v>5.0651246756119898E-3</v>
      </c>
      <c r="V16">
        <v>2.9486781345685002E-2</v>
      </c>
      <c r="W16">
        <v>0</v>
      </c>
      <c r="X16">
        <v>1.9712098533963E-2</v>
      </c>
      <c r="AA16" t="str">
        <f t="shared" ref="AA16:AA79" si="19">A16</f>
        <v>LPE_20:1_</v>
      </c>
      <c r="AB16">
        <f t="shared" ref="AB16:AB79" si="20">AVERAGE(C16:D16)</f>
        <v>1.399699086601245E-2</v>
      </c>
      <c r="AC16">
        <f t="shared" ref="AC16:AC79" si="21">AVERAGE(E16:F16)</f>
        <v>1.1360086760076734E-2</v>
      </c>
      <c r="AD16">
        <f t="shared" ref="AD16:AD79" si="22">AVERAGE(G16:H16)</f>
        <v>5.9734813755012803E-3</v>
      </c>
      <c r="AE16">
        <f t="shared" ref="AE16:AE79" si="23">AVERAGE(I16:J16)</f>
        <v>2.6341095887707701E-2</v>
      </c>
      <c r="AF16">
        <f t="shared" ref="AF16:AF79" si="24">AVERAGE(K16:L16)</f>
        <v>2.7126167027718501E-2</v>
      </c>
      <c r="AG16">
        <f t="shared" ref="AG16:AG79" si="25">AVERAGE(M16:N16)</f>
        <v>1.9551859751396387E-2</v>
      </c>
      <c r="AH16">
        <f t="shared" ref="AH16:AH79" si="26">AVERAGE(O16:P16)</f>
        <v>2.214588820164445E-2</v>
      </c>
      <c r="AI16">
        <f t="shared" si="2"/>
        <v>3.6113490760246551E-3</v>
      </c>
      <c r="AJ16">
        <f t="shared" si="3"/>
        <v>1.7275953010648496E-2</v>
      </c>
      <c r="AK16">
        <f t="shared" si="4"/>
        <v>9.8560492669814998E-3</v>
      </c>
      <c r="AM16" t="str">
        <f t="shared" si="5"/>
        <v>LPE_20:1_</v>
      </c>
      <c r="AN16">
        <f t="shared" si="6"/>
        <v>1.6959564383403333E-2</v>
      </c>
      <c r="AO16">
        <f t="shared" si="7"/>
        <v>1.4488219861339097E-2</v>
      </c>
      <c r="AQ16">
        <f t="shared" si="8"/>
        <v>9.3834688954864513E-3</v>
      </c>
      <c r="AR16">
        <f t="shared" si="9"/>
        <v>7.6127378772966933E-3</v>
      </c>
      <c r="AT16">
        <f t="shared" ref="AT16:AT79" si="27">AQ16/SQRT(5)</f>
        <v>4.1964148630125146E-3</v>
      </c>
      <c r="AU16">
        <f t="shared" ref="AU16:AU79" si="28">AR16/SQRT(6)</f>
        <v>3.1078872241558728E-3</v>
      </c>
      <c r="AW16">
        <f t="shared" si="10"/>
        <v>0.66009659042837121</v>
      </c>
    </row>
    <row r="17" spans="1:49" x14ac:dyDescent="0.2">
      <c r="A17" t="s">
        <v>931</v>
      </c>
      <c r="B17">
        <v>506.35599999999999</v>
      </c>
      <c r="C17">
        <v>3.6031030700011701E-3</v>
      </c>
      <c r="D17">
        <v>1.3203231543670899E-2</v>
      </c>
      <c r="E17">
        <v>1.5739813636386601E-2</v>
      </c>
      <c r="F17">
        <v>1.60007189172627E-2</v>
      </c>
      <c r="G17">
        <v>1.3394836593257299E-2</v>
      </c>
      <c r="H17">
        <v>1.0344205461779599E-2</v>
      </c>
      <c r="I17">
        <v>2.8168818073715102E-2</v>
      </c>
      <c r="J17">
        <v>1.9971257049509E-2</v>
      </c>
      <c r="K17">
        <v>2.7533361726504699E-2</v>
      </c>
      <c r="L17">
        <v>1.93321794096139E-2</v>
      </c>
      <c r="M17">
        <v>0</v>
      </c>
      <c r="N17">
        <v>5.6880581500357999E-3</v>
      </c>
      <c r="O17">
        <v>7.1707971813015303E-2</v>
      </c>
      <c r="P17">
        <v>0</v>
      </c>
      <c r="Q17">
        <v>1.89518105494943E-2</v>
      </c>
      <c r="R17">
        <v>3.2707267677695898E-2</v>
      </c>
      <c r="S17">
        <v>0</v>
      </c>
      <c r="T17">
        <v>9.9527308775397595E-3</v>
      </c>
      <c r="U17">
        <v>1.2718248492179901E-2</v>
      </c>
      <c r="V17">
        <v>0</v>
      </c>
      <c r="W17">
        <v>0</v>
      </c>
      <c r="X17">
        <v>0</v>
      </c>
      <c r="AA17" t="str">
        <f t="shared" si="19"/>
        <v>LPE_20:2_</v>
      </c>
      <c r="AB17">
        <f t="shared" si="20"/>
        <v>8.4031673068360353E-3</v>
      </c>
      <c r="AC17">
        <f t="shared" si="21"/>
        <v>1.5870266276824651E-2</v>
      </c>
      <c r="AD17">
        <f t="shared" si="22"/>
        <v>1.186952102751845E-2</v>
      </c>
      <c r="AE17">
        <f t="shared" si="23"/>
        <v>2.4070037561612051E-2</v>
      </c>
      <c r="AF17">
        <f t="shared" si="24"/>
        <v>2.34327705680593E-2</v>
      </c>
      <c r="AG17">
        <f t="shared" si="25"/>
        <v>2.8440290750179E-3</v>
      </c>
      <c r="AH17">
        <f t="shared" si="26"/>
        <v>3.5853985906507652E-2</v>
      </c>
      <c r="AI17">
        <f t="shared" si="2"/>
        <v>4.9763654387698798E-3</v>
      </c>
      <c r="AJ17">
        <f t="shared" si="3"/>
        <v>6.3591242460899504E-3</v>
      </c>
      <c r="AK17">
        <f t="shared" si="4"/>
        <v>0</v>
      </c>
      <c r="AM17" t="str">
        <f t="shared" si="5"/>
        <v>LPE_20:2_</v>
      </c>
      <c r="AN17">
        <f t="shared" si="6"/>
        <v>1.6729152548170097E-2</v>
      </c>
      <c r="AO17">
        <f t="shared" si="7"/>
        <v>1.0006700933277076E-2</v>
      </c>
      <c r="AQ17">
        <f t="shared" si="8"/>
        <v>6.9372693064290256E-3</v>
      </c>
      <c r="AR17">
        <f t="shared" si="9"/>
        <v>1.4646920863109314E-2</v>
      </c>
      <c r="AT17">
        <f t="shared" si="27"/>
        <v>3.102441149479624E-3</v>
      </c>
      <c r="AU17">
        <f t="shared" si="28"/>
        <v>5.979580402923867E-3</v>
      </c>
      <c r="AW17">
        <f t="shared" si="10"/>
        <v>0.3911923203791004</v>
      </c>
    </row>
    <row r="18" spans="1:49" x14ac:dyDescent="0.2">
      <c r="A18" t="s">
        <v>932</v>
      </c>
      <c r="B18">
        <v>504.35399999999998</v>
      </c>
      <c r="C18">
        <v>5.9754258093696999E-2</v>
      </c>
      <c r="D18">
        <v>4.3949677455336698E-2</v>
      </c>
      <c r="E18">
        <v>7.8789214415949604E-2</v>
      </c>
      <c r="F18">
        <v>8.1476781821829505E-2</v>
      </c>
      <c r="G18">
        <v>6.0696914406578303E-2</v>
      </c>
      <c r="H18">
        <v>5.4227933102218601E-2</v>
      </c>
      <c r="I18">
        <v>0.14864698560971501</v>
      </c>
      <c r="J18">
        <v>0.15814640699507199</v>
      </c>
      <c r="K18">
        <v>0.161066354185776</v>
      </c>
      <c r="L18">
        <v>9.1847983435664596E-2</v>
      </c>
      <c r="M18">
        <v>4.7348822607970902E-2</v>
      </c>
      <c r="N18">
        <v>9.4060309348306601E-3</v>
      </c>
      <c r="O18">
        <v>9.1352792187442994E-2</v>
      </c>
      <c r="P18">
        <v>9.4368258872730995E-2</v>
      </c>
      <c r="Q18">
        <v>2.4581668656867301E-2</v>
      </c>
      <c r="R18">
        <v>8.0043724441131003E-2</v>
      </c>
      <c r="S18">
        <v>2.3559835683015399E-2</v>
      </c>
      <c r="T18">
        <v>1.166947224017E-2</v>
      </c>
      <c r="U18">
        <v>4.2431203914791403E-2</v>
      </c>
      <c r="V18">
        <v>4.4255026158167399E-2</v>
      </c>
      <c r="W18">
        <v>6.7847251484049298E-2</v>
      </c>
      <c r="X18">
        <v>0</v>
      </c>
      <c r="AA18" t="str">
        <f t="shared" si="19"/>
        <v>LPE_20:3_</v>
      </c>
      <c r="AB18">
        <f t="shared" si="20"/>
        <v>5.1851967774516852E-2</v>
      </c>
      <c r="AC18">
        <f t="shared" si="21"/>
        <v>8.0132998118889548E-2</v>
      </c>
      <c r="AD18">
        <f t="shared" si="22"/>
        <v>5.7462423754398452E-2</v>
      </c>
      <c r="AE18">
        <f t="shared" si="23"/>
        <v>0.1533966963023935</v>
      </c>
      <c r="AF18">
        <f t="shared" si="24"/>
        <v>0.12645716881072031</v>
      </c>
      <c r="AG18">
        <f t="shared" si="25"/>
        <v>2.8377426771400781E-2</v>
      </c>
      <c r="AH18">
        <f t="shared" si="26"/>
        <v>9.2860525530087001E-2</v>
      </c>
      <c r="AI18">
        <f t="shared" si="2"/>
        <v>1.7614653961592699E-2</v>
      </c>
      <c r="AJ18">
        <f t="shared" si="3"/>
        <v>4.3343115036479404E-2</v>
      </c>
      <c r="AK18">
        <f t="shared" si="4"/>
        <v>3.3923625742024649E-2</v>
      </c>
      <c r="AM18" t="str">
        <f t="shared" si="5"/>
        <v>LPE_20:3_</v>
      </c>
      <c r="AN18">
        <f t="shared" si="6"/>
        <v>9.3860250952183727E-2</v>
      </c>
      <c r="AO18">
        <f t="shared" si="7"/>
        <v>4.3223869408316913E-2</v>
      </c>
      <c r="AQ18">
        <f t="shared" si="8"/>
        <v>4.4398993596191948E-2</v>
      </c>
      <c r="AR18">
        <f t="shared" si="9"/>
        <v>2.9268392326411947E-2</v>
      </c>
      <c r="AT18">
        <f t="shared" si="27"/>
        <v>1.9855833562732607E-2</v>
      </c>
      <c r="AU18">
        <f t="shared" si="28"/>
        <v>1.1948771131883324E-2</v>
      </c>
      <c r="AW18">
        <f t="shared" si="10"/>
        <v>7.1182674657723946E-2</v>
      </c>
    </row>
    <row r="19" spans="1:49" x14ac:dyDescent="0.2">
      <c r="A19" t="s">
        <v>933</v>
      </c>
      <c r="B19">
        <v>502.35199999999998</v>
      </c>
      <c r="C19">
        <v>0.62883415012456301</v>
      </c>
      <c r="D19">
        <v>0.53396632965071</v>
      </c>
      <c r="E19">
        <v>0.74368099484036398</v>
      </c>
      <c r="F19">
        <v>0.70345917629615395</v>
      </c>
      <c r="G19">
        <v>0.65896982437308405</v>
      </c>
      <c r="H19">
        <v>0.57787808594225398</v>
      </c>
      <c r="I19">
        <v>1.4327306905997601</v>
      </c>
      <c r="J19">
        <v>1.5183493413453699</v>
      </c>
      <c r="K19">
        <v>1.341277004935</v>
      </c>
      <c r="L19">
        <v>1.11921353877418</v>
      </c>
      <c r="M19">
        <v>0.47503152609966698</v>
      </c>
      <c r="N19">
        <v>0.52474780833491996</v>
      </c>
      <c r="O19">
        <v>0.82237853370541503</v>
      </c>
      <c r="P19">
        <v>1.2170824111215801</v>
      </c>
      <c r="Q19">
        <v>0.526766399211408</v>
      </c>
      <c r="R19">
        <v>0.50779710431486302</v>
      </c>
      <c r="S19">
        <v>0.22173577824798499</v>
      </c>
      <c r="T19">
        <v>7.5153892490781402E-2</v>
      </c>
      <c r="U19">
        <v>0.271215207709194</v>
      </c>
      <c r="V19">
        <v>0.42581684126071001</v>
      </c>
      <c r="W19">
        <v>0.59747512919585799</v>
      </c>
      <c r="X19">
        <v>0.45037366091312597</v>
      </c>
      <c r="AA19" t="str">
        <f t="shared" si="19"/>
        <v>LPE_20:4_</v>
      </c>
      <c r="AB19">
        <f t="shared" si="20"/>
        <v>0.58140023988763656</v>
      </c>
      <c r="AC19">
        <f t="shared" si="21"/>
        <v>0.72357008556825897</v>
      </c>
      <c r="AD19">
        <f t="shared" si="22"/>
        <v>0.61842395515766901</v>
      </c>
      <c r="AE19">
        <f t="shared" si="23"/>
        <v>1.4755400159725651</v>
      </c>
      <c r="AF19">
        <f t="shared" si="24"/>
        <v>1.23024527185459</v>
      </c>
      <c r="AG19">
        <f t="shared" si="25"/>
        <v>0.49988966721729344</v>
      </c>
      <c r="AH19">
        <f t="shared" si="26"/>
        <v>1.0197304724134977</v>
      </c>
      <c r="AI19">
        <f t="shared" si="2"/>
        <v>0.14844483536938319</v>
      </c>
      <c r="AJ19">
        <f t="shared" si="3"/>
        <v>0.348516024484952</v>
      </c>
      <c r="AK19">
        <f t="shared" si="4"/>
        <v>0.52392439505449195</v>
      </c>
      <c r="AM19" t="str">
        <f t="shared" si="5"/>
        <v>LPE_20:4_</v>
      </c>
      <c r="AN19">
        <f t="shared" si="6"/>
        <v>0.92583591368814377</v>
      </c>
      <c r="AO19">
        <f t="shared" si="7"/>
        <v>0.50810107890792366</v>
      </c>
      <c r="AQ19">
        <f t="shared" si="8"/>
        <v>0.4027682858253005</v>
      </c>
      <c r="AR19">
        <f t="shared" si="9"/>
        <v>0.32283991544810015</v>
      </c>
      <c r="AT19">
        <f t="shared" si="27"/>
        <v>0.18012345325728737</v>
      </c>
      <c r="AU19">
        <f t="shared" si="28"/>
        <v>0.13179884357518498</v>
      </c>
      <c r="AW19">
        <f t="shared" si="10"/>
        <v>0.10972714632146859</v>
      </c>
    </row>
    <row r="20" spans="1:49" x14ac:dyDescent="0.2">
      <c r="A20" t="s">
        <v>934</v>
      </c>
      <c r="B20">
        <v>500.35</v>
      </c>
      <c r="C20">
        <v>1.79720075813092E-2</v>
      </c>
      <c r="D20">
        <v>1.9998800446531399E-2</v>
      </c>
      <c r="E20">
        <v>1.1750080801740601E-2</v>
      </c>
      <c r="F20">
        <v>2.6651514224949002E-2</v>
      </c>
      <c r="G20">
        <v>2.4411226997822E-2</v>
      </c>
      <c r="H20">
        <v>1.47774363739708E-2</v>
      </c>
      <c r="I20">
        <v>1.7250821438476002E-2</v>
      </c>
      <c r="J20">
        <v>2.3821971999037502E-3</v>
      </c>
      <c r="K20">
        <v>4.7481548537312299E-3</v>
      </c>
      <c r="L20">
        <v>1.78046731925567E-2</v>
      </c>
      <c r="M20">
        <v>3.0403816272273898E-3</v>
      </c>
      <c r="N20">
        <v>1.9696808958706898E-2</v>
      </c>
      <c r="O20">
        <v>1.7196949418197001E-2</v>
      </c>
      <c r="P20">
        <v>0.11245355292989501</v>
      </c>
      <c r="Q20">
        <v>0</v>
      </c>
      <c r="R20">
        <v>1.07838061478159E-2</v>
      </c>
      <c r="S20">
        <v>1.2368146834366E-2</v>
      </c>
      <c r="T20">
        <v>9.84674760676605E-3</v>
      </c>
      <c r="U20">
        <v>1.35880685978231E-2</v>
      </c>
      <c r="V20">
        <v>1.8764472568472801E-2</v>
      </c>
      <c r="W20">
        <v>0</v>
      </c>
      <c r="X20">
        <v>1.9502191052072002E-2</v>
      </c>
      <c r="AA20" t="str">
        <f t="shared" si="19"/>
        <v>LPE_20:5_</v>
      </c>
      <c r="AB20">
        <f t="shared" si="20"/>
        <v>1.89854040139203E-2</v>
      </c>
      <c r="AC20">
        <f t="shared" si="21"/>
        <v>1.9200797513344803E-2</v>
      </c>
      <c r="AD20">
        <f t="shared" si="22"/>
        <v>1.9594331685896402E-2</v>
      </c>
      <c r="AE20">
        <f t="shared" si="23"/>
        <v>9.8165093191898752E-3</v>
      </c>
      <c r="AF20">
        <f t="shared" si="24"/>
        <v>1.1276414023143964E-2</v>
      </c>
      <c r="AG20">
        <f t="shared" si="25"/>
        <v>1.1368595292967144E-2</v>
      </c>
      <c r="AH20">
        <f t="shared" si="26"/>
        <v>6.4825251174046E-2</v>
      </c>
      <c r="AI20">
        <f t="shared" si="2"/>
        <v>1.1107447220566025E-2</v>
      </c>
      <c r="AJ20">
        <f t="shared" si="3"/>
        <v>1.617627058314795E-2</v>
      </c>
      <c r="AK20">
        <f t="shared" si="4"/>
        <v>9.7510955260360008E-3</v>
      </c>
      <c r="AM20" t="str">
        <f t="shared" si="5"/>
        <v>LPE_20:5_</v>
      </c>
      <c r="AN20">
        <f t="shared" si="6"/>
        <v>1.5774691311099071E-2</v>
      </c>
      <c r="AO20">
        <f t="shared" si="7"/>
        <v>2.2645731959352627E-2</v>
      </c>
      <c r="AQ20">
        <f t="shared" si="8"/>
        <v>4.8054907025700758E-3</v>
      </c>
      <c r="AR20">
        <f t="shared" si="9"/>
        <v>2.370413068715007E-2</v>
      </c>
      <c r="AT20">
        <f t="shared" si="27"/>
        <v>2.1490807752379826E-3</v>
      </c>
      <c r="AU20">
        <f t="shared" si="28"/>
        <v>9.6771708299610119E-3</v>
      </c>
      <c r="AW20">
        <f t="shared" si="10"/>
        <v>0.5573140836466689</v>
      </c>
    </row>
    <row r="21" spans="1:49" x14ac:dyDescent="0.2">
      <c r="A21" t="s">
        <v>935</v>
      </c>
      <c r="B21">
        <v>538.38800000000003</v>
      </c>
      <c r="C21">
        <v>0</v>
      </c>
      <c r="D21">
        <v>0</v>
      </c>
      <c r="E21">
        <v>8.89667728496344E-4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9.3180098508972003E-3</v>
      </c>
      <c r="P21">
        <v>0</v>
      </c>
      <c r="Q21">
        <v>1.2745975210619801E-2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AA21" t="str">
        <f t="shared" si="19"/>
        <v>LPE_22:0_</v>
      </c>
      <c r="AB21">
        <f t="shared" si="20"/>
        <v>0</v>
      </c>
      <c r="AC21">
        <f t="shared" si="21"/>
        <v>4.44833864248172E-4</v>
      </c>
      <c r="AD21">
        <f t="shared" si="22"/>
        <v>0</v>
      </c>
      <c r="AE21">
        <f t="shared" si="23"/>
        <v>0</v>
      </c>
      <c r="AF21">
        <f t="shared" si="24"/>
        <v>0</v>
      </c>
      <c r="AG21">
        <f t="shared" si="25"/>
        <v>0</v>
      </c>
      <c r="AH21">
        <f t="shared" si="26"/>
        <v>4.6590049254486001E-3</v>
      </c>
      <c r="AI21">
        <f t="shared" si="2"/>
        <v>0</v>
      </c>
      <c r="AJ21">
        <f t="shared" si="3"/>
        <v>0</v>
      </c>
      <c r="AK21">
        <f t="shared" si="4"/>
        <v>0</v>
      </c>
      <c r="AM21" t="str">
        <f t="shared" si="5"/>
        <v>LPE_22:0_</v>
      </c>
      <c r="AN21">
        <f t="shared" si="6"/>
        <v>8.8966772849634402E-5</v>
      </c>
      <c r="AO21">
        <f t="shared" si="7"/>
        <v>9.3180098508972007E-4</v>
      </c>
      <c r="AQ21">
        <f t="shared" si="8"/>
        <v>1.9893575183056522E-4</v>
      </c>
      <c r="AR21">
        <f t="shared" si="9"/>
        <v>2.083570344161882E-3</v>
      </c>
      <c r="AT21">
        <f t="shared" si="27"/>
        <v>8.8966772849634402E-5</v>
      </c>
      <c r="AU21">
        <f t="shared" si="28"/>
        <v>8.5061403106529115E-4</v>
      </c>
      <c r="AW21">
        <f t="shared" si="10"/>
        <v>0.41795203808478021</v>
      </c>
    </row>
    <row r="22" spans="1:49" x14ac:dyDescent="0.2">
      <c r="A22" t="s">
        <v>936</v>
      </c>
      <c r="B22">
        <v>536.38599999999997</v>
      </c>
      <c r="C22">
        <v>0</v>
      </c>
      <c r="D22">
        <v>0</v>
      </c>
      <c r="E22">
        <v>3.4168404083772899E-3</v>
      </c>
      <c r="F22">
        <v>7.1562458713653196E-3</v>
      </c>
      <c r="G22">
        <v>1.1665585080355499E-2</v>
      </c>
      <c r="H22">
        <v>5.5583324435412402E-3</v>
      </c>
      <c r="I22">
        <v>0</v>
      </c>
      <c r="J22">
        <v>4.9941064681116301E-3</v>
      </c>
      <c r="K22">
        <v>0</v>
      </c>
      <c r="L22">
        <v>9.9752978308910306E-3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AA22" t="str">
        <f t="shared" si="19"/>
        <v>LPE_22:1_</v>
      </c>
      <c r="AB22">
        <f t="shared" si="20"/>
        <v>0</v>
      </c>
      <c r="AC22">
        <f t="shared" si="21"/>
        <v>5.286543139871305E-3</v>
      </c>
      <c r="AD22">
        <f t="shared" si="22"/>
        <v>8.6119587619483701E-3</v>
      </c>
      <c r="AE22">
        <f t="shared" si="23"/>
        <v>2.497053234055815E-3</v>
      </c>
      <c r="AF22">
        <f t="shared" si="24"/>
        <v>4.9876489154455153E-3</v>
      </c>
      <c r="AG22">
        <f t="shared" si="25"/>
        <v>0</v>
      </c>
      <c r="AH22">
        <f t="shared" si="26"/>
        <v>0</v>
      </c>
      <c r="AI22">
        <f t="shared" si="2"/>
        <v>0</v>
      </c>
      <c r="AJ22">
        <f t="shared" si="3"/>
        <v>0</v>
      </c>
      <c r="AK22">
        <f t="shared" si="4"/>
        <v>0</v>
      </c>
      <c r="AM22" t="str">
        <f t="shared" si="5"/>
        <v>LPE_22:1_</v>
      </c>
      <c r="AN22">
        <f t="shared" si="6"/>
        <v>4.2766408102642012E-3</v>
      </c>
      <c r="AO22">
        <f t="shared" si="7"/>
        <v>0</v>
      </c>
      <c r="AQ22">
        <f t="shared" si="8"/>
        <v>3.2317567028083537E-3</v>
      </c>
      <c r="AR22">
        <f t="shared" si="9"/>
        <v>0</v>
      </c>
      <c r="AT22">
        <f t="shared" si="27"/>
        <v>1.4452855348440128E-3</v>
      </c>
      <c r="AU22">
        <f t="shared" si="28"/>
        <v>0</v>
      </c>
      <c r="AW22">
        <f t="shared" si="10"/>
        <v>4.1594542324297323E-2</v>
      </c>
    </row>
    <row r="23" spans="1:49" x14ac:dyDescent="0.2">
      <c r="A23" t="s">
        <v>937</v>
      </c>
      <c r="B23">
        <v>534.38400000000001</v>
      </c>
      <c r="C23">
        <v>3.67650464857289E-3</v>
      </c>
      <c r="D23">
        <v>0</v>
      </c>
      <c r="E23">
        <v>0</v>
      </c>
      <c r="F23">
        <v>0</v>
      </c>
      <c r="G23">
        <v>1.4815659171781299E-2</v>
      </c>
      <c r="H23">
        <v>9.7740684968931207E-3</v>
      </c>
      <c r="I23">
        <v>1.20415676643562E-2</v>
      </c>
      <c r="J23">
        <v>8.8064913056122799E-3</v>
      </c>
      <c r="K23">
        <v>1.2009860707371599E-2</v>
      </c>
      <c r="L23">
        <v>1.21543199586622E-2</v>
      </c>
      <c r="M23">
        <v>0</v>
      </c>
      <c r="N23">
        <v>0</v>
      </c>
      <c r="O23">
        <v>0</v>
      </c>
      <c r="P23">
        <v>2.5660771672097698E-3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AA23" t="str">
        <f t="shared" si="19"/>
        <v>LPE_22:2_</v>
      </c>
      <c r="AB23">
        <f t="shared" si="20"/>
        <v>1.838252324286445E-3</v>
      </c>
      <c r="AC23">
        <f t="shared" si="21"/>
        <v>0</v>
      </c>
      <c r="AD23">
        <f t="shared" si="22"/>
        <v>1.229486383433721E-2</v>
      </c>
      <c r="AE23">
        <f t="shared" si="23"/>
        <v>1.042402948498424E-2</v>
      </c>
      <c r="AF23">
        <f t="shared" si="24"/>
        <v>1.2082090333016899E-2</v>
      </c>
      <c r="AG23">
        <f t="shared" si="25"/>
        <v>0</v>
      </c>
      <c r="AH23">
        <f t="shared" si="26"/>
        <v>1.2830385836048849E-3</v>
      </c>
      <c r="AI23">
        <f t="shared" si="2"/>
        <v>0</v>
      </c>
      <c r="AJ23">
        <f t="shared" si="3"/>
        <v>0</v>
      </c>
      <c r="AK23">
        <f t="shared" si="4"/>
        <v>0</v>
      </c>
      <c r="AM23" t="str">
        <f t="shared" si="5"/>
        <v>LPE_22:2_</v>
      </c>
      <c r="AN23">
        <f t="shared" si="6"/>
        <v>7.3278471953249586E-3</v>
      </c>
      <c r="AO23">
        <f t="shared" si="7"/>
        <v>2.5660771672097701E-4</v>
      </c>
      <c r="AQ23">
        <f t="shared" si="8"/>
        <v>5.9307129259786196E-3</v>
      </c>
      <c r="AR23">
        <f t="shared" si="9"/>
        <v>5.7379229813911403E-4</v>
      </c>
      <c r="AT23">
        <f t="shared" si="27"/>
        <v>2.6522954515049743E-3</v>
      </c>
      <c r="AU23">
        <f t="shared" si="28"/>
        <v>2.3424972479662453E-4</v>
      </c>
      <c r="AW23">
        <f t="shared" si="10"/>
        <v>5.5684166014694038E-2</v>
      </c>
    </row>
    <row r="24" spans="1:49" x14ac:dyDescent="0.2">
      <c r="A24" t="s">
        <v>938</v>
      </c>
      <c r="B24">
        <v>532.38199999999995</v>
      </c>
      <c r="C24">
        <v>2.4574113412476201E-2</v>
      </c>
      <c r="D24">
        <v>1.5678852615929301E-2</v>
      </c>
      <c r="E24">
        <v>2.3316671686672501E-2</v>
      </c>
      <c r="F24">
        <v>5.2946723062187499E-2</v>
      </c>
      <c r="G24">
        <v>1.6140024131622799E-2</v>
      </c>
      <c r="H24">
        <v>2.5427863607682202E-2</v>
      </c>
      <c r="I24">
        <v>5.3054683587310997E-2</v>
      </c>
      <c r="J24">
        <v>3.67609918760489E-2</v>
      </c>
      <c r="K24">
        <v>6.9588672477577607E-2</v>
      </c>
      <c r="L24">
        <v>4.5925660726544401E-2</v>
      </c>
      <c r="M24">
        <v>0</v>
      </c>
      <c r="N24">
        <v>5.54439152161346E-3</v>
      </c>
      <c r="O24">
        <v>1.4802795223059899E-2</v>
      </c>
      <c r="P24">
        <v>1.0392962309709E-2</v>
      </c>
      <c r="Q24">
        <v>0</v>
      </c>
      <c r="R24">
        <v>0</v>
      </c>
      <c r="S24">
        <v>0</v>
      </c>
      <c r="T24">
        <v>8.9841549350161594E-3</v>
      </c>
      <c r="U24">
        <v>0</v>
      </c>
      <c r="V24">
        <v>0</v>
      </c>
      <c r="W24">
        <v>1.36097989070098E-2</v>
      </c>
      <c r="X24">
        <v>1.7793764294690199E-2</v>
      </c>
      <c r="AA24" t="str">
        <f t="shared" si="19"/>
        <v>LPE_22:3_</v>
      </c>
      <c r="AB24">
        <f t="shared" si="20"/>
        <v>2.0126483014202751E-2</v>
      </c>
      <c r="AC24">
        <f t="shared" si="21"/>
        <v>3.813169737443E-2</v>
      </c>
      <c r="AD24">
        <f t="shared" si="22"/>
        <v>2.0783943869652502E-2</v>
      </c>
      <c r="AE24">
        <f t="shared" si="23"/>
        <v>4.4907837731679945E-2</v>
      </c>
      <c r="AF24">
        <f t="shared" si="24"/>
        <v>5.7757166602061004E-2</v>
      </c>
      <c r="AG24">
        <f t="shared" si="25"/>
        <v>2.77219576080673E-3</v>
      </c>
      <c r="AH24">
        <f t="shared" si="26"/>
        <v>1.2597878766384449E-2</v>
      </c>
      <c r="AI24">
        <f t="shared" si="2"/>
        <v>4.4920774675080797E-3</v>
      </c>
      <c r="AJ24">
        <f t="shared" si="3"/>
        <v>0</v>
      </c>
      <c r="AK24">
        <f t="shared" si="4"/>
        <v>1.570178160085E-2</v>
      </c>
      <c r="AM24" t="str">
        <f t="shared" si="5"/>
        <v>LPE_22:3_</v>
      </c>
      <c r="AN24">
        <f t="shared" si="6"/>
        <v>3.6341425718405242E-2</v>
      </c>
      <c r="AO24">
        <f t="shared" si="7"/>
        <v>7.1127867191098509E-3</v>
      </c>
      <c r="AQ24">
        <f t="shared" si="8"/>
        <v>1.6125926743557017E-2</v>
      </c>
      <c r="AR24">
        <f t="shared" si="9"/>
        <v>6.7111409165266558E-3</v>
      </c>
      <c r="AT24">
        <f t="shared" si="27"/>
        <v>7.211733679755061E-3</v>
      </c>
      <c r="AU24">
        <f t="shared" si="28"/>
        <v>2.7398118062340903E-3</v>
      </c>
      <c r="AW24">
        <f t="shared" si="10"/>
        <v>1.1865309415585208E-2</v>
      </c>
    </row>
    <row r="25" spans="1:49" x14ac:dyDescent="0.2">
      <c r="A25" t="s">
        <v>939</v>
      </c>
      <c r="B25">
        <v>530.38</v>
      </c>
      <c r="C25">
        <v>0.219747786000204</v>
      </c>
      <c r="D25">
        <v>0.17637035554970101</v>
      </c>
      <c r="E25">
        <v>0.245084679058547</v>
      </c>
      <c r="F25">
        <v>0.28160169127894202</v>
      </c>
      <c r="G25">
        <v>0.30826008471965999</v>
      </c>
      <c r="H25">
        <v>0.26600270371492502</v>
      </c>
      <c r="I25">
        <v>0.49379437117916197</v>
      </c>
      <c r="J25">
        <v>0.4842889961288</v>
      </c>
      <c r="K25">
        <v>0.54302908410967698</v>
      </c>
      <c r="L25">
        <v>0.46987123557027399</v>
      </c>
      <c r="M25">
        <v>6.7063799096725801E-2</v>
      </c>
      <c r="N25">
        <v>0.15548773735233601</v>
      </c>
      <c r="O25">
        <v>0.102779262240744</v>
      </c>
      <c r="P25">
        <v>0.140945676373121</v>
      </c>
      <c r="Q25">
        <v>0.11595059379207601</v>
      </c>
      <c r="R25">
        <v>9.5719161798459698E-2</v>
      </c>
      <c r="S25">
        <v>5.2150906738143203E-2</v>
      </c>
      <c r="T25">
        <v>4.2042648020575397E-2</v>
      </c>
      <c r="U25">
        <v>8.8262017875952795E-2</v>
      </c>
      <c r="V25">
        <v>0.112620545568069</v>
      </c>
      <c r="W25">
        <v>4.8700441481870603E-2</v>
      </c>
      <c r="X25">
        <v>8.7253315844688206E-2</v>
      </c>
      <c r="AA25" t="str">
        <f t="shared" si="19"/>
        <v>LPE_22:4_</v>
      </c>
      <c r="AB25">
        <f t="shared" si="20"/>
        <v>0.19805907077495249</v>
      </c>
      <c r="AC25">
        <f t="shared" si="21"/>
        <v>0.2633431851687445</v>
      </c>
      <c r="AD25">
        <f t="shared" si="22"/>
        <v>0.2871313942172925</v>
      </c>
      <c r="AE25">
        <f t="shared" si="23"/>
        <v>0.48904168365398099</v>
      </c>
      <c r="AF25">
        <f t="shared" si="24"/>
        <v>0.50645015983997554</v>
      </c>
      <c r="AG25">
        <f t="shared" si="25"/>
        <v>0.1112757682245309</v>
      </c>
      <c r="AH25">
        <f t="shared" si="26"/>
        <v>0.12186246930693251</v>
      </c>
      <c r="AI25">
        <f t="shared" si="2"/>
        <v>4.70967773793593E-2</v>
      </c>
      <c r="AJ25">
        <f t="shared" si="3"/>
        <v>0.10044128172201089</v>
      </c>
      <c r="AK25">
        <f t="shared" si="4"/>
        <v>6.7976878663279408E-2</v>
      </c>
      <c r="AM25" t="str">
        <f t="shared" si="5"/>
        <v>LPE_22:4_</v>
      </c>
      <c r="AN25">
        <f t="shared" si="6"/>
        <v>0.34880509873098919</v>
      </c>
      <c r="AO25">
        <f t="shared" si="7"/>
        <v>8.9730635059222602E-2</v>
      </c>
      <c r="AQ25">
        <f t="shared" si="8"/>
        <v>0.13995536296048561</v>
      </c>
      <c r="AR25">
        <f t="shared" si="9"/>
        <v>3.1233944776353325E-2</v>
      </c>
      <c r="AT25">
        <f t="shared" si="27"/>
        <v>6.2589941079060407E-2</v>
      </c>
      <c r="AU25">
        <f t="shared" si="28"/>
        <v>1.275120455938895E-2</v>
      </c>
      <c r="AW25">
        <f t="shared" si="10"/>
        <v>1.2898451223069138E-2</v>
      </c>
    </row>
    <row r="26" spans="1:49" x14ac:dyDescent="0.2">
      <c r="A26" t="s">
        <v>940</v>
      </c>
      <c r="B26">
        <v>528.37800000000004</v>
      </c>
      <c r="C26">
        <v>0.17247532515417599</v>
      </c>
      <c r="D26">
        <v>0.16679195996257601</v>
      </c>
      <c r="E26">
        <v>0.19905700352487701</v>
      </c>
      <c r="F26">
        <v>0.20092013604447601</v>
      </c>
      <c r="G26">
        <v>0.233304887510251</v>
      </c>
      <c r="H26">
        <v>0.230491151068275</v>
      </c>
      <c r="I26">
        <v>0.41471006797510201</v>
      </c>
      <c r="J26">
        <v>0.386879508413496</v>
      </c>
      <c r="K26">
        <v>0.4453426166519</v>
      </c>
      <c r="L26">
        <v>0.30239301687773001</v>
      </c>
      <c r="M26">
        <v>9.88267542197937E-2</v>
      </c>
      <c r="N26">
        <v>6.1030277808563703E-2</v>
      </c>
      <c r="O26">
        <v>7.6587836997651898E-2</v>
      </c>
      <c r="P26">
        <v>0.20084684243970999</v>
      </c>
      <c r="Q26">
        <v>6.8911577847731206E-2</v>
      </c>
      <c r="R26">
        <v>6.5700238725828905E-2</v>
      </c>
      <c r="S26">
        <v>4.5728128586850401E-2</v>
      </c>
      <c r="T26">
        <v>7.06818420607431E-2</v>
      </c>
      <c r="U26">
        <v>0.132735474081984</v>
      </c>
      <c r="V26">
        <v>4.4255026158167399E-2</v>
      </c>
      <c r="W26">
        <v>7.5346540147445698E-2</v>
      </c>
      <c r="X26">
        <v>8.9941495575967506E-2</v>
      </c>
      <c r="AA26" t="str">
        <f t="shared" si="19"/>
        <v>LPE_22:5_</v>
      </c>
      <c r="AB26">
        <f t="shared" si="20"/>
        <v>0.16963364255837599</v>
      </c>
      <c r="AC26">
        <f t="shared" si="21"/>
        <v>0.1999885697846765</v>
      </c>
      <c r="AD26">
        <f t="shared" si="22"/>
        <v>0.23189801928926301</v>
      </c>
      <c r="AE26">
        <f t="shared" si="23"/>
        <v>0.40079478819429903</v>
      </c>
      <c r="AF26">
        <f t="shared" si="24"/>
        <v>0.37386781676481501</v>
      </c>
      <c r="AG26">
        <f t="shared" si="25"/>
        <v>7.9928516014178705E-2</v>
      </c>
      <c r="AH26">
        <f t="shared" si="26"/>
        <v>0.13871733971868094</v>
      </c>
      <c r="AI26">
        <f t="shared" si="2"/>
        <v>5.8204985323796754E-2</v>
      </c>
      <c r="AJ26">
        <f t="shared" si="3"/>
        <v>8.8495250120075697E-2</v>
      </c>
      <c r="AK26">
        <f t="shared" si="4"/>
        <v>8.2644017861706609E-2</v>
      </c>
      <c r="AM26" t="str">
        <f t="shared" si="5"/>
        <v>LPE_22:5_</v>
      </c>
      <c r="AN26">
        <f t="shared" si="6"/>
        <v>0.27523656731828589</v>
      </c>
      <c r="AO26">
        <f t="shared" si="7"/>
        <v>8.959802180768775E-2</v>
      </c>
      <c r="AQ26">
        <f t="shared" si="8"/>
        <v>0.10510168741849771</v>
      </c>
      <c r="AR26">
        <f t="shared" si="9"/>
        <v>2.9754427192800057E-2</v>
      </c>
      <c r="AT26">
        <f t="shared" si="27"/>
        <v>4.7002903523539051E-2</v>
      </c>
      <c r="AU26">
        <f t="shared" si="28"/>
        <v>1.2147194035192103E-2</v>
      </c>
      <c r="AW26">
        <f t="shared" si="10"/>
        <v>1.4533833645495417E-2</v>
      </c>
    </row>
    <row r="27" spans="1:49" x14ac:dyDescent="0.2">
      <c r="A27" t="s">
        <v>941</v>
      </c>
      <c r="B27">
        <v>526.37599999999998</v>
      </c>
      <c r="C27">
        <v>0.42300965515650102</v>
      </c>
      <c r="D27">
        <v>0.287493798538072</v>
      </c>
      <c r="E27">
        <v>0.48726933209288098</v>
      </c>
      <c r="F27">
        <v>0.54299477393386197</v>
      </c>
      <c r="G27">
        <v>0.51724735345735495</v>
      </c>
      <c r="H27">
        <v>0.43782515460446297</v>
      </c>
      <c r="I27">
        <v>0.92103509047768795</v>
      </c>
      <c r="J27">
        <v>1.0032117312462501</v>
      </c>
      <c r="K27">
        <v>0.90888428975642899</v>
      </c>
      <c r="L27">
        <v>0.75385608690714301</v>
      </c>
      <c r="M27">
        <v>0.37589447080430899</v>
      </c>
      <c r="N27">
        <v>0.305907292356834</v>
      </c>
      <c r="O27">
        <v>0.654520202525952</v>
      </c>
      <c r="P27">
        <v>1.0393629915204701</v>
      </c>
      <c r="Q27">
        <v>0.388546020073337</v>
      </c>
      <c r="R27">
        <v>0.39353365303733001</v>
      </c>
      <c r="S27">
        <v>0.23453907752629699</v>
      </c>
      <c r="T27">
        <v>0.18778125524303799</v>
      </c>
      <c r="U27">
        <v>0.198703642285806</v>
      </c>
      <c r="V27">
        <v>0.28940884987387699</v>
      </c>
      <c r="W27">
        <v>0.33066566485252302</v>
      </c>
      <c r="X27">
        <v>0.30838303276016299</v>
      </c>
      <c r="AA27" t="str">
        <f t="shared" si="19"/>
        <v>LPE_22:6_</v>
      </c>
      <c r="AB27">
        <f t="shared" si="20"/>
        <v>0.35525172684728651</v>
      </c>
      <c r="AC27">
        <f t="shared" si="21"/>
        <v>0.5151320530133715</v>
      </c>
      <c r="AD27">
        <f t="shared" si="22"/>
        <v>0.47753625403090894</v>
      </c>
      <c r="AE27">
        <f t="shared" si="23"/>
        <v>0.96212341086196895</v>
      </c>
      <c r="AF27">
        <f t="shared" si="24"/>
        <v>0.831370188331786</v>
      </c>
      <c r="AG27">
        <f t="shared" si="25"/>
        <v>0.34090088158057152</v>
      </c>
      <c r="AH27">
        <f t="shared" si="26"/>
        <v>0.84694159702321103</v>
      </c>
      <c r="AI27">
        <f t="shared" si="2"/>
        <v>0.2111601663846675</v>
      </c>
      <c r="AJ27">
        <f t="shared" si="3"/>
        <v>0.2440562460798415</v>
      </c>
      <c r="AK27">
        <f t="shared" si="4"/>
        <v>0.31952434880634301</v>
      </c>
      <c r="AM27" t="str">
        <f t="shared" si="5"/>
        <v>LPE_22:6_</v>
      </c>
      <c r="AN27">
        <f t="shared" si="6"/>
        <v>0.6282827266170643</v>
      </c>
      <c r="AO27">
        <f t="shared" si="7"/>
        <v>0.39251664797492691</v>
      </c>
      <c r="AQ27">
        <f t="shared" si="8"/>
        <v>0.25630432123369357</v>
      </c>
      <c r="AR27">
        <f t="shared" si="9"/>
        <v>0.25953071193096627</v>
      </c>
      <c r="AT27">
        <f t="shared" si="27"/>
        <v>0.11462277704109632</v>
      </c>
      <c r="AU27">
        <f t="shared" si="28"/>
        <v>0.10595296946868629</v>
      </c>
      <c r="AW27">
        <f t="shared" si="10"/>
        <v>0.18638235099518702</v>
      </c>
    </row>
    <row r="28" spans="1:49" x14ac:dyDescent="0.2">
      <c r="A28" t="s">
        <v>942</v>
      </c>
      <c r="B28">
        <v>566.41600000000005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1.71207075694796E-3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AA28" t="str">
        <f t="shared" si="19"/>
        <v>LPE_24:0_</v>
      </c>
      <c r="AB28">
        <f t="shared" si="20"/>
        <v>0</v>
      </c>
      <c r="AC28">
        <f t="shared" si="21"/>
        <v>0</v>
      </c>
      <c r="AD28">
        <f t="shared" si="22"/>
        <v>0</v>
      </c>
      <c r="AE28">
        <f t="shared" si="23"/>
        <v>8.5603537847398002E-4</v>
      </c>
      <c r="AF28">
        <f t="shared" si="24"/>
        <v>0</v>
      </c>
      <c r="AG28">
        <f t="shared" si="25"/>
        <v>0</v>
      </c>
      <c r="AH28">
        <f t="shared" si="26"/>
        <v>0</v>
      </c>
      <c r="AI28">
        <f t="shared" si="2"/>
        <v>0</v>
      </c>
      <c r="AJ28">
        <f t="shared" si="3"/>
        <v>0</v>
      </c>
      <c r="AK28">
        <f t="shared" si="4"/>
        <v>0</v>
      </c>
      <c r="AM28" t="str">
        <f t="shared" si="5"/>
        <v>LPE_24:0_</v>
      </c>
      <c r="AN28">
        <f t="shared" si="6"/>
        <v>1.7120707569479601E-4</v>
      </c>
      <c r="AO28">
        <f t="shared" si="7"/>
        <v>0</v>
      </c>
      <c r="AQ28">
        <f t="shared" si="8"/>
        <v>3.8283065948251593E-4</v>
      </c>
      <c r="AR28">
        <f t="shared" si="9"/>
        <v>0</v>
      </c>
      <c r="AT28">
        <f t="shared" si="27"/>
        <v>1.7120707569479601E-4</v>
      </c>
      <c r="AU28">
        <f t="shared" si="28"/>
        <v>0</v>
      </c>
      <c r="AW28">
        <f t="shared" si="10"/>
        <v>0.37390096630005903</v>
      </c>
    </row>
    <row r="29" spans="1:49" x14ac:dyDescent="0.2">
      <c r="A29" t="s">
        <v>943</v>
      </c>
      <c r="B29">
        <v>564.41399999999999</v>
      </c>
      <c r="C29">
        <v>0</v>
      </c>
      <c r="D29">
        <v>0</v>
      </c>
      <c r="E29">
        <v>3.8145401939561899E-4</v>
      </c>
      <c r="F29">
        <v>4.3733075421349202E-3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1.7344421766674299E-2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AA29" t="str">
        <f t="shared" si="19"/>
        <v>LPE_24:1_</v>
      </c>
      <c r="AB29">
        <f t="shared" si="20"/>
        <v>0</v>
      </c>
      <c r="AC29">
        <f t="shared" si="21"/>
        <v>2.3773807807652694E-3</v>
      </c>
      <c r="AD29">
        <f t="shared" si="22"/>
        <v>0</v>
      </c>
      <c r="AE29">
        <f t="shared" si="23"/>
        <v>0</v>
      </c>
      <c r="AF29">
        <f t="shared" si="24"/>
        <v>0</v>
      </c>
      <c r="AG29">
        <f t="shared" si="25"/>
        <v>8.6722108833371496E-3</v>
      </c>
      <c r="AH29">
        <f t="shared" si="26"/>
        <v>0</v>
      </c>
      <c r="AI29">
        <f t="shared" si="2"/>
        <v>0</v>
      </c>
      <c r="AJ29">
        <f t="shared" si="3"/>
        <v>0</v>
      </c>
      <c r="AK29">
        <f t="shared" si="4"/>
        <v>0</v>
      </c>
      <c r="AM29" t="str">
        <f t="shared" si="5"/>
        <v>LPE_24:1_</v>
      </c>
      <c r="AN29">
        <f t="shared" si="6"/>
        <v>4.7547615615305388E-4</v>
      </c>
      <c r="AO29">
        <f t="shared" si="7"/>
        <v>1.7344421766674299E-3</v>
      </c>
      <c r="AQ29">
        <f t="shared" si="8"/>
        <v>1.0631970068385333E-3</v>
      </c>
      <c r="AR29">
        <f t="shared" si="9"/>
        <v>3.8783306100710732E-3</v>
      </c>
      <c r="AT29">
        <f t="shared" si="27"/>
        <v>4.7547615615305382E-4</v>
      </c>
      <c r="AU29">
        <f t="shared" si="28"/>
        <v>1.5833218414151866E-3</v>
      </c>
      <c r="AW29">
        <f t="shared" si="10"/>
        <v>0.51772297406357315</v>
      </c>
    </row>
    <row r="30" spans="1:49" x14ac:dyDescent="0.2">
      <c r="A30" t="s">
        <v>944</v>
      </c>
      <c r="B30">
        <v>594.44399999999996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3.0348263900073298E-3</v>
      </c>
      <c r="T30">
        <v>0</v>
      </c>
      <c r="U30">
        <v>0</v>
      </c>
      <c r="V30">
        <v>0</v>
      </c>
      <c r="W30">
        <v>0</v>
      </c>
      <c r="X30">
        <v>0</v>
      </c>
      <c r="AA30" t="str">
        <f t="shared" si="19"/>
        <v>LPE_26:0_</v>
      </c>
      <c r="AB30">
        <f t="shared" si="20"/>
        <v>0</v>
      </c>
      <c r="AC30">
        <f t="shared" si="21"/>
        <v>0</v>
      </c>
      <c r="AD30">
        <f t="shared" si="22"/>
        <v>0</v>
      </c>
      <c r="AE30">
        <f t="shared" si="23"/>
        <v>0</v>
      </c>
      <c r="AF30">
        <f t="shared" si="24"/>
        <v>0</v>
      </c>
      <c r="AG30">
        <f t="shared" si="25"/>
        <v>0</v>
      </c>
      <c r="AH30">
        <f t="shared" si="26"/>
        <v>0</v>
      </c>
      <c r="AI30">
        <f t="shared" si="2"/>
        <v>1.5174131950036649E-3</v>
      </c>
      <c r="AJ30">
        <f t="shared" si="3"/>
        <v>0</v>
      </c>
      <c r="AK30">
        <f t="shared" si="4"/>
        <v>0</v>
      </c>
      <c r="AM30" t="str">
        <f t="shared" si="5"/>
        <v>LPE_26:0_</v>
      </c>
      <c r="AN30">
        <f t="shared" si="6"/>
        <v>0</v>
      </c>
      <c r="AO30">
        <f t="shared" si="7"/>
        <v>3.0348263900073296E-4</v>
      </c>
      <c r="AQ30">
        <f t="shared" si="8"/>
        <v>0</v>
      </c>
      <c r="AR30">
        <f t="shared" si="9"/>
        <v>6.7860781079666778E-4</v>
      </c>
      <c r="AT30">
        <f t="shared" si="27"/>
        <v>0</v>
      </c>
      <c r="AU30">
        <f t="shared" si="28"/>
        <v>2.7704047865316424E-4</v>
      </c>
      <c r="AW30">
        <f t="shared" si="10"/>
        <v>0.37390096630005903</v>
      </c>
    </row>
    <row r="31" spans="1:49" x14ac:dyDescent="0.2">
      <c r="A31" t="s">
        <v>945</v>
      </c>
      <c r="B31">
        <v>592.44200000000001</v>
      </c>
      <c r="C31">
        <v>0</v>
      </c>
      <c r="D31">
        <v>3.7231783073589601E-3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AA31" t="str">
        <f t="shared" si="19"/>
        <v>LPE_26:1_</v>
      </c>
      <c r="AB31">
        <f t="shared" si="20"/>
        <v>1.86158915367948E-3</v>
      </c>
      <c r="AC31">
        <f t="shared" si="21"/>
        <v>0</v>
      </c>
      <c r="AD31">
        <f t="shared" si="22"/>
        <v>0</v>
      </c>
      <c r="AE31">
        <f t="shared" si="23"/>
        <v>0</v>
      </c>
      <c r="AF31">
        <f t="shared" si="24"/>
        <v>0</v>
      </c>
      <c r="AG31">
        <f t="shared" si="25"/>
        <v>0</v>
      </c>
      <c r="AH31">
        <f t="shared" si="26"/>
        <v>0</v>
      </c>
      <c r="AI31">
        <f t="shared" si="2"/>
        <v>0</v>
      </c>
      <c r="AJ31">
        <f t="shared" si="3"/>
        <v>0</v>
      </c>
      <c r="AK31">
        <f t="shared" si="4"/>
        <v>0</v>
      </c>
      <c r="AM31" t="str">
        <f t="shared" si="5"/>
        <v>LPE_26:1_</v>
      </c>
      <c r="AN31">
        <f t="shared" si="6"/>
        <v>3.7231783073589603E-4</v>
      </c>
      <c r="AO31">
        <f t="shared" si="7"/>
        <v>0</v>
      </c>
      <c r="AQ31">
        <f t="shared" si="8"/>
        <v>8.3252797876072406E-4</v>
      </c>
      <c r="AR31">
        <f t="shared" si="9"/>
        <v>0</v>
      </c>
      <c r="AT31">
        <f t="shared" si="27"/>
        <v>3.7231783073589603E-4</v>
      </c>
      <c r="AU31">
        <f t="shared" si="28"/>
        <v>0</v>
      </c>
      <c r="AW31">
        <f t="shared" si="10"/>
        <v>0.37390096630005903</v>
      </c>
    </row>
    <row r="32" spans="1:49" x14ac:dyDescent="0.2">
      <c r="A32" t="s">
        <v>946</v>
      </c>
      <c r="B32">
        <v>412.262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AA32" t="str">
        <f t="shared" si="19"/>
        <v>LPE_O-14:0_</v>
      </c>
      <c r="AB32">
        <f t="shared" si="20"/>
        <v>0</v>
      </c>
      <c r="AC32">
        <f t="shared" si="21"/>
        <v>0</v>
      </c>
      <c r="AD32">
        <f t="shared" si="22"/>
        <v>0</v>
      </c>
      <c r="AE32">
        <f t="shared" si="23"/>
        <v>0</v>
      </c>
      <c r="AF32">
        <f t="shared" si="24"/>
        <v>0</v>
      </c>
      <c r="AG32">
        <f t="shared" si="25"/>
        <v>0</v>
      </c>
      <c r="AH32">
        <f t="shared" si="26"/>
        <v>0</v>
      </c>
      <c r="AI32">
        <f t="shared" si="2"/>
        <v>0</v>
      </c>
      <c r="AJ32">
        <f t="shared" si="3"/>
        <v>0</v>
      </c>
      <c r="AK32">
        <f t="shared" si="4"/>
        <v>0</v>
      </c>
      <c r="AM32" t="str">
        <f t="shared" si="5"/>
        <v>LPE_O-14:0_</v>
      </c>
      <c r="AN32">
        <f t="shared" si="6"/>
        <v>0</v>
      </c>
      <c r="AO32">
        <f t="shared" si="7"/>
        <v>0</v>
      </c>
      <c r="AQ32">
        <f t="shared" si="8"/>
        <v>0</v>
      </c>
      <c r="AR32">
        <f t="shared" si="9"/>
        <v>0</v>
      </c>
      <c r="AT32">
        <f t="shared" si="27"/>
        <v>0</v>
      </c>
      <c r="AU32">
        <f t="shared" si="28"/>
        <v>0</v>
      </c>
      <c r="AW32" t="e">
        <f t="shared" si="10"/>
        <v>#DIV/0!</v>
      </c>
    </row>
    <row r="33" spans="1:49" x14ac:dyDescent="0.2">
      <c r="A33" t="s">
        <v>947</v>
      </c>
      <c r="B33">
        <v>410.26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3.8099243482291301E-3</v>
      </c>
      <c r="L33">
        <v>3.8557515923770399E-3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AA33" t="str">
        <f t="shared" si="19"/>
        <v>LPE_O-14:1_</v>
      </c>
      <c r="AB33">
        <f t="shared" si="20"/>
        <v>0</v>
      </c>
      <c r="AC33">
        <f t="shared" si="21"/>
        <v>0</v>
      </c>
      <c r="AD33">
        <f t="shared" si="22"/>
        <v>0</v>
      </c>
      <c r="AE33">
        <f t="shared" si="23"/>
        <v>0</v>
      </c>
      <c r="AF33">
        <f t="shared" si="24"/>
        <v>3.8328379703030848E-3</v>
      </c>
      <c r="AG33">
        <f t="shared" si="25"/>
        <v>0</v>
      </c>
      <c r="AH33">
        <f t="shared" si="26"/>
        <v>0</v>
      </c>
      <c r="AI33">
        <f t="shared" si="2"/>
        <v>0</v>
      </c>
      <c r="AJ33">
        <f t="shared" si="3"/>
        <v>0</v>
      </c>
      <c r="AK33">
        <f t="shared" si="4"/>
        <v>0</v>
      </c>
      <c r="AM33" t="str">
        <f t="shared" si="5"/>
        <v>LPE_O-14:1_</v>
      </c>
      <c r="AN33">
        <f t="shared" si="6"/>
        <v>7.66567594060617E-4</v>
      </c>
      <c r="AO33">
        <f t="shared" si="7"/>
        <v>0</v>
      </c>
      <c r="AQ33">
        <f t="shared" si="8"/>
        <v>1.7140972496680034E-3</v>
      </c>
      <c r="AR33">
        <f t="shared" si="9"/>
        <v>0</v>
      </c>
      <c r="AT33">
        <f t="shared" si="27"/>
        <v>7.665675940606169E-4</v>
      </c>
      <c r="AU33">
        <f t="shared" si="28"/>
        <v>0</v>
      </c>
      <c r="AW33">
        <f t="shared" si="10"/>
        <v>0.37390096630005903</v>
      </c>
    </row>
    <row r="34" spans="1:49" x14ac:dyDescent="0.2">
      <c r="A34" t="s">
        <v>948</v>
      </c>
      <c r="B34">
        <v>440.29</v>
      </c>
      <c r="C34">
        <v>0</v>
      </c>
      <c r="D34">
        <v>0</v>
      </c>
      <c r="E34">
        <v>1.4393212714244701E-3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8.9364927827329105E-3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AA34" t="str">
        <f t="shared" si="19"/>
        <v>LPE_O-16:0_</v>
      </c>
      <c r="AB34">
        <f t="shared" si="20"/>
        <v>0</v>
      </c>
      <c r="AC34">
        <f t="shared" si="21"/>
        <v>7.1966063571223503E-4</v>
      </c>
      <c r="AD34">
        <f t="shared" si="22"/>
        <v>0</v>
      </c>
      <c r="AE34">
        <f t="shared" si="23"/>
        <v>0</v>
      </c>
      <c r="AF34">
        <f t="shared" si="24"/>
        <v>0</v>
      </c>
      <c r="AG34">
        <f t="shared" si="25"/>
        <v>0</v>
      </c>
      <c r="AH34">
        <f t="shared" si="26"/>
        <v>0</v>
      </c>
      <c r="AI34">
        <f t="shared" si="2"/>
        <v>0</v>
      </c>
      <c r="AJ34">
        <f t="shared" si="3"/>
        <v>0</v>
      </c>
      <c r="AK34">
        <f t="shared" si="4"/>
        <v>0</v>
      </c>
      <c r="AM34" t="str">
        <f t="shared" si="5"/>
        <v>LPE_O-16:0_</v>
      </c>
      <c r="AN34">
        <f t="shared" si="6"/>
        <v>1.4393212714244701E-4</v>
      </c>
      <c r="AO34">
        <f t="shared" si="7"/>
        <v>0</v>
      </c>
      <c r="AQ34">
        <f t="shared" si="8"/>
        <v>3.2184202043665402E-4</v>
      </c>
      <c r="AR34">
        <f t="shared" si="9"/>
        <v>0</v>
      </c>
      <c r="AT34">
        <f t="shared" si="27"/>
        <v>1.4393212714244698E-4</v>
      </c>
      <c r="AU34">
        <f t="shared" si="28"/>
        <v>0</v>
      </c>
      <c r="AW34">
        <f t="shared" si="10"/>
        <v>0.37390096630005903</v>
      </c>
    </row>
    <row r="35" spans="1:49" x14ac:dyDescent="0.2">
      <c r="A35" t="s">
        <v>949</v>
      </c>
      <c r="B35">
        <v>438.28800000000001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AA35" t="str">
        <f t="shared" si="19"/>
        <v>LPE_O-16:1_</v>
      </c>
      <c r="AB35">
        <f t="shared" si="20"/>
        <v>0</v>
      </c>
      <c r="AC35">
        <f t="shared" si="21"/>
        <v>0</v>
      </c>
      <c r="AD35">
        <f t="shared" si="22"/>
        <v>0</v>
      </c>
      <c r="AE35">
        <f t="shared" si="23"/>
        <v>0</v>
      </c>
      <c r="AF35">
        <f t="shared" si="24"/>
        <v>0</v>
      </c>
      <c r="AG35">
        <f t="shared" si="25"/>
        <v>0</v>
      </c>
      <c r="AH35">
        <f t="shared" si="26"/>
        <v>0</v>
      </c>
      <c r="AI35">
        <f t="shared" si="2"/>
        <v>0</v>
      </c>
      <c r="AJ35">
        <f t="shared" si="3"/>
        <v>0</v>
      </c>
      <c r="AK35">
        <f t="shared" si="4"/>
        <v>0</v>
      </c>
      <c r="AM35" t="str">
        <f t="shared" si="5"/>
        <v>LPE_O-16:1_</v>
      </c>
      <c r="AN35">
        <f t="shared" si="6"/>
        <v>0</v>
      </c>
      <c r="AO35">
        <f t="shared" si="7"/>
        <v>0</v>
      </c>
      <c r="AQ35">
        <f t="shared" si="8"/>
        <v>0</v>
      </c>
      <c r="AR35">
        <f t="shared" si="9"/>
        <v>0</v>
      </c>
      <c r="AT35">
        <f t="shared" si="27"/>
        <v>0</v>
      </c>
      <c r="AU35">
        <f t="shared" si="28"/>
        <v>0</v>
      </c>
      <c r="AW35" t="e">
        <f t="shared" si="10"/>
        <v>#DIV/0!</v>
      </c>
    </row>
    <row r="36" spans="1:49" x14ac:dyDescent="0.2">
      <c r="A36" t="s">
        <v>950</v>
      </c>
      <c r="B36">
        <v>468.31799999999998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AA36" t="str">
        <f t="shared" si="19"/>
        <v>LPE_O-18:0_</v>
      </c>
      <c r="AB36">
        <f t="shared" si="20"/>
        <v>0</v>
      </c>
      <c r="AC36">
        <f t="shared" si="21"/>
        <v>0</v>
      </c>
      <c r="AD36">
        <f t="shared" si="22"/>
        <v>0</v>
      </c>
      <c r="AE36">
        <f t="shared" si="23"/>
        <v>0</v>
      </c>
      <c r="AF36">
        <f t="shared" si="24"/>
        <v>0</v>
      </c>
      <c r="AG36">
        <f t="shared" si="25"/>
        <v>0</v>
      </c>
      <c r="AH36">
        <f t="shared" si="26"/>
        <v>0</v>
      </c>
      <c r="AI36">
        <f t="shared" si="2"/>
        <v>0</v>
      </c>
      <c r="AJ36">
        <f t="shared" si="3"/>
        <v>0</v>
      </c>
      <c r="AK36">
        <f t="shared" si="4"/>
        <v>0</v>
      </c>
      <c r="AM36" t="str">
        <f t="shared" si="5"/>
        <v>LPE_O-18:0_</v>
      </c>
      <c r="AN36">
        <f t="shared" si="6"/>
        <v>0</v>
      </c>
      <c r="AO36">
        <f t="shared" si="7"/>
        <v>0</v>
      </c>
      <c r="AQ36">
        <f t="shared" si="8"/>
        <v>0</v>
      </c>
      <c r="AR36">
        <f t="shared" si="9"/>
        <v>0</v>
      </c>
      <c r="AT36">
        <f t="shared" si="27"/>
        <v>0</v>
      </c>
      <c r="AU36">
        <f t="shared" si="28"/>
        <v>0</v>
      </c>
      <c r="AW36" t="e">
        <f t="shared" si="10"/>
        <v>#DIV/0!</v>
      </c>
    </row>
    <row r="37" spans="1:49" x14ac:dyDescent="0.2">
      <c r="A37" t="s">
        <v>951</v>
      </c>
      <c r="B37">
        <v>466.31599999999997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1.6591428654769301E-3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AA37" t="str">
        <f t="shared" si="19"/>
        <v>LPE_O-18:1_</v>
      </c>
      <c r="AB37">
        <f t="shared" si="20"/>
        <v>0</v>
      </c>
      <c r="AC37">
        <f t="shared" si="21"/>
        <v>0</v>
      </c>
      <c r="AD37">
        <f t="shared" si="22"/>
        <v>0</v>
      </c>
      <c r="AE37">
        <f t="shared" si="23"/>
        <v>8.2957143273846505E-4</v>
      </c>
      <c r="AF37">
        <f t="shared" si="24"/>
        <v>0</v>
      </c>
      <c r="AG37">
        <f t="shared" si="25"/>
        <v>0</v>
      </c>
      <c r="AH37">
        <f t="shared" si="26"/>
        <v>0</v>
      </c>
      <c r="AI37">
        <f t="shared" si="2"/>
        <v>0</v>
      </c>
      <c r="AJ37">
        <f t="shared" si="3"/>
        <v>0</v>
      </c>
      <c r="AK37">
        <f t="shared" si="4"/>
        <v>0</v>
      </c>
      <c r="AM37" t="str">
        <f t="shared" si="5"/>
        <v>LPE_O-18:1_</v>
      </c>
      <c r="AN37">
        <f t="shared" si="6"/>
        <v>1.6591428654769301E-4</v>
      </c>
      <c r="AO37">
        <f t="shared" si="7"/>
        <v>0</v>
      </c>
      <c r="AQ37">
        <f t="shared" si="8"/>
        <v>3.7099562315902047E-4</v>
      </c>
      <c r="AR37">
        <f t="shared" si="9"/>
        <v>0</v>
      </c>
      <c r="AT37">
        <f t="shared" si="27"/>
        <v>1.6591428654769301E-4</v>
      </c>
      <c r="AU37">
        <f t="shared" si="28"/>
        <v>0</v>
      </c>
      <c r="AW37">
        <f t="shared" si="10"/>
        <v>0.37390096630005903</v>
      </c>
    </row>
    <row r="38" spans="1:49" x14ac:dyDescent="0.2">
      <c r="A38" t="s">
        <v>952</v>
      </c>
      <c r="B38">
        <v>496.346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7.1156021504825296E-3</v>
      </c>
      <c r="Q38">
        <v>1.2745975210619801E-2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AA38" t="str">
        <f t="shared" si="19"/>
        <v>LPE_O-20:0_</v>
      </c>
      <c r="AB38">
        <f t="shared" si="20"/>
        <v>0</v>
      </c>
      <c r="AC38">
        <f t="shared" si="21"/>
        <v>0</v>
      </c>
      <c r="AD38">
        <f t="shared" si="22"/>
        <v>0</v>
      </c>
      <c r="AE38">
        <f t="shared" si="23"/>
        <v>0</v>
      </c>
      <c r="AF38">
        <f t="shared" si="24"/>
        <v>0</v>
      </c>
      <c r="AG38">
        <f t="shared" si="25"/>
        <v>0</v>
      </c>
      <c r="AH38">
        <f t="shared" si="26"/>
        <v>3.5578010752412648E-3</v>
      </c>
      <c r="AI38">
        <f t="shared" si="2"/>
        <v>0</v>
      </c>
      <c r="AJ38">
        <f t="shared" si="3"/>
        <v>0</v>
      </c>
      <c r="AK38">
        <f t="shared" si="4"/>
        <v>0</v>
      </c>
      <c r="AM38" t="str">
        <f t="shared" si="5"/>
        <v>LPE_O-20:0_</v>
      </c>
      <c r="AN38">
        <f t="shared" si="6"/>
        <v>0</v>
      </c>
      <c r="AO38">
        <f t="shared" si="7"/>
        <v>7.1156021504825294E-4</v>
      </c>
      <c r="AQ38">
        <f t="shared" si="8"/>
        <v>0</v>
      </c>
      <c r="AR38">
        <f t="shared" si="9"/>
        <v>1.5910970109322623E-3</v>
      </c>
      <c r="AT38">
        <f t="shared" si="27"/>
        <v>0</v>
      </c>
      <c r="AU38">
        <f t="shared" si="28"/>
        <v>6.4956263467525854E-4</v>
      </c>
      <c r="AW38">
        <f t="shared" si="10"/>
        <v>0.37390096630005903</v>
      </c>
    </row>
    <row r="39" spans="1:49" x14ac:dyDescent="0.2">
      <c r="A39" t="s">
        <v>953</v>
      </c>
      <c r="B39">
        <v>494.34399999999999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AA39" t="str">
        <f t="shared" si="19"/>
        <v>LPE_O-20:1_</v>
      </c>
      <c r="AB39">
        <f t="shared" si="20"/>
        <v>0</v>
      </c>
      <c r="AC39">
        <f t="shared" si="21"/>
        <v>0</v>
      </c>
      <c r="AD39">
        <f t="shared" si="22"/>
        <v>0</v>
      </c>
      <c r="AE39">
        <f t="shared" si="23"/>
        <v>0</v>
      </c>
      <c r="AF39">
        <f t="shared" si="24"/>
        <v>0</v>
      </c>
      <c r="AG39">
        <f t="shared" si="25"/>
        <v>0</v>
      </c>
      <c r="AH39">
        <f t="shared" si="26"/>
        <v>0</v>
      </c>
      <c r="AI39">
        <f t="shared" ref="AI39:AI70" si="29">AVERAGE(S39:T39)</f>
        <v>0</v>
      </c>
      <c r="AJ39">
        <f t="shared" ref="AJ39:AJ70" si="30">AVERAGE(U39:V39)</f>
        <v>0</v>
      </c>
      <c r="AK39">
        <f t="shared" ref="AK39:AK70" si="31">AVERAGE(W39:X39)</f>
        <v>0</v>
      </c>
      <c r="AM39" t="str">
        <f t="shared" ref="AM39:AM70" si="32">A39</f>
        <v>LPE_O-20:1_</v>
      </c>
      <c r="AN39">
        <f t="shared" ref="AN39:AN70" si="33">AVERAGE(AB39:AF39)</f>
        <v>0</v>
      </c>
      <c r="AO39">
        <f t="shared" ref="AO39:AO70" si="34">AVERAGE(AG39:AK39)</f>
        <v>0</v>
      </c>
      <c r="AQ39">
        <f t="shared" ref="AQ39:AQ70" si="35">STDEV(AB39:AF39)</f>
        <v>0</v>
      </c>
      <c r="AR39">
        <f t="shared" ref="AR39:AR70" si="36">STDEV(AG39:AK39)</f>
        <v>0</v>
      </c>
      <c r="AT39">
        <f t="shared" si="27"/>
        <v>0</v>
      </c>
      <c r="AU39">
        <f t="shared" si="28"/>
        <v>0</v>
      </c>
      <c r="AW39" t="e">
        <f t="shared" ref="AW39:AW70" si="37">TTEST(AB39:AF39,AG39:AK39,2,3)</f>
        <v>#DIV/0!</v>
      </c>
    </row>
    <row r="40" spans="1:49" x14ac:dyDescent="0.2">
      <c r="A40" t="s">
        <v>954</v>
      </c>
      <c r="B40">
        <v>524.37400000000002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AA40" t="str">
        <f t="shared" si="19"/>
        <v>LPE_O-22:0_</v>
      </c>
      <c r="AB40">
        <f t="shared" si="20"/>
        <v>0</v>
      </c>
      <c r="AC40">
        <f t="shared" si="21"/>
        <v>0</v>
      </c>
      <c r="AD40">
        <f t="shared" si="22"/>
        <v>0</v>
      </c>
      <c r="AE40">
        <f t="shared" si="23"/>
        <v>0</v>
      </c>
      <c r="AF40">
        <f t="shared" si="24"/>
        <v>0</v>
      </c>
      <c r="AG40">
        <f t="shared" si="25"/>
        <v>0</v>
      </c>
      <c r="AH40">
        <f t="shared" si="26"/>
        <v>0</v>
      </c>
      <c r="AI40">
        <f t="shared" si="29"/>
        <v>0</v>
      </c>
      <c r="AJ40">
        <f t="shared" si="30"/>
        <v>0</v>
      </c>
      <c r="AK40">
        <f t="shared" si="31"/>
        <v>0</v>
      </c>
      <c r="AM40" t="str">
        <f t="shared" si="32"/>
        <v>LPE_O-22:0_</v>
      </c>
      <c r="AN40">
        <f t="shared" si="33"/>
        <v>0</v>
      </c>
      <c r="AO40">
        <f t="shared" si="34"/>
        <v>0</v>
      </c>
      <c r="AQ40">
        <f t="shared" si="35"/>
        <v>0</v>
      </c>
      <c r="AR40">
        <f t="shared" si="36"/>
        <v>0</v>
      </c>
      <c r="AT40">
        <f t="shared" si="27"/>
        <v>0</v>
      </c>
      <c r="AU40">
        <f t="shared" si="28"/>
        <v>0</v>
      </c>
      <c r="AW40" t="e">
        <f t="shared" si="37"/>
        <v>#DIV/0!</v>
      </c>
    </row>
    <row r="41" spans="1:49" x14ac:dyDescent="0.2">
      <c r="A41" t="s">
        <v>955</v>
      </c>
      <c r="B41">
        <v>522.37199999999996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AA41" t="str">
        <f t="shared" si="19"/>
        <v>LPE_O-22:1_</v>
      </c>
      <c r="AB41">
        <f t="shared" si="20"/>
        <v>0</v>
      </c>
      <c r="AC41">
        <f t="shared" si="21"/>
        <v>0</v>
      </c>
      <c r="AD41">
        <f t="shared" si="22"/>
        <v>0</v>
      </c>
      <c r="AE41">
        <f t="shared" si="23"/>
        <v>0</v>
      </c>
      <c r="AF41">
        <f t="shared" si="24"/>
        <v>0</v>
      </c>
      <c r="AG41">
        <f t="shared" si="25"/>
        <v>0</v>
      </c>
      <c r="AH41">
        <f t="shared" si="26"/>
        <v>0</v>
      </c>
      <c r="AI41">
        <f t="shared" si="29"/>
        <v>0</v>
      </c>
      <c r="AJ41">
        <f t="shared" si="30"/>
        <v>0</v>
      </c>
      <c r="AK41">
        <f t="shared" si="31"/>
        <v>0</v>
      </c>
      <c r="AM41" t="str">
        <f t="shared" si="32"/>
        <v>LPE_O-22:1_</v>
      </c>
      <c r="AN41">
        <f t="shared" si="33"/>
        <v>0</v>
      </c>
      <c r="AO41">
        <f t="shared" si="34"/>
        <v>0</v>
      </c>
      <c r="AQ41">
        <f t="shared" si="35"/>
        <v>0</v>
      </c>
      <c r="AR41">
        <f t="shared" si="36"/>
        <v>0</v>
      </c>
      <c r="AT41">
        <f t="shared" si="27"/>
        <v>0</v>
      </c>
      <c r="AU41">
        <f t="shared" si="28"/>
        <v>0</v>
      </c>
      <c r="AW41" t="e">
        <f t="shared" si="37"/>
        <v>#DIV/0!</v>
      </c>
    </row>
    <row r="42" spans="1:49" x14ac:dyDescent="0.2">
      <c r="A42" t="s">
        <v>956</v>
      </c>
      <c r="B42">
        <v>580.42999999999995</v>
      </c>
      <c r="C42">
        <v>8.9547898677261003E-4</v>
      </c>
      <c r="D42">
        <v>2.3310474887426101E-4</v>
      </c>
      <c r="E42">
        <v>8.5958996085429404E-4</v>
      </c>
      <c r="F42">
        <v>0</v>
      </c>
      <c r="G42">
        <v>2.6192421108095601E-4</v>
      </c>
      <c r="H42">
        <v>1.48846132599399E-3</v>
      </c>
      <c r="I42">
        <v>0</v>
      </c>
      <c r="J42">
        <v>0</v>
      </c>
      <c r="K42">
        <v>0</v>
      </c>
      <c r="L42">
        <v>6.1465896147428205E-4</v>
      </c>
      <c r="M42">
        <v>0</v>
      </c>
      <c r="N42">
        <v>0</v>
      </c>
      <c r="O42">
        <v>6.7156009926849199E-3</v>
      </c>
      <c r="P42">
        <v>0</v>
      </c>
      <c r="Q42">
        <v>6.7091698939199702E-3</v>
      </c>
      <c r="R42">
        <v>4.3537518935838699E-4</v>
      </c>
      <c r="S42">
        <v>0</v>
      </c>
      <c r="T42">
        <v>0</v>
      </c>
      <c r="U42">
        <v>0</v>
      </c>
      <c r="V42">
        <v>0</v>
      </c>
      <c r="W42">
        <v>2.4856770053448499E-3</v>
      </c>
      <c r="X42">
        <v>2.8498136818117599E-3</v>
      </c>
      <c r="AA42" t="str">
        <f t="shared" si="19"/>
        <v>PE_24:0_</v>
      </c>
      <c r="AB42">
        <f t="shared" si="20"/>
        <v>5.6429186782343548E-4</v>
      </c>
      <c r="AC42">
        <f t="shared" si="21"/>
        <v>4.2979498042714702E-4</v>
      </c>
      <c r="AD42">
        <f t="shared" si="22"/>
        <v>8.7519276853747303E-4</v>
      </c>
      <c r="AE42">
        <f t="shared" si="23"/>
        <v>0</v>
      </c>
      <c r="AF42">
        <f t="shared" si="24"/>
        <v>3.0732948073714102E-4</v>
      </c>
      <c r="AG42">
        <f t="shared" si="25"/>
        <v>0</v>
      </c>
      <c r="AH42">
        <f t="shared" si="26"/>
        <v>3.3578004963424599E-3</v>
      </c>
      <c r="AI42">
        <f t="shared" si="29"/>
        <v>0</v>
      </c>
      <c r="AJ42">
        <f t="shared" si="30"/>
        <v>0</v>
      </c>
      <c r="AK42">
        <f t="shared" si="31"/>
        <v>2.6677453435783047E-3</v>
      </c>
      <c r="AM42" t="str">
        <f t="shared" si="32"/>
        <v>PE_24:0_</v>
      </c>
      <c r="AN42">
        <f t="shared" si="33"/>
        <v>4.3532181950503931E-4</v>
      </c>
      <c r="AO42">
        <f t="shared" si="34"/>
        <v>1.2051091679841531E-3</v>
      </c>
      <c r="AQ42">
        <f t="shared" si="35"/>
        <v>3.2250480478459182E-4</v>
      </c>
      <c r="AR42">
        <f t="shared" si="36"/>
        <v>1.6681013801343213E-3</v>
      </c>
      <c r="AT42">
        <f t="shared" si="27"/>
        <v>1.4422853331372935E-4</v>
      </c>
      <c r="AU42">
        <f t="shared" si="28"/>
        <v>6.809995367602472E-4</v>
      </c>
      <c r="AW42">
        <f t="shared" si="37"/>
        <v>0.36458195923076447</v>
      </c>
    </row>
    <row r="43" spans="1:49" x14ac:dyDescent="0.2">
      <c r="A43" t="s">
        <v>957</v>
      </c>
      <c r="B43">
        <v>578.428</v>
      </c>
      <c r="C43">
        <v>0</v>
      </c>
      <c r="D43">
        <v>3.66957488030447E-4</v>
      </c>
      <c r="E43">
        <v>0</v>
      </c>
      <c r="F43">
        <v>0</v>
      </c>
      <c r="G43">
        <v>0</v>
      </c>
      <c r="H43">
        <v>0</v>
      </c>
      <c r="I43">
        <v>0</v>
      </c>
      <c r="J43">
        <v>9.61824677207793E-4</v>
      </c>
      <c r="K43">
        <v>0</v>
      </c>
      <c r="L43">
        <v>3.8229041830189998E-4</v>
      </c>
      <c r="M43">
        <v>0</v>
      </c>
      <c r="N43">
        <v>2.9023141833235699E-3</v>
      </c>
      <c r="O43">
        <v>4.6379595778821099E-3</v>
      </c>
      <c r="P43">
        <v>0</v>
      </c>
      <c r="Q43">
        <v>0</v>
      </c>
      <c r="R43">
        <v>0</v>
      </c>
      <c r="S43">
        <v>1.18710113268972E-3</v>
      </c>
      <c r="T43">
        <v>0</v>
      </c>
      <c r="U43">
        <v>0</v>
      </c>
      <c r="V43">
        <v>0</v>
      </c>
      <c r="W43">
        <v>0</v>
      </c>
      <c r="X43">
        <v>0</v>
      </c>
      <c r="AA43" t="str">
        <f t="shared" si="19"/>
        <v>PE_24:1_</v>
      </c>
      <c r="AB43">
        <f t="shared" si="20"/>
        <v>1.834787440152235E-4</v>
      </c>
      <c r="AC43">
        <f t="shared" si="21"/>
        <v>0</v>
      </c>
      <c r="AD43">
        <f t="shared" si="22"/>
        <v>0</v>
      </c>
      <c r="AE43">
        <f t="shared" si="23"/>
        <v>4.809123386038965E-4</v>
      </c>
      <c r="AF43">
        <f t="shared" si="24"/>
        <v>1.9114520915094999E-4</v>
      </c>
      <c r="AG43">
        <f t="shared" si="25"/>
        <v>1.4511570916617849E-3</v>
      </c>
      <c r="AH43">
        <f t="shared" si="26"/>
        <v>2.3189797889410549E-3</v>
      </c>
      <c r="AI43">
        <f t="shared" si="29"/>
        <v>5.9355056634485999E-4</v>
      </c>
      <c r="AJ43">
        <f t="shared" si="30"/>
        <v>0</v>
      </c>
      <c r="AK43">
        <f t="shared" si="31"/>
        <v>0</v>
      </c>
      <c r="AM43" t="str">
        <f t="shared" si="32"/>
        <v>PE_24:1_</v>
      </c>
      <c r="AN43">
        <f t="shared" si="33"/>
        <v>1.71107258354014E-4</v>
      </c>
      <c r="AO43">
        <f t="shared" si="34"/>
        <v>8.7273748938954002E-4</v>
      </c>
      <c r="AQ43">
        <f t="shared" si="35"/>
        <v>1.9690679813118229E-4</v>
      </c>
      <c r="AR43">
        <f t="shared" si="36"/>
        <v>1.0034282253948096E-3</v>
      </c>
      <c r="AT43">
        <f t="shared" si="27"/>
        <v>8.8059397170630428E-5</v>
      </c>
      <c r="AU43">
        <f t="shared" si="28"/>
        <v>4.0964785762061885E-4</v>
      </c>
      <c r="AW43">
        <f t="shared" si="37"/>
        <v>0.19472466369952843</v>
      </c>
    </row>
    <row r="44" spans="1:49" x14ac:dyDescent="0.2">
      <c r="A44" t="s">
        <v>958</v>
      </c>
      <c r="B44">
        <v>608.45799999999997</v>
      </c>
      <c r="C44">
        <v>0</v>
      </c>
      <c r="D44">
        <v>0</v>
      </c>
      <c r="E44">
        <v>6.7612863966782301E-5</v>
      </c>
      <c r="F44">
        <v>7.3870316263584897E-5</v>
      </c>
      <c r="G44">
        <v>0</v>
      </c>
      <c r="H44">
        <v>1.20122173588439E-3</v>
      </c>
      <c r="I44">
        <v>0</v>
      </c>
      <c r="J44">
        <v>0</v>
      </c>
      <c r="K44">
        <v>0</v>
      </c>
      <c r="L44">
        <v>0</v>
      </c>
      <c r="M44">
        <v>2.4705327972542098E-3</v>
      </c>
      <c r="N44">
        <v>0</v>
      </c>
      <c r="O44">
        <v>1.8927766667013899E-3</v>
      </c>
      <c r="P44">
        <v>9.4081746441490293E-3</v>
      </c>
      <c r="Q44">
        <v>0</v>
      </c>
      <c r="R44">
        <v>0</v>
      </c>
      <c r="S44">
        <v>2.3192618719236101E-3</v>
      </c>
      <c r="T44">
        <v>5.9845452737631102E-3</v>
      </c>
      <c r="U44">
        <v>3.98233384357071E-3</v>
      </c>
      <c r="V44">
        <v>0</v>
      </c>
      <c r="W44">
        <v>0</v>
      </c>
      <c r="X44">
        <v>0</v>
      </c>
      <c r="AA44" t="str">
        <f t="shared" si="19"/>
        <v>PE_26:0_</v>
      </c>
      <c r="AB44">
        <f t="shared" si="20"/>
        <v>0</v>
      </c>
      <c r="AC44">
        <f t="shared" si="21"/>
        <v>7.0741590115183599E-5</v>
      </c>
      <c r="AD44">
        <f t="shared" si="22"/>
        <v>6.0061086794219501E-4</v>
      </c>
      <c r="AE44">
        <f t="shared" si="23"/>
        <v>0</v>
      </c>
      <c r="AF44">
        <f t="shared" si="24"/>
        <v>0</v>
      </c>
      <c r="AG44">
        <f t="shared" si="25"/>
        <v>1.2352663986271049E-3</v>
      </c>
      <c r="AH44">
        <f t="shared" si="26"/>
        <v>5.6504756554252092E-3</v>
      </c>
      <c r="AI44">
        <f t="shared" si="29"/>
        <v>4.1519035728433597E-3</v>
      </c>
      <c r="AJ44">
        <f t="shared" si="30"/>
        <v>1.991166921785355E-3</v>
      </c>
      <c r="AK44">
        <f t="shared" si="31"/>
        <v>0</v>
      </c>
      <c r="AM44" t="str">
        <f t="shared" si="32"/>
        <v>PE_26:0_</v>
      </c>
      <c r="AN44">
        <f t="shared" si="33"/>
        <v>1.3427049161147573E-4</v>
      </c>
      <c r="AO44">
        <f t="shared" si="34"/>
        <v>2.6057625097362057E-3</v>
      </c>
      <c r="AQ44">
        <f t="shared" si="35"/>
        <v>2.6248569612188617E-4</v>
      </c>
      <c r="AR44">
        <f t="shared" si="36"/>
        <v>2.2752371256090044E-3</v>
      </c>
      <c r="AT44">
        <f t="shared" si="27"/>
        <v>1.1738717192997807E-4</v>
      </c>
      <c r="AU44">
        <f t="shared" si="28"/>
        <v>9.2886166692978972E-4</v>
      </c>
      <c r="AW44">
        <f t="shared" si="37"/>
        <v>7.1665200209093088E-2</v>
      </c>
    </row>
    <row r="45" spans="1:49" x14ac:dyDescent="0.2">
      <c r="A45" t="s">
        <v>959</v>
      </c>
      <c r="B45">
        <v>606.45600000000002</v>
      </c>
      <c r="C45">
        <v>2.6351318333180402E-3</v>
      </c>
      <c r="D45">
        <v>4.2744244808869299E-4</v>
      </c>
      <c r="E45">
        <v>4.4638605238879697E-4</v>
      </c>
      <c r="F45">
        <v>4.2481850208193499E-4</v>
      </c>
      <c r="G45">
        <v>2.01932565120339E-3</v>
      </c>
      <c r="H45">
        <v>5.2670910471526596E-4</v>
      </c>
      <c r="I45">
        <v>0</v>
      </c>
      <c r="J45">
        <v>1.1627692844810001E-3</v>
      </c>
      <c r="K45">
        <v>1.5989043735786001E-3</v>
      </c>
      <c r="L45">
        <v>3.7965799365593999E-3</v>
      </c>
      <c r="M45">
        <v>0</v>
      </c>
      <c r="N45">
        <v>0</v>
      </c>
      <c r="O45">
        <v>3.7638283909110698E-2</v>
      </c>
      <c r="P45">
        <v>0</v>
      </c>
      <c r="Q45">
        <v>0</v>
      </c>
      <c r="R45">
        <v>9.9302194555501207E-3</v>
      </c>
      <c r="S45">
        <v>1.3462921694517801E-3</v>
      </c>
      <c r="T45">
        <v>3.2906495041368001E-3</v>
      </c>
      <c r="U45">
        <v>1.1338994520157901E-3</v>
      </c>
      <c r="V45">
        <v>3.1304115003903798E-3</v>
      </c>
      <c r="W45">
        <v>0</v>
      </c>
      <c r="X45">
        <v>6.5687679694792101E-3</v>
      </c>
      <c r="AA45" t="str">
        <f t="shared" si="19"/>
        <v>PE_26:1_</v>
      </c>
      <c r="AB45">
        <f t="shared" si="20"/>
        <v>1.5312871407033666E-3</v>
      </c>
      <c r="AC45">
        <f t="shared" si="21"/>
        <v>4.3560227723536595E-4</v>
      </c>
      <c r="AD45">
        <f t="shared" si="22"/>
        <v>1.2730173779593279E-3</v>
      </c>
      <c r="AE45">
        <f t="shared" si="23"/>
        <v>5.8138464224050004E-4</v>
      </c>
      <c r="AF45">
        <f t="shared" si="24"/>
        <v>2.6977421550690001E-3</v>
      </c>
      <c r="AG45">
        <f t="shared" si="25"/>
        <v>0</v>
      </c>
      <c r="AH45">
        <f t="shared" si="26"/>
        <v>1.8819141954555349E-2</v>
      </c>
      <c r="AI45">
        <f t="shared" si="29"/>
        <v>2.3184708367942901E-3</v>
      </c>
      <c r="AJ45">
        <f t="shared" si="30"/>
        <v>2.1321554762030849E-3</v>
      </c>
      <c r="AK45">
        <f t="shared" si="31"/>
        <v>3.2843839847396051E-3</v>
      </c>
      <c r="AM45" t="str">
        <f t="shared" si="32"/>
        <v>PE_26:1_</v>
      </c>
      <c r="AN45">
        <f t="shared" si="33"/>
        <v>1.303806718641512E-3</v>
      </c>
      <c r="AO45">
        <f t="shared" si="34"/>
        <v>5.3108304504584656E-3</v>
      </c>
      <c r="AQ45">
        <f t="shared" si="35"/>
        <v>9.0435390409372956E-4</v>
      </c>
      <c r="AR45">
        <f t="shared" si="36"/>
        <v>7.6459805730380885E-3</v>
      </c>
      <c r="AT45">
        <f t="shared" si="27"/>
        <v>4.0443936105418089E-4</v>
      </c>
      <c r="AU45">
        <f t="shared" si="28"/>
        <v>3.1214584978627078E-3</v>
      </c>
      <c r="AW45">
        <f t="shared" si="37"/>
        <v>0.30757817528930942</v>
      </c>
    </row>
    <row r="46" spans="1:49" x14ac:dyDescent="0.2">
      <c r="A46" t="s">
        <v>960</v>
      </c>
      <c r="B46">
        <v>636.48599999999999</v>
      </c>
      <c r="C46">
        <v>0</v>
      </c>
      <c r="D46">
        <v>0</v>
      </c>
      <c r="E46">
        <v>1.0180356176203199E-3</v>
      </c>
      <c r="F46">
        <v>0</v>
      </c>
      <c r="G46">
        <v>1.09535407491971E-3</v>
      </c>
      <c r="H46">
        <v>1.20122173588439E-3</v>
      </c>
      <c r="I46">
        <v>0</v>
      </c>
      <c r="J46">
        <v>5.56326379756469E-4</v>
      </c>
      <c r="K46">
        <v>5.4410140581642404E-4</v>
      </c>
      <c r="L46">
        <v>0</v>
      </c>
      <c r="M46">
        <v>0</v>
      </c>
      <c r="N46">
        <v>0</v>
      </c>
      <c r="O46">
        <v>4.1183516591886803E-3</v>
      </c>
      <c r="P46">
        <v>1.4253401382310699E-2</v>
      </c>
      <c r="Q46">
        <v>0</v>
      </c>
      <c r="R46">
        <v>3.3536564480305801E-3</v>
      </c>
      <c r="S46">
        <v>0</v>
      </c>
      <c r="T46">
        <v>0</v>
      </c>
      <c r="U46">
        <v>5.4817687822422104E-4</v>
      </c>
      <c r="V46">
        <v>0</v>
      </c>
      <c r="W46">
        <v>0</v>
      </c>
      <c r="X46">
        <v>0</v>
      </c>
      <c r="AA46" t="str">
        <f t="shared" si="19"/>
        <v>PE_28:0_</v>
      </c>
      <c r="AB46">
        <f t="shared" si="20"/>
        <v>0</v>
      </c>
      <c r="AC46">
        <f t="shared" si="21"/>
        <v>5.0901780881015997E-4</v>
      </c>
      <c r="AD46">
        <f t="shared" si="22"/>
        <v>1.14828790540205E-3</v>
      </c>
      <c r="AE46">
        <f t="shared" si="23"/>
        <v>2.781631898782345E-4</v>
      </c>
      <c r="AF46">
        <f t="shared" si="24"/>
        <v>2.7205070290821202E-4</v>
      </c>
      <c r="AG46">
        <f t="shared" si="25"/>
        <v>0</v>
      </c>
      <c r="AH46">
        <f t="shared" si="26"/>
        <v>9.185876520749689E-3</v>
      </c>
      <c r="AI46">
        <f t="shared" si="29"/>
        <v>0</v>
      </c>
      <c r="AJ46">
        <f t="shared" si="30"/>
        <v>2.7408843911211052E-4</v>
      </c>
      <c r="AK46">
        <f t="shared" si="31"/>
        <v>0</v>
      </c>
      <c r="AM46" t="str">
        <f t="shared" si="32"/>
        <v>PE_28:0_</v>
      </c>
      <c r="AN46">
        <f t="shared" si="33"/>
        <v>4.415039213997313E-4</v>
      </c>
      <c r="AO46">
        <f t="shared" si="34"/>
        <v>1.8919929919723598E-3</v>
      </c>
      <c r="AQ46">
        <f t="shared" si="35"/>
        <v>4.3428735460461845E-4</v>
      </c>
      <c r="AR46">
        <f t="shared" si="36"/>
        <v>4.0791317862552785E-3</v>
      </c>
      <c r="AT46">
        <f t="shared" si="27"/>
        <v>1.9421920933289662E-4</v>
      </c>
      <c r="AU46">
        <f t="shared" si="28"/>
        <v>1.6652985783155215E-3</v>
      </c>
      <c r="AW46">
        <f t="shared" si="37"/>
        <v>0.47246507864201787</v>
      </c>
    </row>
    <row r="47" spans="1:49" x14ac:dyDescent="0.2">
      <c r="A47" t="s">
        <v>961</v>
      </c>
      <c r="B47">
        <v>634.48400000000004</v>
      </c>
      <c r="C47">
        <v>1.0605399607727601E-3</v>
      </c>
      <c r="D47">
        <v>9.7483251169797102E-4</v>
      </c>
      <c r="E47">
        <v>1.8291832865965699E-3</v>
      </c>
      <c r="F47">
        <v>1.30798123966046E-3</v>
      </c>
      <c r="G47">
        <v>0</v>
      </c>
      <c r="H47">
        <v>0</v>
      </c>
      <c r="I47">
        <v>1.65952001570598E-3</v>
      </c>
      <c r="J47">
        <v>0</v>
      </c>
      <c r="K47">
        <v>1.1115252080787499E-3</v>
      </c>
      <c r="L47">
        <v>1.01556485649473E-3</v>
      </c>
      <c r="M47">
        <v>1.6441916215344499E-3</v>
      </c>
      <c r="N47">
        <v>8.3489585311937106E-3</v>
      </c>
      <c r="O47">
        <v>1.20005288396801E-2</v>
      </c>
      <c r="P47">
        <v>2.5004195133115598E-2</v>
      </c>
      <c r="Q47">
        <v>0</v>
      </c>
      <c r="R47">
        <v>5.5857154794380698E-3</v>
      </c>
      <c r="S47">
        <v>3.07157514834684E-3</v>
      </c>
      <c r="T47">
        <v>3.2846110775307399E-3</v>
      </c>
      <c r="U47">
        <v>0</v>
      </c>
      <c r="V47">
        <v>0</v>
      </c>
      <c r="W47">
        <v>0</v>
      </c>
      <c r="X47">
        <v>0</v>
      </c>
      <c r="AA47" t="str">
        <f t="shared" si="19"/>
        <v>PE_28:1_</v>
      </c>
      <c r="AB47">
        <f t="shared" si="20"/>
        <v>1.0176862362353655E-3</v>
      </c>
      <c r="AC47">
        <f t="shared" si="21"/>
        <v>1.5685822631285149E-3</v>
      </c>
      <c r="AD47">
        <f t="shared" si="22"/>
        <v>0</v>
      </c>
      <c r="AE47">
        <f t="shared" si="23"/>
        <v>8.2976000785298998E-4</v>
      </c>
      <c r="AF47">
        <f t="shared" si="24"/>
        <v>1.0635450322867401E-3</v>
      </c>
      <c r="AG47">
        <f t="shared" si="25"/>
        <v>4.9965750763640805E-3</v>
      </c>
      <c r="AH47">
        <f t="shared" si="26"/>
        <v>1.8502361986397847E-2</v>
      </c>
      <c r="AI47">
        <f t="shared" si="29"/>
        <v>3.1780931129387902E-3</v>
      </c>
      <c r="AJ47">
        <f t="shared" si="30"/>
        <v>0</v>
      </c>
      <c r="AK47">
        <f t="shared" si="31"/>
        <v>0</v>
      </c>
      <c r="AM47" t="str">
        <f t="shared" si="32"/>
        <v>PE_28:1_</v>
      </c>
      <c r="AN47">
        <f t="shared" si="33"/>
        <v>8.9591470790072213E-4</v>
      </c>
      <c r="AO47">
        <f t="shared" si="34"/>
        <v>5.3354060351401434E-3</v>
      </c>
      <c r="AQ47">
        <f t="shared" si="35"/>
        <v>5.7062454354726399E-4</v>
      </c>
      <c r="AR47">
        <f t="shared" si="36"/>
        <v>7.6660069398106863E-3</v>
      </c>
      <c r="AT47">
        <f t="shared" si="27"/>
        <v>2.5519105380029423E-4</v>
      </c>
      <c r="AU47">
        <f t="shared" si="28"/>
        <v>3.1296342278618228E-3</v>
      </c>
      <c r="AW47">
        <f t="shared" si="37"/>
        <v>0.26544102296522204</v>
      </c>
    </row>
    <row r="48" spans="1:49" x14ac:dyDescent="0.2">
      <c r="A48" t="s">
        <v>962</v>
      </c>
      <c r="B48">
        <v>632.48199999999997</v>
      </c>
      <c r="C48">
        <v>1.98212861753234E-4</v>
      </c>
      <c r="D48">
        <v>7.0023252379658701E-4</v>
      </c>
      <c r="E48">
        <v>8.1543806766485704E-5</v>
      </c>
      <c r="F48">
        <v>0</v>
      </c>
      <c r="G48">
        <v>0</v>
      </c>
      <c r="H48">
        <v>0</v>
      </c>
      <c r="I48">
        <v>0</v>
      </c>
      <c r="J48">
        <v>8.1635939625758502E-4</v>
      </c>
      <c r="K48">
        <v>0</v>
      </c>
      <c r="L48">
        <v>1.7450558552138599E-3</v>
      </c>
      <c r="M48">
        <v>0</v>
      </c>
      <c r="N48">
        <v>0</v>
      </c>
      <c r="O48">
        <v>0</v>
      </c>
      <c r="P48">
        <v>0</v>
      </c>
      <c r="Q48">
        <v>3.6164465118161799E-3</v>
      </c>
      <c r="R48">
        <v>3.6535489530203401E-3</v>
      </c>
      <c r="S48">
        <v>2.1619004241325802E-3</v>
      </c>
      <c r="T48">
        <v>0</v>
      </c>
      <c r="U48">
        <v>2.3229452685264601E-3</v>
      </c>
      <c r="V48">
        <v>0</v>
      </c>
      <c r="W48">
        <v>0</v>
      </c>
      <c r="X48">
        <v>0</v>
      </c>
      <c r="AA48" t="str">
        <f t="shared" si="19"/>
        <v>PE_28:2_</v>
      </c>
      <c r="AB48">
        <f t="shared" si="20"/>
        <v>4.4922269277491051E-4</v>
      </c>
      <c r="AC48">
        <f t="shared" si="21"/>
        <v>4.0771903383242852E-5</v>
      </c>
      <c r="AD48">
        <f t="shared" si="22"/>
        <v>0</v>
      </c>
      <c r="AE48">
        <f t="shared" si="23"/>
        <v>4.0817969812879251E-4</v>
      </c>
      <c r="AF48">
        <f t="shared" si="24"/>
        <v>8.7252792760692996E-4</v>
      </c>
      <c r="AG48">
        <f t="shared" si="25"/>
        <v>0</v>
      </c>
      <c r="AH48">
        <f t="shared" si="26"/>
        <v>0</v>
      </c>
      <c r="AI48">
        <f t="shared" si="29"/>
        <v>1.0809502120662901E-3</v>
      </c>
      <c r="AJ48">
        <f t="shared" si="30"/>
        <v>1.16147263426323E-3</v>
      </c>
      <c r="AK48">
        <f t="shared" si="31"/>
        <v>0</v>
      </c>
      <c r="AM48" t="str">
        <f t="shared" si="32"/>
        <v>PE_28:2_</v>
      </c>
      <c r="AN48">
        <f t="shared" si="33"/>
        <v>3.5414044437877517E-4</v>
      </c>
      <c r="AO48">
        <f t="shared" si="34"/>
        <v>4.4848456926590408E-4</v>
      </c>
      <c r="AQ48">
        <f t="shared" si="35"/>
        <v>3.5507103321166897E-4</v>
      </c>
      <c r="AR48">
        <f t="shared" si="36"/>
        <v>6.1477231491837846E-4</v>
      </c>
      <c r="AT48">
        <f t="shared" si="27"/>
        <v>1.5879259342047546E-4</v>
      </c>
      <c r="AU48">
        <f t="shared" si="28"/>
        <v>2.5097974658993963E-4</v>
      </c>
      <c r="AW48">
        <f t="shared" si="37"/>
        <v>0.77576035864868209</v>
      </c>
    </row>
    <row r="49" spans="1:49" x14ac:dyDescent="0.2">
      <c r="A49" t="s">
        <v>963</v>
      </c>
      <c r="B49">
        <v>664.51400000000001</v>
      </c>
      <c r="C49">
        <v>1.05233996932177E-3</v>
      </c>
      <c r="D49">
        <v>3.0186627622448498E-3</v>
      </c>
      <c r="E49">
        <v>3.1524453407864202E-3</v>
      </c>
      <c r="F49">
        <v>2.0276849590755799E-3</v>
      </c>
      <c r="G49">
        <v>8.5580461432571697E-4</v>
      </c>
      <c r="H49">
        <v>2.18987871762378E-3</v>
      </c>
      <c r="I49">
        <v>1.8159387422183499E-3</v>
      </c>
      <c r="J49">
        <v>1.1277118673744999E-3</v>
      </c>
      <c r="K49">
        <v>5.7027947812966504E-3</v>
      </c>
      <c r="L49">
        <v>3.6525958480044499E-3</v>
      </c>
      <c r="M49">
        <v>0</v>
      </c>
      <c r="N49">
        <v>5.3094671688567801E-3</v>
      </c>
      <c r="O49">
        <v>0</v>
      </c>
      <c r="P49">
        <v>0</v>
      </c>
      <c r="Q49">
        <v>3.2480996072492101E-3</v>
      </c>
      <c r="R49">
        <v>1.31640840107196E-2</v>
      </c>
      <c r="S49">
        <v>0</v>
      </c>
      <c r="T49">
        <v>5.7090245010218705E-4</v>
      </c>
      <c r="U49">
        <v>4.2959132280815E-3</v>
      </c>
      <c r="V49">
        <v>0</v>
      </c>
      <c r="W49">
        <v>0</v>
      </c>
      <c r="X49">
        <v>0</v>
      </c>
      <c r="AA49" t="str">
        <f t="shared" si="19"/>
        <v>PE_30:0_</v>
      </c>
      <c r="AB49">
        <f t="shared" si="20"/>
        <v>2.0355013657833098E-3</v>
      </c>
      <c r="AC49">
        <f t="shared" si="21"/>
        <v>2.5900651499309998E-3</v>
      </c>
      <c r="AD49">
        <f t="shared" si="22"/>
        <v>1.5228416659747485E-3</v>
      </c>
      <c r="AE49">
        <f t="shared" si="23"/>
        <v>1.471825304796425E-3</v>
      </c>
      <c r="AF49">
        <f t="shared" si="24"/>
        <v>4.6776953146505503E-3</v>
      </c>
      <c r="AG49">
        <f t="shared" si="25"/>
        <v>2.6547335844283901E-3</v>
      </c>
      <c r="AH49">
        <f t="shared" si="26"/>
        <v>0</v>
      </c>
      <c r="AI49">
        <f t="shared" si="29"/>
        <v>2.8545122505109353E-4</v>
      </c>
      <c r="AJ49">
        <f t="shared" si="30"/>
        <v>2.14795661404075E-3</v>
      </c>
      <c r="AK49">
        <f t="shared" si="31"/>
        <v>0</v>
      </c>
      <c r="AM49" t="str">
        <f t="shared" si="32"/>
        <v>PE_30:0_</v>
      </c>
      <c r="AN49">
        <f t="shared" si="33"/>
        <v>2.4595857602272065E-3</v>
      </c>
      <c r="AO49">
        <f t="shared" si="34"/>
        <v>1.0176282847040468E-3</v>
      </c>
      <c r="AQ49">
        <f t="shared" si="35"/>
        <v>1.3200419174785824E-3</v>
      </c>
      <c r="AR49">
        <f t="shared" si="36"/>
        <v>1.2811102404582597E-3</v>
      </c>
      <c r="AT49">
        <f t="shared" si="27"/>
        <v>5.9034069212625558E-4</v>
      </c>
      <c r="AU49">
        <f t="shared" si="28"/>
        <v>5.2301106556283303E-4</v>
      </c>
      <c r="AW49">
        <f t="shared" si="37"/>
        <v>0.1177597146413452</v>
      </c>
    </row>
    <row r="50" spans="1:49" x14ac:dyDescent="0.2">
      <c r="A50" t="s">
        <v>964</v>
      </c>
      <c r="B50">
        <v>662.51199999999994</v>
      </c>
      <c r="C50">
        <v>1.0260615727763199E-2</v>
      </c>
      <c r="D50">
        <v>7.8725135701102292E-3</v>
      </c>
      <c r="E50">
        <v>1.9756895298821901E-2</v>
      </c>
      <c r="F50">
        <v>1.89936693582121E-2</v>
      </c>
      <c r="G50">
        <v>4.5367596245810202E-3</v>
      </c>
      <c r="H50">
        <v>1.08121871890377E-2</v>
      </c>
      <c r="I50">
        <v>2.0462323926253499E-2</v>
      </c>
      <c r="J50">
        <v>1.4500597167333399E-2</v>
      </c>
      <c r="K50">
        <v>1.9925852384817502E-2</v>
      </c>
      <c r="L50">
        <v>1.3955201875712499E-2</v>
      </c>
      <c r="M50">
        <v>6.0131861102201197E-3</v>
      </c>
      <c r="N50">
        <v>9.6123825723251396E-3</v>
      </c>
      <c r="O50">
        <v>3.02042303341435E-2</v>
      </c>
      <c r="P50">
        <v>6.5406956025032999E-3</v>
      </c>
      <c r="Q50">
        <v>4.1894771450130004E-3</v>
      </c>
      <c r="R50">
        <v>0</v>
      </c>
      <c r="S50">
        <v>4.8116636107182597E-3</v>
      </c>
      <c r="T50">
        <v>2.5504717246415801E-3</v>
      </c>
      <c r="U50">
        <v>3.1971648017173602E-3</v>
      </c>
      <c r="V50">
        <v>0</v>
      </c>
      <c r="W50">
        <v>1.88212405523581E-2</v>
      </c>
      <c r="X50">
        <v>2.0253042381685401E-4</v>
      </c>
      <c r="AA50" t="str">
        <f t="shared" si="19"/>
        <v>PE_30:1_</v>
      </c>
      <c r="AB50">
        <f t="shared" si="20"/>
        <v>9.0665646489367143E-3</v>
      </c>
      <c r="AC50">
        <f t="shared" si="21"/>
        <v>1.9375282328516999E-2</v>
      </c>
      <c r="AD50">
        <f t="shared" si="22"/>
        <v>7.6744734068093599E-3</v>
      </c>
      <c r="AE50">
        <f t="shared" si="23"/>
        <v>1.7481460546793448E-2</v>
      </c>
      <c r="AF50">
        <f t="shared" si="24"/>
        <v>1.6940527130265001E-2</v>
      </c>
      <c r="AG50">
        <f t="shared" si="25"/>
        <v>7.8127843412726296E-3</v>
      </c>
      <c r="AH50">
        <f t="shared" si="26"/>
        <v>1.83724629683234E-2</v>
      </c>
      <c r="AI50">
        <f t="shared" si="29"/>
        <v>3.6810676676799197E-3</v>
      </c>
      <c r="AJ50">
        <f t="shared" si="30"/>
        <v>1.5985824008586801E-3</v>
      </c>
      <c r="AK50">
        <f t="shared" si="31"/>
        <v>9.5118854880874761E-3</v>
      </c>
      <c r="AM50" t="str">
        <f t="shared" si="32"/>
        <v>PE_30:1_</v>
      </c>
      <c r="AN50">
        <f t="shared" si="33"/>
        <v>1.4107661612264306E-2</v>
      </c>
      <c r="AO50">
        <f t="shared" si="34"/>
        <v>8.1953565732444215E-3</v>
      </c>
      <c r="AQ50">
        <f t="shared" si="35"/>
        <v>5.3374629596952966E-3</v>
      </c>
      <c r="AR50">
        <f t="shared" si="36"/>
        <v>6.5067145756789067E-3</v>
      </c>
      <c r="AT50">
        <f t="shared" si="27"/>
        <v>2.3869860010531808E-3</v>
      </c>
      <c r="AU50">
        <f t="shared" si="28"/>
        <v>2.6563551020572138E-3</v>
      </c>
      <c r="AW50">
        <f t="shared" si="37"/>
        <v>0.15628659695844541</v>
      </c>
    </row>
    <row r="51" spans="1:49" x14ac:dyDescent="0.2">
      <c r="A51" t="s">
        <v>965</v>
      </c>
      <c r="B51">
        <v>660.51</v>
      </c>
      <c r="C51">
        <v>3.2981748175461702E-3</v>
      </c>
      <c r="D51">
        <v>0</v>
      </c>
      <c r="E51">
        <v>3.37507453009503E-3</v>
      </c>
      <c r="F51">
        <v>1.8848600977926101E-3</v>
      </c>
      <c r="G51">
        <v>9.6413009435052904E-5</v>
      </c>
      <c r="H51">
        <v>1.20122173588439E-3</v>
      </c>
      <c r="I51">
        <v>3.3738745433568398E-3</v>
      </c>
      <c r="J51">
        <v>3.0624475526669702E-3</v>
      </c>
      <c r="K51">
        <v>5.3729727467774196E-3</v>
      </c>
      <c r="L51">
        <v>4.0906605062756198E-3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1.95450142560723E-3</v>
      </c>
      <c r="T51">
        <v>0</v>
      </c>
      <c r="U51">
        <v>5.4506199919816898E-3</v>
      </c>
      <c r="V51">
        <v>0</v>
      </c>
      <c r="W51">
        <v>0</v>
      </c>
      <c r="X51">
        <v>0</v>
      </c>
      <c r="AA51" t="str">
        <f t="shared" si="19"/>
        <v>PE_30:2_</v>
      </c>
      <c r="AB51">
        <f t="shared" si="20"/>
        <v>1.6490874087730851E-3</v>
      </c>
      <c r="AC51">
        <f t="shared" si="21"/>
        <v>2.6299673139438201E-3</v>
      </c>
      <c r="AD51">
        <f t="shared" si="22"/>
        <v>6.4881737265972143E-4</v>
      </c>
      <c r="AE51">
        <f t="shared" si="23"/>
        <v>3.218161048011905E-3</v>
      </c>
      <c r="AF51">
        <f t="shared" si="24"/>
        <v>4.7318166265265197E-3</v>
      </c>
      <c r="AG51">
        <f t="shared" si="25"/>
        <v>0</v>
      </c>
      <c r="AH51">
        <f t="shared" si="26"/>
        <v>0</v>
      </c>
      <c r="AI51">
        <f t="shared" si="29"/>
        <v>9.77250712803615E-4</v>
      </c>
      <c r="AJ51">
        <f t="shared" si="30"/>
        <v>2.7253099959908449E-3</v>
      </c>
      <c r="AK51">
        <f t="shared" si="31"/>
        <v>0</v>
      </c>
      <c r="AM51" t="str">
        <f t="shared" si="32"/>
        <v>PE_30:2_</v>
      </c>
      <c r="AN51">
        <f t="shared" si="33"/>
        <v>2.57556995398301E-3</v>
      </c>
      <c r="AO51">
        <f t="shared" si="34"/>
        <v>7.4051214175889198E-4</v>
      </c>
      <c r="AQ51">
        <f t="shared" si="35"/>
        <v>1.5520975739274198E-3</v>
      </c>
      <c r="AR51">
        <f t="shared" si="36"/>
        <v>1.1874913020166805E-3</v>
      </c>
      <c r="AT51">
        <f t="shared" si="27"/>
        <v>6.9411913660284317E-4</v>
      </c>
      <c r="AU51">
        <f t="shared" si="28"/>
        <v>4.8479129398901671E-4</v>
      </c>
      <c r="AW51">
        <f t="shared" si="37"/>
        <v>7.1332386196591213E-2</v>
      </c>
    </row>
    <row r="52" spans="1:49" x14ac:dyDescent="0.2">
      <c r="A52" t="s">
        <v>966</v>
      </c>
      <c r="B52">
        <v>658.50800000000004</v>
      </c>
      <c r="C52">
        <v>4.6386940600237197E-5</v>
      </c>
      <c r="D52">
        <v>0</v>
      </c>
      <c r="E52">
        <v>0</v>
      </c>
      <c r="F52">
        <v>0</v>
      </c>
      <c r="G52">
        <v>8.0436258862318696E-4</v>
      </c>
      <c r="H52">
        <v>8.8210547357230702E-4</v>
      </c>
      <c r="I52">
        <v>7.51881952103228E-4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2.8404700905688201E-3</v>
      </c>
      <c r="U52">
        <v>0</v>
      </c>
      <c r="V52">
        <v>0</v>
      </c>
      <c r="W52">
        <v>5.2266086401997099E-3</v>
      </c>
      <c r="X52">
        <v>0</v>
      </c>
      <c r="AA52" t="str">
        <f t="shared" si="19"/>
        <v>PE_30:3_</v>
      </c>
      <c r="AB52">
        <f t="shared" si="20"/>
        <v>2.3193470300118598E-5</v>
      </c>
      <c r="AC52">
        <f t="shared" si="21"/>
        <v>0</v>
      </c>
      <c r="AD52">
        <f t="shared" si="22"/>
        <v>8.4323403109774699E-4</v>
      </c>
      <c r="AE52">
        <f t="shared" si="23"/>
        <v>3.75940976051614E-4</v>
      </c>
      <c r="AF52">
        <f t="shared" si="24"/>
        <v>0</v>
      </c>
      <c r="AG52">
        <f t="shared" si="25"/>
        <v>0</v>
      </c>
      <c r="AH52">
        <f t="shared" si="26"/>
        <v>0</v>
      </c>
      <c r="AI52">
        <f t="shared" si="29"/>
        <v>1.4202350452844101E-3</v>
      </c>
      <c r="AJ52">
        <f t="shared" si="30"/>
        <v>0</v>
      </c>
      <c r="AK52">
        <f t="shared" si="31"/>
        <v>2.6133043200998549E-3</v>
      </c>
      <c r="AM52" t="str">
        <f t="shared" si="32"/>
        <v>PE_30:3_</v>
      </c>
      <c r="AN52">
        <f t="shared" si="33"/>
        <v>2.4847369548989596E-4</v>
      </c>
      <c r="AO52">
        <f t="shared" si="34"/>
        <v>8.0670787307685304E-4</v>
      </c>
      <c r="AQ52">
        <f t="shared" si="35"/>
        <v>3.6885542526460529E-4</v>
      </c>
      <c r="AR52">
        <f t="shared" si="36"/>
        <v>1.1824274915280932E-3</v>
      </c>
      <c r="AT52">
        <f t="shared" si="27"/>
        <v>1.6495716095225014E-4</v>
      </c>
      <c r="AU52">
        <f t="shared" si="28"/>
        <v>4.8272400201381795E-4</v>
      </c>
      <c r="AW52">
        <f t="shared" si="37"/>
        <v>0.3619056289489907</v>
      </c>
    </row>
    <row r="53" spans="1:49" x14ac:dyDescent="0.2">
      <c r="A53" t="s">
        <v>967</v>
      </c>
      <c r="B53">
        <v>692.54200000000003</v>
      </c>
      <c r="C53">
        <v>2.6633990969549801E-2</v>
      </c>
      <c r="D53">
        <v>2.8834137278806099E-2</v>
      </c>
      <c r="E53">
        <v>3.6903173423796697E-2</v>
      </c>
      <c r="F53">
        <v>3.5151666654064398E-2</v>
      </c>
      <c r="G53">
        <v>1.4447258399629299E-2</v>
      </c>
      <c r="H53">
        <v>2.1234464654631399E-2</v>
      </c>
      <c r="I53">
        <v>4.6433757067968102E-2</v>
      </c>
      <c r="J53">
        <v>2.1129878683523201E-2</v>
      </c>
      <c r="K53">
        <v>3.3728145045902998E-2</v>
      </c>
      <c r="L53">
        <v>2.72700223563987E-2</v>
      </c>
      <c r="M53">
        <v>7.4805837452475196E-2</v>
      </c>
      <c r="N53">
        <v>3.0455141856217699E-2</v>
      </c>
      <c r="O53">
        <v>4.6380924701937699E-2</v>
      </c>
      <c r="P53">
        <v>2.59527285048094E-2</v>
      </c>
      <c r="Q53">
        <v>2.8006893809771501E-2</v>
      </c>
      <c r="R53">
        <v>3.0948180475459702E-2</v>
      </c>
      <c r="S53">
        <v>1.6182400577746999E-2</v>
      </c>
      <c r="T53">
        <v>8.6460957167103208E-3</v>
      </c>
      <c r="U53">
        <v>7.5335590089465098E-3</v>
      </c>
      <c r="V53">
        <v>2.54695532232188E-2</v>
      </c>
      <c r="W53">
        <v>2.34027611226807E-2</v>
      </c>
      <c r="X53">
        <v>1.4569855605411601E-2</v>
      </c>
      <c r="AA53" t="str">
        <f t="shared" si="19"/>
        <v>PE_32:0_</v>
      </c>
      <c r="AB53">
        <f t="shared" si="20"/>
        <v>2.7734064124177948E-2</v>
      </c>
      <c r="AC53">
        <f t="shared" si="21"/>
        <v>3.6027420038930544E-2</v>
      </c>
      <c r="AD53">
        <f t="shared" si="22"/>
        <v>1.7840861527130349E-2</v>
      </c>
      <c r="AE53">
        <f t="shared" si="23"/>
        <v>3.3781817875745648E-2</v>
      </c>
      <c r="AF53">
        <f t="shared" si="24"/>
        <v>3.0499083701150849E-2</v>
      </c>
      <c r="AG53">
        <f t="shared" si="25"/>
        <v>5.2630489654346448E-2</v>
      </c>
      <c r="AH53">
        <f t="shared" si="26"/>
        <v>3.6166826603373552E-2</v>
      </c>
      <c r="AI53">
        <f t="shared" si="29"/>
        <v>1.2414248147228659E-2</v>
      </c>
      <c r="AJ53">
        <f t="shared" si="30"/>
        <v>1.6501556116082654E-2</v>
      </c>
      <c r="AK53">
        <f t="shared" si="31"/>
        <v>1.8986308364046151E-2</v>
      </c>
      <c r="AM53" t="str">
        <f t="shared" si="32"/>
        <v>PE_32:0_</v>
      </c>
      <c r="AN53">
        <f t="shared" si="33"/>
        <v>2.9176649453427066E-2</v>
      </c>
      <c r="AO53">
        <f t="shared" si="34"/>
        <v>2.7339885777015495E-2</v>
      </c>
      <c r="AQ53">
        <f t="shared" si="35"/>
        <v>7.079382149856232E-3</v>
      </c>
      <c r="AR53">
        <f t="shared" si="36"/>
        <v>1.6789549077635552E-2</v>
      </c>
      <c r="AT53">
        <f t="shared" si="27"/>
        <v>3.1659959451554275E-3</v>
      </c>
      <c r="AU53">
        <f t="shared" si="28"/>
        <v>6.8543047086038426E-3</v>
      </c>
      <c r="AW53">
        <f t="shared" si="37"/>
        <v>0.82998017352560871</v>
      </c>
    </row>
    <row r="54" spans="1:49" x14ac:dyDescent="0.2">
      <c r="A54" t="s">
        <v>968</v>
      </c>
      <c r="B54">
        <v>690.54</v>
      </c>
      <c r="C54">
        <v>0.41876175999950399</v>
      </c>
      <c r="D54">
        <v>0.40183355405300403</v>
      </c>
      <c r="E54">
        <v>0.46345873507552598</v>
      </c>
      <c r="F54">
        <v>0.52242526589384097</v>
      </c>
      <c r="G54">
        <v>0.39061357065234698</v>
      </c>
      <c r="H54">
        <v>0.460568728591292</v>
      </c>
      <c r="I54">
        <v>0.42295211292743101</v>
      </c>
      <c r="J54">
        <v>0.50062960390274502</v>
      </c>
      <c r="K54">
        <v>0.43755240784795402</v>
      </c>
      <c r="L54">
        <v>0.46884468002492602</v>
      </c>
      <c r="M54">
        <v>0.39993050531247798</v>
      </c>
      <c r="N54">
        <v>0.41035677041337398</v>
      </c>
      <c r="O54">
        <v>0.41431886561179898</v>
      </c>
      <c r="P54">
        <v>0.40455914547763999</v>
      </c>
      <c r="Q54">
        <v>0.29957292566272797</v>
      </c>
      <c r="R54">
        <v>0.350032121174217</v>
      </c>
      <c r="S54">
        <v>0.28455492043237401</v>
      </c>
      <c r="T54">
        <v>0.29139139876960601</v>
      </c>
      <c r="U54">
        <v>0.27758843060895799</v>
      </c>
      <c r="V54">
        <v>0.370489020922871</v>
      </c>
      <c r="W54">
        <v>0.248249450061583</v>
      </c>
      <c r="X54">
        <v>0.30054367511043101</v>
      </c>
      <c r="AA54" t="str">
        <f t="shared" si="19"/>
        <v>PE_32:1_</v>
      </c>
      <c r="AB54">
        <f t="shared" si="20"/>
        <v>0.41029765702625398</v>
      </c>
      <c r="AC54">
        <f t="shared" si="21"/>
        <v>0.49294200048468351</v>
      </c>
      <c r="AD54">
        <f t="shared" si="22"/>
        <v>0.42559114962181949</v>
      </c>
      <c r="AE54">
        <f t="shared" si="23"/>
        <v>0.46179085841508805</v>
      </c>
      <c r="AF54">
        <f t="shared" si="24"/>
        <v>0.45319854393643999</v>
      </c>
      <c r="AG54">
        <f t="shared" si="25"/>
        <v>0.40514363786292595</v>
      </c>
      <c r="AH54">
        <f t="shared" si="26"/>
        <v>0.40943900554471946</v>
      </c>
      <c r="AI54">
        <f t="shared" si="29"/>
        <v>0.28797315960099001</v>
      </c>
      <c r="AJ54">
        <f t="shared" si="30"/>
        <v>0.32403872576591453</v>
      </c>
      <c r="AK54">
        <f t="shared" si="31"/>
        <v>0.27439656258600698</v>
      </c>
      <c r="AM54" t="str">
        <f t="shared" si="32"/>
        <v>PE_32:1_</v>
      </c>
      <c r="AN54">
        <f t="shared" si="33"/>
        <v>0.44876404189685698</v>
      </c>
      <c r="AO54">
        <f t="shared" si="34"/>
        <v>0.34019821827211139</v>
      </c>
      <c r="AQ54">
        <f t="shared" si="35"/>
        <v>3.2240116638011282E-2</v>
      </c>
      <c r="AR54">
        <f t="shared" si="36"/>
        <v>6.3895692323994016E-2</v>
      </c>
      <c r="AT54">
        <f t="shared" si="27"/>
        <v>1.4418218481023041E-2</v>
      </c>
      <c r="AU54">
        <f t="shared" si="28"/>
        <v>2.6085307159275532E-2</v>
      </c>
      <c r="AW54">
        <f t="shared" si="37"/>
        <v>1.4973813297246823E-2</v>
      </c>
    </row>
    <row r="55" spans="1:49" x14ac:dyDescent="0.2">
      <c r="A55" t="s">
        <v>969</v>
      </c>
      <c r="B55">
        <v>686.53599999999994</v>
      </c>
      <c r="C55">
        <v>2.9358426500900401E-3</v>
      </c>
      <c r="D55">
        <v>2.7370923170065399E-3</v>
      </c>
      <c r="E55">
        <v>6.3965321478488104E-3</v>
      </c>
      <c r="F55">
        <v>6.7865076160659402E-3</v>
      </c>
      <c r="G55">
        <v>2.5826092180353298E-3</v>
      </c>
      <c r="H55">
        <v>3.6979723236875499E-4</v>
      </c>
      <c r="I55">
        <v>1.31681563008769E-2</v>
      </c>
      <c r="J55">
        <v>5.5497218127045604E-3</v>
      </c>
      <c r="K55">
        <v>5.4013552366503998E-3</v>
      </c>
      <c r="L55">
        <v>1.26442599526076E-2</v>
      </c>
      <c r="M55">
        <v>0</v>
      </c>
      <c r="N55">
        <v>0</v>
      </c>
      <c r="O55">
        <v>5.5253984430764904E-3</v>
      </c>
      <c r="P55">
        <v>9.4081746441490293E-3</v>
      </c>
      <c r="Q55">
        <v>0</v>
      </c>
      <c r="R55">
        <v>0</v>
      </c>
      <c r="S55">
        <v>0</v>
      </c>
      <c r="T55">
        <v>3.2906495041368001E-3</v>
      </c>
      <c r="U55">
        <v>0</v>
      </c>
      <c r="V55">
        <v>2.4982693156222501E-3</v>
      </c>
      <c r="W55">
        <v>2.9760830195873001E-3</v>
      </c>
      <c r="X55">
        <v>0</v>
      </c>
      <c r="AA55" t="str">
        <f t="shared" si="19"/>
        <v>PE_32:3_</v>
      </c>
      <c r="AB55">
        <f t="shared" si="20"/>
        <v>2.83646748354829E-3</v>
      </c>
      <c r="AC55">
        <f t="shared" si="21"/>
        <v>6.5915198819573757E-3</v>
      </c>
      <c r="AD55">
        <f t="shared" si="22"/>
        <v>1.4762032252020425E-3</v>
      </c>
      <c r="AE55">
        <f t="shared" si="23"/>
        <v>9.3589390567907303E-3</v>
      </c>
      <c r="AF55">
        <f t="shared" si="24"/>
        <v>9.0228075946289996E-3</v>
      </c>
      <c r="AG55">
        <f t="shared" si="25"/>
        <v>0</v>
      </c>
      <c r="AH55">
        <f t="shared" si="26"/>
        <v>7.4667865436127603E-3</v>
      </c>
      <c r="AI55">
        <f t="shared" si="29"/>
        <v>1.6453247520684001E-3</v>
      </c>
      <c r="AJ55">
        <f t="shared" si="30"/>
        <v>1.2491346578111251E-3</v>
      </c>
      <c r="AK55">
        <f t="shared" si="31"/>
        <v>1.4880415097936501E-3</v>
      </c>
      <c r="AM55" t="str">
        <f t="shared" si="32"/>
        <v>PE_32:3_</v>
      </c>
      <c r="AN55">
        <f t="shared" si="33"/>
        <v>5.8571874484254884E-3</v>
      </c>
      <c r="AO55">
        <f t="shared" si="34"/>
        <v>2.3698574926571876E-3</v>
      </c>
      <c r="AQ55">
        <f t="shared" si="35"/>
        <v>3.5756269111169646E-3</v>
      </c>
      <c r="AR55">
        <f t="shared" si="36"/>
        <v>2.922048813689735E-3</v>
      </c>
      <c r="AT55">
        <f t="shared" si="27"/>
        <v>1.5990689670870263E-3</v>
      </c>
      <c r="AU55">
        <f t="shared" si="28"/>
        <v>1.1929214328407934E-3</v>
      </c>
      <c r="AW55">
        <f t="shared" si="37"/>
        <v>0.13125120081826314</v>
      </c>
    </row>
    <row r="56" spans="1:49" x14ac:dyDescent="0.2">
      <c r="A56" t="s">
        <v>970</v>
      </c>
      <c r="B56">
        <v>684.53399999999999</v>
      </c>
      <c r="C56">
        <v>1.0605399607727601E-3</v>
      </c>
      <c r="D56">
        <v>1.2107879339243999E-3</v>
      </c>
      <c r="E56">
        <v>0</v>
      </c>
      <c r="F56">
        <v>1.1666098885285501E-3</v>
      </c>
      <c r="G56">
        <v>0</v>
      </c>
      <c r="H56">
        <v>0</v>
      </c>
      <c r="I56">
        <v>1.0238876990842599E-3</v>
      </c>
      <c r="J56">
        <v>2.7508637414909199E-4</v>
      </c>
      <c r="K56">
        <v>2.3141468635474701E-3</v>
      </c>
      <c r="L56">
        <v>7.7104399273122005E-4</v>
      </c>
      <c r="M56">
        <v>0</v>
      </c>
      <c r="N56">
        <v>0</v>
      </c>
      <c r="O56">
        <v>9.0612691002430502E-3</v>
      </c>
      <c r="P56">
        <v>0</v>
      </c>
      <c r="Q56">
        <v>0</v>
      </c>
      <c r="R56">
        <v>0</v>
      </c>
      <c r="S56">
        <v>0</v>
      </c>
      <c r="T56">
        <v>0</v>
      </c>
      <c r="U56">
        <v>4.2959132280815E-3</v>
      </c>
      <c r="V56">
        <v>2.9789688520851198E-4</v>
      </c>
      <c r="W56">
        <v>0</v>
      </c>
      <c r="X56">
        <v>0</v>
      </c>
      <c r="AA56" t="str">
        <f t="shared" si="19"/>
        <v>PE_32:4_</v>
      </c>
      <c r="AB56">
        <f t="shared" si="20"/>
        <v>1.1356639473485801E-3</v>
      </c>
      <c r="AC56">
        <f t="shared" si="21"/>
        <v>5.8330494426427505E-4</v>
      </c>
      <c r="AD56">
        <f t="shared" si="22"/>
        <v>0</v>
      </c>
      <c r="AE56">
        <f t="shared" si="23"/>
        <v>6.4948703661667597E-4</v>
      </c>
      <c r="AF56">
        <f t="shared" si="24"/>
        <v>1.5425954281393451E-3</v>
      </c>
      <c r="AG56">
        <f t="shared" si="25"/>
        <v>0</v>
      </c>
      <c r="AH56">
        <f t="shared" si="26"/>
        <v>4.5306345501215251E-3</v>
      </c>
      <c r="AI56">
        <f t="shared" si="29"/>
        <v>0</v>
      </c>
      <c r="AJ56">
        <f t="shared" si="30"/>
        <v>2.2969050566450061E-3</v>
      </c>
      <c r="AK56">
        <f t="shared" si="31"/>
        <v>0</v>
      </c>
      <c r="AM56" t="str">
        <f t="shared" si="32"/>
        <v>PE_32:4_</v>
      </c>
      <c r="AN56">
        <f t="shared" si="33"/>
        <v>7.8221027127377512E-4</v>
      </c>
      <c r="AO56">
        <f t="shared" si="34"/>
        <v>1.3655079213533063E-3</v>
      </c>
      <c r="AQ56">
        <f t="shared" si="35"/>
        <v>5.8569334607135991E-4</v>
      </c>
      <c r="AR56">
        <f t="shared" si="36"/>
        <v>2.0297390749553952E-3</v>
      </c>
      <c r="AT56">
        <f t="shared" si="27"/>
        <v>2.61930027156974E-4</v>
      </c>
      <c r="AU56">
        <f t="shared" si="28"/>
        <v>8.2863750743824292E-4</v>
      </c>
      <c r="AW56">
        <f t="shared" si="37"/>
        <v>0.56586929669539576</v>
      </c>
    </row>
    <row r="57" spans="1:49" x14ac:dyDescent="0.2">
      <c r="A57" t="s">
        <v>971</v>
      </c>
      <c r="B57">
        <v>720.57</v>
      </c>
      <c r="C57">
        <v>2.59198393156682E-2</v>
      </c>
      <c r="D57">
        <v>3.4679201954136901E-2</v>
      </c>
      <c r="E57">
        <v>2.7719266701703899E-2</v>
      </c>
      <c r="F57">
        <v>4.99636079610523E-2</v>
      </c>
      <c r="G57">
        <v>3.2977710656183601E-2</v>
      </c>
      <c r="H57">
        <v>3.3760583316191098E-2</v>
      </c>
      <c r="I57">
        <v>3.4314292052505198E-2</v>
      </c>
      <c r="J57">
        <v>2.95821080998366E-2</v>
      </c>
      <c r="K57">
        <v>4.5446555063625202E-2</v>
      </c>
      <c r="L57">
        <v>2.1135862789970698E-2</v>
      </c>
      <c r="M57">
        <v>6.7431119193124306E-2</v>
      </c>
      <c r="N57">
        <v>4.3477967283125002E-2</v>
      </c>
      <c r="O57">
        <v>4.4002290793592802E-2</v>
      </c>
      <c r="P57">
        <v>5.3281903353154997E-2</v>
      </c>
      <c r="Q57">
        <v>4.1280186016083201E-2</v>
      </c>
      <c r="R57">
        <v>3.17131838021169E-2</v>
      </c>
      <c r="S57">
        <v>3.7438902503003101E-2</v>
      </c>
      <c r="T57">
        <v>2.4544123300298301E-2</v>
      </c>
      <c r="U57">
        <v>2.0072513320134398E-2</v>
      </c>
      <c r="V57">
        <v>2.2014085082606601E-2</v>
      </c>
      <c r="W57">
        <v>1.8579879051522401E-2</v>
      </c>
      <c r="X57">
        <v>2.7098887516478799E-2</v>
      </c>
      <c r="AA57" t="str">
        <f t="shared" si="19"/>
        <v>PE_34:0_</v>
      </c>
      <c r="AB57">
        <f t="shared" si="20"/>
        <v>3.0299520634902551E-2</v>
      </c>
      <c r="AC57">
        <f t="shared" si="21"/>
        <v>3.8841437331378098E-2</v>
      </c>
      <c r="AD57">
        <f t="shared" si="22"/>
        <v>3.3369146986187349E-2</v>
      </c>
      <c r="AE57">
        <f t="shared" si="23"/>
        <v>3.1948200076170899E-2</v>
      </c>
      <c r="AF57">
        <f t="shared" si="24"/>
        <v>3.3291208926797947E-2</v>
      </c>
      <c r="AG57">
        <f t="shared" si="25"/>
        <v>5.5454543238124654E-2</v>
      </c>
      <c r="AH57">
        <f t="shared" si="26"/>
        <v>4.8642097073373899E-2</v>
      </c>
      <c r="AI57">
        <f t="shared" si="29"/>
        <v>3.0991512901650701E-2</v>
      </c>
      <c r="AJ57">
        <f t="shared" si="30"/>
        <v>2.1043299201370498E-2</v>
      </c>
      <c r="AK57">
        <f t="shared" si="31"/>
        <v>2.2839383284000599E-2</v>
      </c>
      <c r="AM57" t="str">
        <f t="shared" si="32"/>
        <v>PE_34:0_</v>
      </c>
      <c r="AN57">
        <f t="shared" si="33"/>
        <v>3.3549902791087362E-2</v>
      </c>
      <c r="AO57">
        <f t="shared" si="34"/>
        <v>3.5794167139704069E-2</v>
      </c>
      <c r="AQ57">
        <f t="shared" si="35"/>
        <v>3.2105439070246075E-3</v>
      </c>
      <c r="AR57">
        <f t="shared" si="36"/>
        <v>1.5492576523324659E-2</v>
      </c>
      <c r="AT57">
        <f t="shared" si="27"/>
        <v>1.4357988841709572E-3</v>
      </c>
      <c r="AU57">
        <f t="shared" si="28"/>
        <v>6.324817880527871E-3</v>
      </c>
      <c r="AW57">
        <f t="shared" si="37"/>
        <v>0.76577755801672875</v>
      </c>
    </row>
    <row r="58" spans="1:49" x14ac:dyDescent="0.2">
      <c r="A58" t="s">
        <v>972</v>
      </c>
      <c r="B58">
        <v>718.56799999999998</v>
      </c>
      <c r="C58">
        <v>0.35007500327360402</v>
      </c>
      <c r="D58">
        <v>0.37219531940057099</v>
      </c>
      <c r="E58">
        <v>0.444833198526909</v>
      </c>
      <c r="F58">
        <v>0.45462482205636301</v>
      </c>
      <c r="G58">
        <v>0.35453602794878097</v>
      </c>
      <c r="H58">
        <v>0.31361559780484199</v>
      </c>
      <c r="I58">
        <v>0.418645790727179</v>
      </c>
      <c r="J58">
        <v>0.45001791580147898</v>
      </c>
      <c r="K58">
        <v>0.48565021702072603</v>
      </c>
      <c r="L58">
        <v>0.36389069483456798</v>
      </c>
      <c r="M58">
        <v>0.51115520805340697</v>
      </c>
      <c r="N58">
        <v>0.44630647422908398</v>
      </c>
      <c r="O58">
        <v>0.930245252605716</v>
      </c>
      <c r="P58">
        <v>0.95477357449788702</v>
      </c>
      <c r="Q58">
        <v>0.34115378286242198</v>
      </c>
      <c r="R58">
        <v>0.31089185632529898</v>
      </c>
      <c r="S58">
        <v>0.191328240563513</v>
      </c>
      <c r="T58">
        <v>0.214043762845299</v>
      </c>
      <c r="U58">
        <v>0.20705799434595001</v>
      </c>
      <c r="V58">
        <v>0.191321185809988</v>
      </c>
      <c r="W58">
        <v>0.34192468656692099</v>
      </c>
      <c r="X58">
        <v>0.22372976750536799</v>
      </c>
      <c r="AA58" t="str">
        <f t="shared" si="19"/>
        <v>PE_34:1_</v>
      </c>
      <c r="AB58">
        <f t="shared" si="20"/>
        <v>0.36113516133708751</v>
      </c>
      <c r="AC58">
        <f t="shared" si="21"/>
        <v>0.44972901029163603</v>
      </c>
      <c r="AD58">
        <f t="shared" si="22"/>
        <v>0.33407581287681148</v>
      </c>
      <c r="AE58">
        <f t="shared" si="23"/>
        <v>0.43433185326432899</v>
      </c>
      <c r="AF58">
        <f t="shared" si="24"/>
        <v>0.42477045592764701</v>
      </c>
      <c r="AG58">
        <f t="shared" si="25"/>
        <v>0.47873084114124548</v>
      </c>
      <c r="AH58">
        <f t="shared" si="26"/>
        <v>0.94250941355180151</v>
      </c>
      <c r="AI58">
        <f t="shared" si="29"/>
        <v>0.20268600170440598</v>
      </c>
      <c r="AJ58">
        <f t="shared" si="30"/>
        <v>0.19918959007796899</v>
      </c>
      <c r="AK58">
        <f t="shared" si="31"/>
        <v>0.28282722703614449</v>
      </c>
      <c r="AM58" t="str">
        <f t="shared" si="32"/>
        <v>PE_34:1_</v>
      </c>
      <c r="AN58">
        <f t="shared" si="33"/>
        <v>0.40080845873950216</v>
      </c>
      <c r="AO58">
        <f t="shared" si="34"/>
        <v>0.42118861470231328</v>
      </c>
      <c r="AQ58">
        <f t="shared" si="35"/>
        <v>5.0295209027532414E-2</v>
      </c>
      <c r="AR58">
        <f t="shared" si="36"/>
        <v>0.31275282394992027</v>
      </c>
      <c r="AT58">
        <f t="shared" si="27"/>
        <v>2.2492701265624714E-2</v>
      </c>
      <c r="AU58">
        <f t="shared" si="28"/>
        <v>0.12768080571530047</v>
      </c>
      <c r="AW58">
        <f t="shared" si="37"/>
        <v>0.89223986093829122</v>
      </c>
    </row>
    <row r="59" spans="1:49" x14ac:dyDescent="0.2">
      <c r="A59" t="s">
        <v>973</v>
      </c>
      <c r="B59">
        <v>716.56600000000003</v>
      </c>
      <c r="C59">
        <v>0.92714393556054697</v>
      </c>
      <c r="D59">
        <v>0.85578486907325302</v>
      </c>
      <c r="E59">
        <v>0.98931572108616195</v>
      </c>
      <c r="F59">
        <v>1.0102647831818099</v>
      </c>
      <c r="G59">
        <v>0.73650708057316605</v>
      </c>
      <c r="H59">
        <v>0.693897561671174</v>
      </c>
      <c r="I59">
        <v>0.97832522509997</v>
      </c>
      <c r="J59">
        <v>1.1043219142171901</v>
      </c>
      <c r="K59">
        <v>1.0077843027417801</v>
      </c>
      <c r="L59">
        <v>0.80709038517739895</v>
      </c>
      <c r="M59">
        <v>1.7797620093042801</v>
      </c>
      <c r="N59">
        <v>1.71170447647171</v>
      </c>
      <c r="O59">
        <v>3.4743415352492502</v>
      </c>
      <c r="P59">
        <v>3.2409944464638198</v>
      </c>
      <c r="Q59">
        <v>0.999231821716421</v>
      </c>
      <c r="R59">
        <v>0.92754201572539996</v>
      </c>
      <c r="S59">
        <v>0.96528254430083404</v>
      </c>
      <c r="T59">
        <v>1.04244537905704</v>
      </c>
      <c r="U59">
        <v>0.77259175020215898</v>
      </c>
      <c r="V59">
        <v>1.0669565938155201</v>
      </c>
      <c r="W59">
        <v>0.72380770107584902</v>
      </c>
      <c r="X59">
        <v>0.78728914483528001</v>
      </c>
      <c r="AA59" t="str">
        <f t="shared" si="19"/>
        <v>PE_34:2_</v>
      </c>
      <c r="AB59">
        <f t="shared" si="20"/>
        <v>0.89146440231690005</v>
      </c>
      <c r="AC59">
        <f t="shared" si="21"/>
        <v>0.99979025213398587</v>
      </c>
      <c r="AD59">
        <f t="shared" si="22"/>
        <v>0.71520232112217008</v>
      </c>
      <c r="AE59">
        <f t="shared" si="23"/>
        <v>1.0413235696585801</v>
      </c>
      <c r="AF59">
        <f t="shared" si="24"/>
        <v>0.90743734395958953</v>
      </c>
      <c r="AG59">
        <f t="shared" si="25"/>
        <v>1.745733242887995</v>
      </c>
      <c r="AH59">
        <f t="shared" si="26"/>
        <v>3.3576679908565348</v>
      </c>
      <c r="AI59">
        <f t="shared" si="29"/>
        <v>1.0038639616789371</v>
      </c>
      <c r="AJ59">
        <f t="shared" si="30"/>
        <v>0.91977417200883949</v>
      </c>
      <c r="AK59">
        <f t="shared" si="31"/>
        <v>0.75554842295556446</v>
      </c>
      <c r="AM59" t="str">
        <f t="shared" si="32"/>
        <v>PE_34:2_</v>
      </c>
      <c r="AN59">
        <f t="shared" si="33"/>
        <v>0.91104357783824508</v>
      </c>
      <c r="AO59">
        <f t="shared" si="34"/>
        <v>1.5565175580775741</v>
      </c>
      <c r="AQ59">
        <f t="shared" si="35"/>
        <v>0.12609420618755282</v>
      </c>
      <c r="AR59">
        <f t="shared" si="36"/>
        <v>1.0761464990430953</v>
      </c>
      <c r="AT59">
        <f t="shared" si="27"/>
        <v>5.6391043320848537E-2</v>
      </c>
      <c r="AU59">
        <f t="shared" si="28"/>
        <v>0.4393349685230149</v>
      </c>
      <c r="AW59">
        <f t="shared" si="37"/>
        <v>0.25190379491180703</v>
      </c>
    </row>
    <row r="60" spans="1:49" x14ac:dyDescent="0.2">
      <c r="A60" t="s">
        <v>974</v>
      </c>
      <c r="B60">
        <v>714.56399999999996</v>
      </c>
      <c r="C60">
        <v>5.2086543646943498E-2</v>
      </c>
      <c r="D60">
        <v>5.8274776509926102E-2</v>
      </c>
      <c r="E60">
        <v>5.94798040551495E-2</v>
      </c>
      <c r="F60">
        <v>6.9234208722117704E-2</v>
      </c>
      <c r="G60">
        <v>5.0194400327064702E-2</v>
      </c>
      <c r="H60">
        <v>6.6129393163793806E-2</v>
      </c>
      <c r="I60">
        <v>6.8671369243281002E-2</v>
      </c>
      <c r="J60">
        <v>7.6047116161871403E-2</v>
      </c>
      <c r="K60">
        <v>8.1632649697389995E-2</v>
      </c>
      <c r="L60">
        <v>6.0203009260518497E-2</v>
      </c>
      <c r="M60">
        <v>0.34769769501536801</v>
      </c>
      <c r="N60">
        <v>0.31467853749166202</v>
      </c>
      <c r="O60">
        <v>0.43079625662009502</v>
      </c>
      <c r="P60">
        <v>0.51326925181140404</v>
      </c>
      <c r="Q60">
        <v>0.16793464023640201</v>
      </c>
      <c r="R60">
        <v>0.165560479803285</v>
      </c>
      <c r="S60">
        <v>0.10168278937132</v>
      </c>
      <c r="T60">
        <v>0.124633812812582</v>
      </c>
      <c r="U60">
        <v>0.118218507300469</v>
      </c>
      <c r="V60">
        <v>0.133583576369526</v>
      </c>
      <c r="W60">
        <v>0.101335704789562</v>
      </c>
      <c r="X60">
        <v>0.112500268646212</v>
      </c>
      <c r="AA60" t="str">
        <f t="shared" si="19"/>
        <v>PE_34:3_</v>
      </c>
      <c r="AB60">
        <f t="shared" si="20"/>
        <v>5.51806600784348E-2</v>
      </c>
      <c r="AC60">
        <f t="shared" si="21"/>
        <v>6.4357006388633606E-2</v>
      </c>
      <c r="AD60">
        <f t="shared" si="22"/>
        <v>5.8161896745429251E-2</v>
      </c>
      <c r="AE60">
        <f t="shared" si="23"/>
        <v>7.235924270257621E-2</v>
      </c>
      <c r="AF60">
        <f t="shared" si="24"/>
        <v>7.0917829478954253E-2</v>
      </c>
      <c r="AG60">
        <f t="shared" si="25"/>
        <v>0.33118811625351502</v>
      </c>
      <c r="AH60">
        <f t="shared" si="26"/>
        <v>0.47203275421574953</v>
      </c>
      <c r="AI60">
        <f t="shared" si="29"/>
        <v>0.11315830109195099</v>
      </c>
      <c r="AJ60">
        <f t="shared" si="30"/>
        <v>0.12590104183499751</v>
      </c>
      <c r="AK60">
        <f t="shared" si="31"/>
        <v>0.10691798671788699</v>
      </c>
      <c r="AM60" t="str">
        <f t="shared" si="32"/>
        <v>PE_34:3_</v>
      </c>
      <c r="AN60">
        <f t="shared" si="33"/>
        <v>6.4195327078805625E-2</v>
      </c>
      <c r="AO60">
        <f t="shared" si="34"/>
        <v>0.22983964002282004</v>
      </c>
      <c r="AQ60">
        <f t="shared" si="35"/>
        <v>7.575193062664424E-3</v>
      </c>
      <c r="AR60">
        <f t="shared" si="36"/>
        <v>0.16466368611196669</v>
      </c>
      <c r="AT60">
        <f t="shared" si="27"/>
        <v>3.3877293261604952E-3</v>
      </c>
      <c r="AU60">
        <f t="shared" si="28"/>
        <v>6.7223668356688554E-2</v>
      </c>
      <c r="AW60">
        <f t="shared" si="37"/>
        <v>8.7653545012215103E-2</v>
      </c>
    </row>
    <row r="61" spans="1:49" x14ac:dyDescent="0.2">
      <c r="A61" t="s">
        <v>975</v>
      </c>
      <c r="B61">
        <v>712.56200000000001</v>
      </c>
      <c r="C61">
        <v>1.42319868944242E-2</v>
      </c>
      <c r="D61">
        <v>2.2171916091657601E-2</v>
      </c>
      <c r="E61">
        <v>2.2094462450425199E-2</v>
      </c>
      <c r="F61">
        <v>2.57719506581215E-2</v>
      </c>
      <c r="G61">
        <v>1.5718118315294301E-2</v>
      </c>
      <c r="H61">
        <v>1.6322501613502301E-2</v>
      </c>
      <c r="I61">
        <v>1.9993954777779099E-2</v>
      </c>
      <c r="J61">
        <v>2.42318102575792E-2</v>
      </c>
      <c r="K61">
        <v>2.8121422640067902E-2</v>
      </c>
      <c r="L61">
        <v>1.7432452551252E-2</v>
      </c>
      <c r="M61">
        <v>2.5652419430130299E-2</v>
      </c>
      <c r="N61">
        <v>2.6389362701625799E-2</v>
      </c>
      <c r="O61">
        <v>2.64007896083258E-2</v>
      </c>
      <c r="P61">
        <v>5.4591213491528802E-3</v>
      </c>
      <c r="Q61">
        <v>5.7872881224817997E-3</v>
      </c>
      <c r="R61">
        <v>0</v>
      </c>
      <c r="S61">
        <v>1.11353262750393E-2</v>
      </c>
      <c r="T61">
        <v>1.38232623853825E-2</v>
      </c>
      <c r="U61">
        <v>7.47649022252186E-3</v>
      </c>
      <c r="V61">
        <v>5.4224000376961803E-3</v>
      </c>
      <c r="W61">
        <v>6.0549615316477798E-3</v>
      </c>
      <c r="X61">
        <v>6.5687679694792101E-3</v>
      </c>
      <c r="AA61" t="str">
        <f t="shared" si="19"/>
        <v>PE_34:4_</v>
      </c>
      <c r="AB61">
        <f t="shared" si="20"/>
        <v>1.8201951493040901E-2</v>
      </c>
      <c r="AC61">
        <f t="shared" si="21"/>
        <v>2.3933206554273348E-2</v>
      </c>
      <c r="AD61">
        <f t="shared" si="22"/>
        <v>1.6020309964398301E-2</v>
      </c>
      <c r="AE61">
        <f t="shared" si="23"/>
        <v>2.211288251767915E-2</v>
      </c>
      <c r="AF61">
        <f t="shared" si="24"/>
        <v>2.2776937595659949E-2</v>
      </c>
      <c r="AG61">
        <f t="shared" si="25"/>
        <v>2.602089106587805E-2</v>
      </c>
      <c r="AH61">
        <f t="shared" si="26"/>
        <v>1.5929955478739339E-2</v>
      </c>
      <c r="AI61">
        <f t="shared" si="29"/>
        <v>1.2479294330210899E-2</v>
      </c>
      <c r="AJ61">
        <f t="shared" si="30"/>
        <v>6.4494451301090206E-3</v>
      </c>
      <c r="AK61">
        <f t="shared" si="31"/>
        <v>6.3118647505634954E-3</v>
      </c>
      <c r="AM61" t="str">
        <f t="shared" si="32"/>
        <v>PE_34:4_</v>
      </c>
      <c r="AN61">
        <f t="shared" si="33"/>
        <v>2.0609057625010328E-2</v>
      </c>
      <c r="AO61">
        <f t="shared" si="34"/>
        <v>1.3438290151100162E-2</v>
      </c>
      <c r="AQ61">
        <f t="shared" si="35"/>
        <v>3.3489522242864203E-3</v>
      </c>
      <c r="AR61">
        <f t="shared" si="36"/>
        <v>8.1406358564128471E-3</v>
      </c>
      <c r="AT61">
        <f t="shared" si="27"/>
        <v>1.4976969653807115E-3</v>
      </c>
      <c r="AU61">
        <f t="shared" si="28"/>
        <v>3.3234006716693705E-3</v>
      </c>
      <c r="AW61">
        <f t="shared" si="37"/>
        <v>0.12467270419857167</v>
      </c>
    </row>
    <row r="62" spans="1:49" x14ac:dyDescent="0.2">
      <c r="A62" t="s">
        <v>976</v>
      </c>
      <c r="B62">
        <v>710.56</v>
      </c>
      <c r="C62">
        <v>0.110627545030771</v>
      </c>
      <c r="D62">
        <v>0.137439980479936</v>
      </c>
      <c r="E62">
        <v>0.15618832487932099</v>
      </c>
      <c r="F62">
        <v>0.18586013578300101</v>
      </c>
      <c r="G62">
        <v>0.13084421767998999</v>
      </c>
      <c r="H62">
        <v>0.151255808562515</v>
      </c>
      <c r="I62">
        <v>0.149240934536575</v>
      </c>
      <c r="J62">
        <v>0.144522824721242</v>
      </c>
      <c r="K62">
        <v>0.12992796028896</v>
      </c>
      <c r="L62">
        <v>0.11695739984452801</v>
      </c>
      <c r="M62">
        <v>0.127223372023786</v>
      </c>
      <c r="N62">
        <v>0.14675908139260699</v>
      </c>
      <c r="O62">
        <v>0.114019874651569</v>
      </c>
      <c r="P62">
        <v>0.203576241464167</v>
      </c>
      <c r="Q62">
        <v>7.62266247440362E-2</v>
      </c>
      <c r="R62">
        <v>0.104519193368991</v>
      </c>
      <c r="S62">
        <v>0.110966075703698</v>
      </c>
      <c r="T62">
        <v>0.12226697638301399</v>
      </c>
      <c r="U62">
        <v>8.3408829856303907E-2</v>
      </c>
      <c r="V62">
        <v>0.114956016393213</v>
      </c>
      <c r="W62">
        <v>0.112028645504142</v>
      </c>
      <c r="X62">
        <v>0.120410217521205</v>
      </c>
      <c r="AA62" t="str">
        <f t="shared" si="19"/>
        <v>PE_34:5_</v>
      </c>
      <c r="AB62">
        <f t="shared" si="20"/>
        <v>0.12403376275535349</v>
      </c>
      <c r="AC62">
        <f t="shared" si="21"/>
        <v>0.17102423033116099</v>
      </c>
      <c r="AD62">
        <f t="shared" si="22"/>
        <v>0.14105001312125248</v>
      </c>
      <c r="AE62">
        <f t="shared" si="23"/>
        <v>0.1468818796289085</v>
      </c>
      <c r="AF62">
        <f t="shared" si="24"/>
        <v>0.123442680066744</v>
      </c>
      <c r="AG62">
        <f t="shared" si="25"/>
        <v>0.1369912267081965</v>
      </c>
      <c r="AH62">
        <f t="shared" si="26"/>
        <v>0.15879805805786801</v>
      </c>
      <c r="AI62">
        <f t="shared" si="29"/>
        <v>0.116616526043356</v>
      </c>
      <c r="AJ62">
        <f t="shared" si="30"/>
        <v>9.9182423124758445E-2</v>
      </c>
      <c r="AK62">
        <f t="shared" si="31"/>
        <v>0.1162194315126735</v>
      </c>
      <c r="AM62" t="str">
        <f t="shared" si="32"/>
        <v>PE_34:5_</v>
      </c>
      <c r="AN62">
        <f t="shared" si="33"/>
        <v>0.14128651318068389</v>
      </c>
      <c r="AO62">
        <f t="shared" si="34"/>
        <v>0.12556153308937046</v>
      </c>
      <c r="AQ62">
        <f t="shared" si="35"/>
        <v>1.9568825058793836E-2</v>
      </c>
      <c r="AR62">
        <f t="shared" si="36"/>
        <v>2.2904420663102866E-2</v>
      </c>
      <c r="AT62">
        <f t="shared" si="27"/>
        <v>8.7514446142528662E-3</v>
      </c>
      <c r="AU62">
        <f t="shared" si="28"/>
        <v>9.3506905797769262E-3</v>
      </c>
      <c r="AW62">
        <f t="shared" si="37"/>
        <v>0.27753475625459523</v>
      </c>
    </row>
    <row r="63" spans="1:49" x14ac:dyDescent="0.2">
      <c r="A63" t="s">
        <v>977</v>
      </c>
      <c r="B63">
        <v>708.55799999999999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7.6074597015400299E-4</v>
      </c>
      <c r="J63">
        <v>0</v>
      </c>
      <c r="K63">
        <v>1.1115252080787499E-3</v>
      </c>
      <c r="L63">
        <v>0</v>
      </c>
      <c r="M63">
        <v>0</v>
      </c>
      <c r="N63">
        <v>0</v>
      </c>
      <c r="O63">
        <v>0</v>
      </c>
      <c r="P63">
        <v>9.4081746441490293E-3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3.7081386978713199E-3</v>
      </c>
      <c r="X63">
        <v>0</v>
      </c>
      <c r="AA63" t="str">
        <f t="shared" si="19"/>
        <v>PE_34:6_</v>
      </c>
      <c r="AB63">
        <f t="shared" si="20"/>
        <v>0</v>
      </c>
      <c r="AC63">
        <f t="shared" si="21"/>
        <v>0</v>
      </c>
      <c r="AD63">
        <f t="shared" si="22"/>
        <v>0</v>
      </c>
      <c r="AE63">
        <f t="shared" si="23"/>
        <v>3.8037298507700149E-4</v>
      </c>
      <c r="AF63">
        <f t="shared" si="24"/>
        <v>5.5576260403937495E-4</v>
      </c>
      <c r="AG63">
        <f t="shared" si="25"/>
        <v>0</v>
      </c>
      <c r="AH63">
        <f t="shared" si="26"/>
        <v>4.7040873220745147E-3</v>
      </c>
      <c r="AI63">
        <f t="shared" si="29"/>
        <v>0</v>
      </c>
      <c r="AJ63">
        <f t="shared" si="30"/>
        <v>0</v>
      </c>
      <c r="AK63">
        <f t="shared" si="31"/>
        <v>1.85406934893566E-3</v>
      </c>
      <c r="AM63" t="str">
        <f t="shared" si="32"/>
        <v>PE_34:6_</v>
      </c>
      <c r="AN63">
        <f t="shared" si="33"/>
        <v>1.8722711782327527E-4</v>
      </c>
      <c r="AO63">
        <f t="shared" si="34"/>
        <v>1.3116313342020349E-3</v>
      </c>
      <c r="AQ63">
        <f t="shared" si="35"/>
        <v>2.637639624659531E-4</v>
      </c>
      <c r="AR63">
        <f t="shared" si="36"/>
        <v>2.0593765379394459E-3</v>
      </c>
      <c r="AT63">
        <f t="shared" si="27"/>
        <v>1.1795883001771484E-4</v>
      </c>
      <c r="AU63">
        <f t="shared" si="28"/>
        <v>8.4073695103516763E-4</v>
      </c>
      <c r="AW63">
        <f t="shared" si="37"/>
        <v>0.29058963290176809</v>
      </c>
    </row>
    <row r="64" spans="1:49" x14ac:dyDescent="0.2">
      <c r="A64" t="s">
        <v>978</v>
      </c>
      <c r="B64">
        <v>748.59799999999996</v>
      </c>
      <c r="C64">
        <v>2.21729735595395E-2</v>
      </c>
      <c r="D64">
        <v>1.8486202592989599E-2</v>
      </c>
      <c r="E64">
        <v>1.7075422743505E-2</v>
      </c>
      <c r="F64">
        <v>2.81496663489357E-2</v>
      </c>
      <c r="G64">
        <v>1.28387275167757E-2</v>
      </c>
      <c r="H64">
        <v>2.6139840676295701E-2</v>
      </c>
      <c r="I64">
        <v>1.9438531352504E-2</v>
      </c>
      <c r="J64">
        <v>1.31383194475695E-2</v>
      </c>
      <c r="K64">
        <v>3.5794738808733399E-2</v>
      </c>
      <c r="L64">
        <v>2.19828451988693E-2</v>
      </c>
      <c r="M64">
        <v>3.26544103041315E-2</v>
      </c>
      <c r="N64">
        <v>2.3540490340993401E-2</v>
      </c>
      <c r="O64">
        <v>4.5409249343887598E-2</v>
      </c>
      <c r="P64">
        <v>5.14520223900354E-2</v>
      </c>
      <c r="Q64">
        <v>4.1604040960871502E-2</v>
      </c>
      <c r="R64">
        <v>4.10609575800664E-2</v>
      </c>
      <c r="S64">
        <v>1.72665606776355E-2</v>
      </c>
      <c r="T64">
        <v>1.8897584686472998E-2</v>
      </c>
      <c r="U64">
        <v>2.0374713021038101E-2</v>
      </c>
      <c r="V64">
        <v>3.6805253802977798E-2</v>
      </c>
      <c r="W64">
        <v>1.8325094151976602E-2</v>
      </c>
      <c r="X64">
        <v>2.4108794221245999E-3</v>
      </c>
      <c r="AA64" t="str">
        <f t="shared" si="19"/>
        <v>PE_36:0</v>
      </c>
      <c r="AB64">
        <f t="shared" si="20"/>
        <v>2.0329588076264549E-2</v>
      </c>
      <c r="AC64">
        <f t="shared" si="21"/>
        <v>2.2612544546220352E-2</v>
      </c>
      <c r="AD64">
        <f t="shared" si="22"/>
        <v>1.9489284096535699E-2</v>
      </c>
      <c r="AE64">
        <f t="shared" si="23"/>
        <v>1.6288425400036749E-2</v>
      </c>
      <c r="AF64">
        <f t="shared" si="24"/>
        <v>2.8888792003801352E-2</v>
      </c>
      <c r="AG64">
        <f t="shared" si="25"/>
        <v>2.8097450322562452E-2</v>
      </c>
      <c r="AH64">
        <f t="shared" si="26"/>
        <v>4.8430635866961502E-2</v>
      </c>
      <c r="AI64">
        <f t="shared" si="29"/>
        <v>1.8082072682054251E-2</v>
      </c>
      <c r="AJ64">
        <f t="shared" si="30"/>
        <v>2.8589983412007948E-2</v>
      </c>
      <c r="AK64">
        <f t="shared" si="31"/>
        <v>1.0367986787050601E-2</v>
      </c>
      <c r="AM64" t="str">
        <f t="shared" si="32"/>
        <v>PE_36:0</v>
      </c>
      <c r="AN64">
        <f t="shared" si="33"/>
        <v>2.1521726824571742E-2</v>
      </c>
      <c r="AO64">
        <f t="shared" si="34"/>
        <v>2.671362581412735E-2</v>
      </c>
      <c r="AQ64">
        <f t="shared" si="35"/>
        <v>4.7011433368618436E-3</v>
      </c>
      <c r="AR64">
        <f t="shared" si="36"/>
        <v>1.430688504196026E-2</v>
      </c>
      <c r="AT64">
        <f t="shared" si="27"/>
        <v>2.1024152146386548E-3</v>
      </c>
      <c r="AU64">
        <f t="shared" si="28"/>
        <v>5.8407613602432899E-3</v>
      </c>
      <c r="AW64">
        <f t="shared" si="37"/>
        <v>0.47659101168160456</v>
      </c>
    </row>
    <row r="65" spans="1:49" x14ac:dyDescent="0.2">
      <c r="A65" t="s">
        <v>979</v>
      </c>
      <c r="B65">
        <v>746.596</v>
      </c>
      <c r="C65">
        <v>0.28083097259124801</v>
      </c>
      <c r="D65">
        <v>0.29800968652167398</v>
      </c>
      <c r="E65">
        <v>0.31209286108148498</v>
      </c>
      <c r="F65">
        <v>0.331787043833912</v>
      </c>
      <c r="G65">
        <v>0.222061350709265</v>
      </c>
      <c r="H65">
        <v>0.20224000587138299</v>
      </c>
      <c r="I65">
        <v>0.30665241454751202</v>
      </c>
      <c r="J65">
        <v>0.33811976417953998</v>
      </c>
      <c r="K65">
        <v>0.36860834851311097</v>
      </c>
      <c r="L65">
        <v>0.288995043704733</v>
      </c>
      <c r="M65">
        <v>0.46439011350884102</v>
      </c>
      <c r="N65">
        <v>0.51400501021414702</v>
      </c>
      <c r="O65">
        <v>1.06258371090419</v>
      </c>
      <c r="P65">
        <v>0.74395116238429904</v>
      </c>
      <c r="Q65">
        <v>1.1717688286824099</v>
      </c>
      <c r="R65">
        <v>0.91065988504926998</v>
      </c>
      <c r="S65">
        <v>0.27548521230363299</v>
      </c>
      <c r="T65">
        <v>0.24632739236246101</v>
      </c>
      <c r="U65">
        <v>0.21640377894969801</v>
      </c>
      <c r="V65">
        <v>0.195521112992326</v>
      </c>
      <c r="W65">
        <v>0.29699272575194902</v>
      </c>
      <c r="X65">
        <v>0.20472581640610801</v>
      </c>
      <c r="AA65" t="str">
        <f t="shared" si="19"/>
        <v>PE_36:1_</v>
      </c>
      <c r="AB65">
        <f t="shared" si="20"/>
        <v>0.28942032955646102</v>
      </c>
      <c r="AC65">
        <f t="shared" si="21"/>
        <v>0.32193995245769846</v>
      </c>
      <c r="AD65">
        <f t="shared" si="22"/>
        <v>0.212150678290324</v>
      </c>
      <c r="AE65">
        <f t="shared" si="23"/>
        <v>0.32238608936352597</v>
      </c>
      <c r="AF65">
        <f t="shared" si="24"/>
        <v>0.32880169610892196</v>
      </c>
      <c r="AG65">
        <f t="shared" si="25"/>
        <v>0.48919756186149399</v>
      </c>
      <c r="AH65">
        <f t="shared" si="26"/>
        <v>0.90326743664424458</v>
      </c>
      <c r="AI65">
        <f t="shared" si="29"/>
        <v>0.26090630233304701</v>
      </c>
      <c r="AJ65">
        <f t="shared" si="30"/>
        <v>0.20596244597101199</v>
      </c>
      <c r="AK65">
        <f t="shared" si="31"/>
        <v>0.2508592710790285</v>
      </c>
      <c r="AM65" t="str">
        <f t="shared" si="32"/>
        <v>PE_36:1_</v>
      </c>
      <c r="AN65">
        <f t="shared" si="33"/>
        <v>0.29493974915538629</v>
      </c>
      <c r="AO65">
        <f t="shared" si="34"/>
        <v>0.42203860357776524</v>
      </c>
      <c r="AQ65">
        <f t="shared" si="35"/>
        <v>4.8768427973640241E-2</v>
      </c>
      <c r="AR65">
        <f t="shared" si="36"/>
        <v>0.29070879059529264</v>
      </c>
      <c r="AT65">
        <f t="shared" si="27"/>
        <v>2.1809904020972378E-2</v>
      </c>
      <c r="AU65">
        <f t="shared" si="28"/>
        <v>0.11868136678334537</v>
      </c>
      <c r="AW65">
        <f t="shared" si="37"/>
        <v>0.38685503552916573</v>
      </c>
    </row>
    <row r="66" spans="1:49" x14ac:dyDescent="0.2">
      <c r="A66" t="s">
        <v>980</v>
      </c>
      <c r="B66">
        <v>744.59400000000005</v>
      </c>
      <c r="C66">
        <v>0.70086057910134603</v>
      </c>
      <c r="D66">
        <v>0.59849467758400099</v>
      </c>
      <c r="E66">
        <v>0.85398570826595299</v>
      </c>
      <c r="F66">
        <v>0.62830375118007198</v>
      </c>
      <c r="G66">
        <v>0.55851267470680399</v>
      </c>
      <c r="H66">
        <v>0.56156518351026796</v>
      </c>
      <c r="I66">
        <v>0.87245442992707201</v>
      </c>
      <c r="J66">
        <v>0.88651132001435995</v>
      </c>
      <c r="K66">
        <v>0.85476127282039005</v>
      </c>
      <c r="L66">
        <v>0.68100067348922699</v>
      </c>
      <c r="M66">
        <v>2.6664431693808099</v>
      </c>
      <c r="N66">
        <v>2.4556016594216001</v>
      </c>
      <c r="O66">
        <v>4.3398342075024097</v>
      </c>
      <c r="P66">
        <v>4.2967914211544302</v>
      </c>
      <c r="Q66">
        <v>4.0280290887324401</v>
      </c>
      <c r="R66">
        <v>3.4691336620614002</v>
      </c>
      <c r="S66">
        <v>1.78277245428542</v>
      </c>
      <c r="T66">
        <v>1.60719325896882</v>
      </c>
      <c r="U66">
        <v>1.11554136281942</v>
      </c>
      <c r="V66">
        <v>1.33081025597577</v>
      </c>
      <c r="W66">
        <v>1.0574999945379999</v>
      </c>
      <c r="X66">
        <v>1.4161926562653999</v>
      </c>
      <c r="AA66" t="str">
        <f t="shared" si="19"/>
        <v>PE_36:2_</v>
      </c>
      <c r="AB66">
        <f t="shared" si="20"/>
        <v>0.64967762834267351</v>
      </c>
      <c r="AC66">
        <f t="shared" si="21"/>
        <v>0.74114472972301249</v>
      </c>
      <c r="AD66">
        <f t="shared" si="22"/>
        <v>0.56003892910853592</v>
      </c>
      <c r="AE66">
        <f t="shared" si="23"/>
        <v>0.87948287497071598</v>
      </c>
      <c r="AF66">
        <f t="shared" si="24"/>
        <v>0.76788097315480852</v>
      </c>
      <c r="AG66">
        <f t="shared" si="25"/>
        <v>2.5610224144012053</v>
      </c>
      <c r="AH66">
        <f t="shared" si="26"/>
        <v>4.3183128143284204</v>
      </c>
      <c r="AI66">
        <f t="shared" si="29"/>
        <v>1.6949828566271199</v>
      </c>
      <c r="AJ66">
        <f t="shared" si="30"/>
        <v>1.2231758093975951</v>
      </c>
      <c r="AK66">
        <f t="shared" si="31"/>
        <v>1.2368463254016999</v>
      </c>
      <c r="AM66" t="str">
        <f t="shared" si="32"/>
        <v>PE_36:2_</v>
      </c>
      <c r="AN66">
        <f t="shared" si="33"/>
        <v>0.71964502705994926</v>
      </c>
      <c r="AO66">
        <f t="shared" si="34"/>
        <v>2.2068680440312081</v>
      </c>
      <c r="AQ66">
        <f t="shared" si="35"/>
        <v>0.12114724999102329</v>
      </c>
      <c r="AR66">
        <f t="shared" si="36"/>
        <v>1.2994463559765317</v>
      </c>
      <c r="AT66">
        <f t="shared" si="27"/>
        <v>5.4178697253417771E-2</v>
      </c>
      <c r="AU66">
        <f t="shared" si="28"/>
        <v>0.53049675337691549</v>
      </c>
      <c r="AW66">
        <f t="shared" si="37"/>
        <v>6.2387576970359876E-2</v>
      </c>
    </row>
    <row r="67" spans="1:49" x14ac:dyDescent="0.2">
      <c r="A67" t="s">
        <v>981</v>
      </c>
      <c r="B67">
        <v>742.59199999999998</v>
      </c>
      <c r="C67">
        <v>0.192606376737088</v>
      </c>
      <c r="D67">
        <v>0.18753999713890601</v>
      </c>
      <c r="E67">
        <v>0.22533543012600599</v>
      </c>
      <c r="F67">
        <v>0.23725179552206499</v>
      </c>
      <c r="G67">
        <v>0.21257392118085999</v>
      </c>
      <c r="H67">
        <v>0.19687272552607801</v>
      </c>
      <c r="I67">
        <v>0.24180494574068101</v>
      </c>
      <c r="J67">
        <v>0.27890798293604002</v>
      </c>
      <c r="K67">
        <v>0.23682321235918399</v>
      </c>
      <c r="L67">
        <v>0.24005975124656201</v>
      </c>
      <c r="M67">
        <v>2.89002979322873</v>
      </c>
      <c r="N67">
        <v>3.2235811423767502</v>
      </c>
      <c r="O67">
        <v>4.6830113385840999</v>
      </c>
      <c r="P67">
        <v>4.4801522791205501</v>
      </c>
      <c r="Q67">
        <v>1.65972680461586</v>
      </c>
      <c r="R67">
        <v>1.6882340029862499</v>
      </c>
      <c r="S67">
        <v>1.3724218339587799</v>
      </c>
      <c r="T67">
        <v>1.4520962788834999</v>
      </c>
      <c r="U67">
        <v>1.15662306106317</v>
      </c>
      <c r="V67">
        <v>1.08471438159967</v>
      </c>
      <c r="W67">
        <v>1.2450419155788399</v>
      </c>
      <c r="X67">
        <v>1.3164218171039801</v>
      </c>
      <c r="AA67" t="str">
        <f t="shared" si="19"/>
        <v>PE_36:3_</v>
      </c>
      <c r="AB67">
        <f t="shared" si="20"/>
        <v>0.19007318693799702</v>
      </c>
      <c r="AC67">
        <f t="shared" si="21"/>
        <v>0.23129361282403549</v>
      </c>
      <c r="AD67">
        <f t="shared" si="22"/>
        <v>0.20472332335346899</v>
      </c>
      <c r="AE67">
        <f t="shared" si="23"/>
        <v>0.26035646433836052</v>
      </c>
      <c r="AF67">
        <f t="shared" si="24"/>
        <v>0.238441481802873</v>
      </c>
      <c r="AG67">
        <f t="shared" si="25"/>
        <v>3.0568054678027403</v>
      </c>
      <c r="AH67">
        <f t="shared" si="26"/>
        <v>4.5815818088523255</v>
      </c>
      <c r="AI67">
        <f t="shared" si="29"/>
        <v>1.4122590564211399</v>
      </c>
      <c r="AJ67">
        <f t="shared" si="30"/>
        <v>1.1206687213314201</v>
      </c>
      <c r="AK67">
        <f t="shared" si="31"/>
        <v>1.28073186634141</v>
      </c>
      <c r="AM67" t="str">
        <f t="shared" si="32"/>
        <v>PE_36:3_</v>
      </c>
      <c r="AN67">
        <f t="shared" si="33"/>
        <v>0.22497761385134701</v>
      </c>
      <c r="AO67">
        <f t="shared" si="34"/>
        <v>2.290409384149807</v>
      </c>
      <c r="AQ67">
        <f t="shared" si="35"/>
        <v>2.7845044203337884E-2</v>
      </c>
      <c r="AR67">
        <f t="shared" si="36"/>
        <v>1.4996436195863558</v>
      </c>
      <c r="AT67">
        <f t="shared" si="27"/>
        <v>1.2452682335029996E-2</v>
      </c>
      <c r="AU67">
        <f t="shared" si="28"/>
        <v>0.6122269440011695</v>
      </c>
      <c r="AW67">
        <f t="shared" si="37"/>
        <v>3.6927698631011682E-2</v>
      </c>
    </row>
    <row r="68" spans="1:49" x14ac:dyDescent="0.2">
      <c r="A68" t="s">
        <v>982</v>
      </c>
      <c r="B68">
        <v>740.59</v>
      </c>
      <c r="C68">
        <v>0.18760335877033299</v>
      </c>
      <c r="D68">
        <v>0.27776181763027002</v>
      </c>
      <c r="E68">
        <v>0.202004763557909</v>
      </c>
      <c r="F68">
        <v>0.24221243084277899</v>
      </c>
      <c r="G68">
        <v>0.20647983392185301</v>
      </c>
      <c r="H68">
        <v>0.22129564696616</v>
      </c>
      <c r="I68">
        <v>0.226863612096767</v>
      </c>
      <c r="J68">
        <v>0.25128633981870002</v>
      </c>
      <c r="K68">
        <v>0.25737821799463101</v>
      </c>
      <c r="L68">
        <v>0.20469516665685</v>
      </c>
      <c r="M68">
        <v>0.86404631596887005</v>
      </c>
      <c r="N68">
        <v>1.11965044366092</v>
      </c>
      <c r="O68">
        <v>2.0760859390967901</v>
      </c>
      <c r="P68">
        <v>2.0038029566053099</v>
      </c>
      <c r="Q68">
        <v>0.86030390984863403</v>
      </c>
      <c r="R68">
        <v>0.85414297522328297</v>
      </c>
      <c r="S68">
        <v>0.65091947305192699</v>
      </c>
      <c r="T68">
        <v>0.59855504093809597</v>
      </c>
      <c r="U68">
        <v>0.43859775290370601</v>
      </c>
      <c r="V68">
        <v>0.51151416970418295</v>
      </c>
      <c r="W68">
        <v>0.51745121493695201</v>
      </c>
      <c r="X68">
        <v>0.51245874457367802</v>
      </c>
      <c r="AA68" t="str">
        <f t="shared" si="19"/>
        <v>PE_36:4_</v>
      </c>
      <c r="AB68">
        <f t="shared" si="20"/>
        <v>0.23268258820030152</v>
      </c>
      <c r="AC68">
        <f t="shared" si="21"/>
        <v>0.22210859720034398</v>
      </c>
      <c r="AD68">
        <f t="shared" si="22"/>
        <v>0.21388774044400649</v>
      </c>
      <c r="AE68">
        <f t="shared" si="23"/>
        <v>0.23907497595773353</v>
      </c>
      <c r="AF68">
        <f t="shared" si="24"/>
        <v>0.23103669232574051</v>
      </c>
      <c r="AG68">
        <f t="shared" si="25"/>
        <v>0.99184837981489504</v>
      </c>
      <c r="AH68">
        <f t="shared" si="26"/>
        <v>2.0399444478510498</v>
      </c>
      <c r="AI68">
        <f t="shared" si="29"/>
        <v>0.62473725699501148</v>
      </c>
      <c r="AJ68">
        <f t="shared" si="30"/>
        <v>0.47505596130394445</v>
      </c>
      <c r="AK68">
        <f t="shared" si="31"/>
        <v>0.51495497975531501</v>
      </c>
      <c r="AM68" t="str">
        <f t="shared" si="32"/>
        <v>PE_36:4_</v>
      </c>
      <c r="AN68">
        <f t="shared" si="33"/>
        <v>0.22775811882562519</v>
      </c>
      <c r="AO68">
        <f t="shared" si="34"/>
        <v>0.92930820514404322</v>
      </c>
      <c r="AQ68">
        <f t="shared" si="35"/>
        <v>9.8409246162407191E-3</v>
      </c>
      <c r="AR68">
        <f t="shared" si="36"/>
        <v>0.65349470080911976</v>
      </c>
      <c r="AT68">
        <f t="shared" si="27"/>
        <v>4.4009952806730555E-3</v>
      </c>
      <c r="AU68">
        <f t="shared" si="28"/>
        <v>0.26678809443251678</v>
      </c>
      <c r="AW68">
        <f t="shared" si="37"/>
        <v>7.4308899852718824E-2</v>
      </c>
    </row>
    <row r="69" spans="1:49" x14ac:dyDescent="0.2">
      <c r="A69" t="s">
        <v>983</v>
      </c>
      <c r="B69">
        <v>738.58799999999997</v>
      </c>
      <c r="C69">
        <v>6.6192634924356605E-2</v>
      </c>
      <c r="D69">
        <v>9.5612180923347403E-2</v>
      </c>
      <c r="E69">
        <v>9.5949237459755005E-2</v>
      </c>
      <c r="F69">
        <v>0.11823795330551</v>
      </c>
      <c r="G69">
        <v>7.7558937791666102E-2</v>
      </c>
      <c r="H69">
        <v>6.8641225422733307E-2</v>
      </c>
      <c r="I69">
        <v>9.4713911530133296E-2</v>
      </c>
      <c r="J69">
        <v>9.9501797137223999E-2</v>
      </c>
      <c r="K69">
        <v>0.13299517006248801</v>
      </c>
      <c r="L69">
        <v>9.7727777274532704E-2</v>
      </c>
      <c r="M69">
        <v>0.24397391804566201</v>
      </c>
      <c r="N69">
        <v>0.27327362477696898</v>
      </c>
      <c r="O69">
        <v>0.42052153302182399</v>
      </c>
      <c r="P69">
        <v>0.36485116275954699</v>
      </c>
      <c r="Q69">
        <v>0.15576198725697199</v>
      </c>
      <c r="R69">
        <v>0.13120326640743901</v>
      </c>
      <c r="S69">
        <v>0.100950834430818</v>
      </c>
      <c r="T69">
        <v>0.13936268767671001</v>
      </c>
      <c r="U69">
        <v>8.8919669044576599E-2</v>
      </c>
      <c r="V69">
        <v>8.2634900273732895E-2</v>
      </c>
      <c r="W69">
        <v>0.10784222651907199</v>
      </c>
      <c r="X69">
        <v>4.4207862970510103E-2</v>
      </c>
      <c r="AA69" t="str">
        <f t="shared" si="19"/>
        <v>PE_36:5_</v>
      </c>
      <c r="AB69">
        <f t="shared" si="20"/>
        <v>8.0902407923852004E-2</v>
      </c>
      <c r="AC69">
        <f t="shared" si="21"/>
        <v>0.10709359538263249</v>
      </c>
      <c r="AD69">
        <f t="shared" si="22"/>
        <v>7.3100081607199704E-2</v>
      </c>
      <c r="AE69">
        <f t="shared" si="23"/>
        <v>9.7107854333678648E-2</v>
      </c>
      <c r="AF69">
        <f t="shared" si="24"/>
        <v>0.11536147366851035</v>
      </c>
      <c r="AG69">
        <f t="shared" si="25"/>
        <v>0.25862377141131548</v>
      </c>
      <c r="AH69">
        <f t="shared" si="26"/>
        <v>0.39268634789068546</v>
      </c>
      <c r="AI69">
        <f t="shared" si="29"/>
        <v>0.12015676105376399</v>
      </c>
      <c r="AJ69">
        <f t="shared" si="30"/>
        <v>8.577728465915474E-2</v>
      </c>
      <c r="AK69">
        <f t="shared" si="31"/>
        <v>7.6025044744791048E-2</v>
      </c>
      <c r="AM69" t="str">
        <f t="shared" si="32"/>
        <v>PE_36:5_</v>
      </c>
      <c r="AN69">
        <f t="shared" si="33"/>
        <v>9.4713082583174638E-2</v>
      </c>
      <c r="AO69">
        <f t="shared" si="34"/>
        <v>0.18665384195194212</v>
      </c>
      <c r="AQ69">
        <f t="shared" si="35"/>
        <v>1.7629695325364247E-2</v>
      </c>
      <c r="AR69">
        <f t="shared" si="36"/>
        <v>0.13644205418465227</v>
      </c>
      <c r="AT69">
        <f t="shared" si="27"/>
        <v>7.8842394340249457E-3</v>
      </c>
      <c r="AU69">
        <f t="shared" si="28"/>
        <v>5.5702235368262062E-2</v>
      </c>
      <c r="AW69">
        <f t="shared" si="37"/>
        <v>0.20714971322989731</v>
      </c>
    </row>
    <row r="70" spans="1:49" x14ac:dyDescent="0.2">
      <c r="A70" t="s">
        <v>984</v>
      </c>
      <c r="B70">
        <v>736.58600000000001</v>
      </c>
      <c r="C70">
        <v>7.0681380446132704E-3</v>
      </c>
      <c r="D70">
        <v>4.0030766119103396E-3</v>
      </c>
      <c r="E70">
        <v>2.02702723264278E-2</v>
      </c>
      <c r="F70">
        <v>1.32081395407615E-2</v>
      </c>
      <c r="G70">
        <v>8.9985501083985307E-3</v>
      </c>
      <c r="H70">
        <v>6.9082210416343904E-3</v>
      </c>
      <c r="I70">
        <v>9.8523756212650204E-3</v>
      </c>
      <c r="J70">
        <v>1.2359566159481101E-2</v>
      </c>
      <c r="K70">
        <v>1.7259417078212502E-2</v>
      </c>
      <c r="L70">
        <v>9.1380456068772108E-3</v>
      </c>
      <c r="M70">
        <v>3.5368107945814901E-2</v>
      </c>
      <c r="N70">
        <v>1.33688323594777E-2</v>
      </c>
      <c r="O70">
        <v>4.3050019642332599E-2</v>
      </c>
      <c r="P70">
        <v>4.2336691719186401E-2</v>
      </c>
      <c r="Q70">
        <v>3.8796821597699999E-3</v>
      </c>
      <c r="R70">
        <v>2.4701421261613802E-3</v>
      </c>
      <c r="S70">
        <v>7.09376630646849E-3</v>
      </c>
      <c r="T70">
        <v>2.9342788903580601E-3</v>
      </c>
      <c r="U70">
        <v>1.2186484078540999E-2</v>
      </c>
      <c r="V70">
        <v>4.5323700665113797E-3</v>
      </c>
      <c r="W70">
        <v>1.68246630900915E-2</v>
      </c>
      <c r="X70">
        <v>5.8573838278042703E-3</v>
      </c>
      <c r="AA70" t="str">
        <f t="shared" si="19"/>
        <v>PE_36:6_</v>
      </c>
      <c r="AB70">
        <f t="shared" si="20"/>
        <v>5.5356073282618046E-3</v>
      </c>
      <c r="AC70">
        <f t="shared" si="21"/>
        <v>1.673920593359465E-2</v>
      </c>
      <c r="AD70">
        <f t="shared" si="22"/>
        <v>7.9533855750164601E-3</v>
      </c>
      <c r="AE70">
        <f t="shared" si="23"/>
        <v>1.110597089037306E-2</v>
      </c>
      <c r="AF70">
        <f t="shared" si="24"/>
        <v>1.3198731342544855E-2</v>
      </c>
      <c r="AG70">
        <f t="shared" si="25"/>
        <v>2.4368470152646302E-2</v>
      </c>
      <c r="AH70">
        <f t="shared" si="26"/>
        <v>4.26933556807595E-2</v>
      </c>
      <c r="AI70">
        <f t="shared" si="29"/>
        <v>5.0140225984132755E-3</v>
      </c>
      <c r="AJ70">
        <f t="shared" si="30"/>
        <v>8.3594270725261891E-3</v>
      </c>
      <c r="AK70">
        <f t="shared" si="31"/>
        <v>1.1341023458947885E-2</v>
      </c>
      <c r="AM70" t="str">
        <f t="shared" si="32"/>
        <v>PE_36:6_</v>
      </c>
      <c r="AN70">
        <f t="shared" si="33"/>
        <v>1.0906580213958166E-2</v>
      </c>
      <c r="AO70">
        <f t="shared" si="34"/>
        <v>1.8355259792658628E-2</v>
      </c>
      <c r="AQ70">
        <f t="shared" si="35"/>
        <v>4.384117486388988E-3</v>
      </c>
      <c r="AR70">
        <f t="shared" si="36"/>
        <v>1.5456442049182839E-2</v>
      </c>
      <c r="AT70">
        <f t="shared" si="27"/>
        <v>1.9606369441822571E-3</v>
      </c>
      <c r="AU70">
        <f t="shared" si="28"/>
        <v>6.3100660432326627E-3</v>
      </c>
      <c r="AW70">
        <f t="shared" si="37"/>
        <v>0.35085771344086786</v>
      </c>
    </row>
    <row r="71" spans="1:49" x14ac:dyDescent="0.2">
      <c r="A71" t="s">
        <v>985</v>
      </c>
      <c r="B71">
        <v>734.58399999999995</v>
      </c>
      <c r="C71">
        <v>0</v>
      </c>
      <c r="D71">
        <v>1.45546108838531E-5</v>
      </c>
      <c r="E71">
        <v>1.5199649275708199E-5</v>
      </c>
      <c r="F71">
        <v>0</v>
      </c>
      <c r="G71">
        <v>2.5558261748126602E-3</v>
      </c>
      <c r="H71">
        <v>0</v>
      </c>
      <c r="I71">
        <v>1.75248515039436E-3</v>
      </c>
      <c r="J71">
        <v>0</v>
      </c>
      <c r="K71">
        <v>3.3845190329417E-3</v>
      </c>
      <c r="L71">
        <v>7.2267492493947297E-4</v>
      </c>
      <c r="M71">
        <v>0</v>
      </c>
      <c r="N71">
        <v>4.7917944590786399E-3</v>
      </c>
      <c r="O71">
        <v>0</v>
      </c>
      <c r="P71">
        <v>0</v>
      </c>
      <c r="Q71">
        <v>3.41978569818076E-3</v>
      </c>
      <c r="R71">
        <v>3.56417599819121E-3</v>
      </c>
      <c r="S71">
        <v>1.9599341321050899E-3</v>
      </c>
      <c r="T71">
        <v>0</v>
      </c>
      <c r="U71">
        <v>0</v>
      </c>
      <c r="V71">
        <v>0</v>
      </c>
      <c r="W71">
        <v>0</v>
      </c>
      <c r="X71">
        <v>4.7724062401084304E-3</v>
      </c>
      <c r="AA71" t="str">
        <f t="shared" si="19"/>
        <v>PE_36:7_/PE_O-36:0_</v>
      </c>
      <c r="AB71">
        <f t="shared" si="20"/>
        <v>7.2773054419265502E-6</v>
      </c>
      <c r="AC71">
        <f t="shared" si="21"/>
        <v>7.5998246378540997E-6</v>
      </c>
      <c r="AD71">
        <f t="shared" si="22"/>
        <v>1.2779130874063301E-3</v>
      </c>
      <c r="AE71">
        <f t="shared" si="23"/>
        <v>8.7624257519717998E-4</v>
      </c>
      <c r="AF71">
        <f t="shared" si="24"/>
        <v>2.0535969789405866E-3</v>
      </c>
      <c r="AG71">
        <f t="shared" si="25"/>
        <v>2.39589722953932E-3</v>
      </c>
      <c r="AH71">
        <f t="shared" si="26"/>
        <v>0</v>
      </c>
      <c r="AI71">
        <f t="shared" ref="AI71:AI102" si="38">AVERAGE(S71:T71)</f>
        <v>9.7996706605254493E-4</v>
      </c>
      <c r="AJ71">
        <f t="shared" ref="AJ71:AJ102" si="39">AVERAGE(U71:V71)</f>
        <v>0</v>
      </c>
      <c r="AK71">
        <f t="shared" ref="AK71:AK102" si="40">AVERAGE(W71:X71)</f>
        <v>2.3862031200542152E-3</v>
      </c>
      <c r="AM71" t="str">
        <f t="shared" ref="AM71:AM102" si="41">A71</f>
        <v>PE_36:7_/PE_O-36:0_</v>
      </c>
      <c r="AN71">
        <f t="shared" ref="AN71:AN102" si="42">AVERAGE(AB71:AF71)</f>
        <v>8.4452595432477561E-4</v>
      </c>
      <c r="AO71">
        <f t="shared" ref="AO71:AO102" si="43">AVERAGE(AG71:AK71)</f>
        <v>1.152413483129216E-3</v>
      </c>
      <c r="AQ71">
        <f t="shared" ref="AQ71:AQ102" si="44">STDEV(AB71:AF71)</f>
        <v>8.7351498847109462E-4</v>
      </c>
      <c r="AR71">
        <f t="shared" ref="AR71:AR102" si="45">STDEV(AG71:AK71)</f>
        <v>1.1994102857996751E-3</v>
      </c>
      <c r="AT71">
        <f t="shared" si="27"/>
        <v>3.9064777871726254E-4</v>
      </c>
      <c r="AU71">
        <f t="shared" si="28"/>
        <v>4.8965719874249079E-4</v>
      </c>
      <c r="AW71">
        <f t="shared" ref="AW71:AW102" si="46">TTEST(AB71:AF71,AG71:AK71,2,3)</f>
        <v>0.65615528038255233</v>
      </c>
    </row>
    <row r="72" spans="1:49" x14ac:dyDescent="0.2">
      <c r="A72" t="s">
        <v>986</v>
      </c>
      <c r="B72">
        <v>776.62599999999998</v>
      </c>
      <c r="C72">
        <v>4.2421939416858198E-4</v>
      </c>
      <c r="D72">
        <v>0</v>
      </c>
      <c r="E72">
        <v>3.0747554074545799E-4</v>
      </c>
      <c r="F72">
        <v>7.8083665370030204E-4</v>
      </c>
      <c r="G72">
        <v>1.09535407491971E-3</v>
      </c>
      <c r="H72">
        <v>8.4329548445159904E-4</v>
      </c>
      <c r="I72">
        <v>0</v>
      </c>
      <c r="J72">
        <v>1.06074108299767E-3</v>
      </c>
      <c r="K72">
        <v>4.4461365701929401E-4</v>
      </c>
      <c r="L72">
        <v>3.3175194834778902E-3</v>
      </c>
      <c r="M72">
        <v>0</v>
      </c>
      <c r="N72">
        <v>0</v>
      </c>
      <c r="O72">
        <v>1.43019285083524E-2</v>
      </c>
      <c r="P72">
        <v>9.4081746441490293E-3</v>
      </c>
      <c r="Q72">
        <v>5.7154499250835298E-3</v>
      </c>
      <c r="R72">
        <v>6.6569152511657299E-3</v>
      </c>
      <c r="S72">
        <v>6.7529751871808598E-3</v>
      </c>
      <c r="T72">
        <v>6.8061620869901303E-4</v>
      </c>
      <c r="U72">
        <v>0</v>
      </c>
      <c r="V72">
        <v>2.5170104043954898E-3</v>
      </c>
      <c r="W72">
        <v>2.99840848935064E-3</v>
      </c>
      <c r="X72">
        <v>0</v>
      </c>
      <c r="AA72" t="str">
        <f t="shared" si="19"/>
        <v>PE_38:0_/PE_O-40:7_</v>
      </c>
      <c r="AB72">
        <f t="shared" si="20"/>
        <v>2.1210969708429099E-4</v>
      </c>
      <c r="AC72">
        <f t="shared" si="21"/>
        <v>5.4415609722287999E-4</v>
      </c>
      <c r="AD72">
        <f t="shared" si="22"/>
        <v>9.693247796856545E-4</v>
      </c>
      <c r="AE72">
        <f t="shared" si="23"/>
        <v>5.3037054149883498E-4</v>
      </c>
      <c r="AF72">
        <f t="shared" si="24"/>
        <v>1.8810665702485921E-3</v>
      </c>
      <c r="AG72">
        <f t="shared" si="25"/>
        <v>0</v>
      </c>
      <c r="AH72">
        <f t="shared" si="26"/>
        <v>1.1855051576250716E-2</v>
      </c>
      <c r="AI72">
        <f t="shared" si="38"/>
        <v>3.7167956979399365E-3</v>
      </c>
      <c r="AJ72">
        <f t="shared" si="39"/>
        <v>1.2585052021977449E-3</v>
      </c>
      <c r="AK72">
        <f t="shared" si="40"/>
        <v>1.49920424467532E-3</v>
      </c>
      <c r="AM72" t="str">
        <f t="shared" si="41"/>
        <v>PE_38:0_/PE_O-40:7_</v>
      </c>
      <c r="AN72">
        <f t="shared" si="42"/>
        <v>8.2740553714805046E-4</v>
      </c>
      <c r="AO72">
        <f t="shared" si="43"/>
        <v>3.6659113442127434E-3</v>
      </c>
      <c r="AQ72">
        <f t="shared" si="44"/>
        <v>6.4757077774073627E-4</v>
      </c>
      <c r="AR72">
        <f t="shared" si="45"/>
        <v>4.7695318671978253E-3</v>
      </c>
      <c r="AT72">
        <f t="shared" si="27"/>
        <v>2.896024558541388E-4</v>
      </c>
      <c r="AU72">
        <f t="shared" si="28"/>
        <v>1.947153231096429E-3</v>
      </c>
      <c r="AW72">
        <f t="shared" si="46"/>
        <v>0.25538718285090539</v>
      </c>
    </row>
    <row r="73" spans="1:49" x14ac:dyDescent="0.2">
      <c r="A73" t="s">
        <v>987</v>
      </c>
      <c r="B73">
        <v>774.62400000000002</v>
      </c>
      <c r="C73">
        <v>5.16917942520534E-3</v>
      </c>
      <c r="D73">
        <v>5.36383767946522E-3</v>
      </c>
      <c r="E73">
        <v>8.8531209845411699E-3</v>
      </c>
      <c r="F73">
        <v>6.7750436814022399E-3</v>
      </c>
      <c r="G73">
        <v>5.1862049561218699E-3</v>
      </c>
      <c r="H73">
        <v>7.2661205302887097E-3</v>
      </c>
      <c r="I73">
        <v>8.9217869887832195E-3</v>
      </c>
      <c r="J73">
        <v>7.7806340680613498E-3</v>
      </c>
      <c r="K73">
        <v>8.9678549199073004E-3</v>
      </c>
      <c r="L73">
        <v>1.0823714792312301E-2</v>
      </c>
      <c r="M73">
        <v>6.6013249980426097E-2</v>
      </c>
      <c r="N73">
        <v>5.7579983364729297E-2</v>
      </c>
      <c r="O73">
        <v>4.3314487862436302E-2</v>
      </c>
      <c r="P73">
        <v>7.3102427360090705E-2</v>
      </c>
      <c r="Q73">
        <v>6.6898677866520803E-2</v>
      </c>
      <c r="R73">
        <v>4.41050584271655E-2</v>
      </c>
      <c r="S73">
        <v>1.7529491095795699E-2</v>
      </c>
      <c r="T73">
        <v>1.1167401763348701E-2</v>
      </c>
      <c r="U73">
        <v>8.6587794449412298E-3</v>
      </c>
      <c r="V73">
        <v>5.1620474898026701E-3</v>
      </c>
      <c r="W73">
        <v>2.88735936822275E-2</v>
      </c>
      <c r="X73">
        <v>3.6895558185752603E-2</v>
      </c>
      <c r="AA73" t="str">
        <f t="shared" si="19"/>
        <v>PE_38:1_</v>
      </c>
      <c r="AB73">
        <f t="shared" si="20"/>
        <v>5.2665085523352795E-3</v>
      </c>
      <c r="AC73">
        <f t="shared" si="21"/>
        <v>7.8140823329717057E-3</v>
      </c>
      <c r="AD73">
        <f t="shared" si="22"/>
        <v>6.2261627432052893E-3</v>
      </c>
      <c r="AE73">
        <f t="shared" si="23"/>
        <v>8.3512105284222846E-3</v>
      </c>
      <c r="AF73">
        <f t="shared" si="24"/>
        <v>9.8957848561098006E-3</v>
      </c>
      <c r="AG73">
        <f t="shared" si="25"/>
        <v>6.1796616672577701E-2</v>
      </c>
      <c r="AH73">
        <f t="shared" si="26"/>
        <v>5.8208457611263503E-2</v>
      </c>
      <c r="AI73">
        <f t="shared" si="38"/>
        <v>1.43484464295722E-2</v>
      </c>
      <c r="AJ73">
        <f t="shared" si="39"/>
        <v>6.91041346737195E-3</v>
      </c>
      <c r="AK73">
        <f t="shared" si="40"/>
        <v>3.2884575933990051E-2</v>
      </c>
      <c r="AM73" t="str">
        <f t="shared" si="41"/>
        <v>PE_38:1_</v>
      </c>
      <c r="AN73">
        <f t="shared" si="42"/>
        <v>7.5107498026088706E-3</v>
      </c>
      <c r="AO73">
        <f t="shared" si="43"/>
        <v>3.4829702022955086E-2</v>
      </c>
      <c r="AQ73">
        <f t="shared" si="44"/>
        <v>1.8147699416631317E-3</v>
      </c>
      <c r="AR73">
        <f t="shared" si="45"/>
        <v>2.4882386934392247E-2</v>
      </c>
      <c r="AT73">
        <f t="shared" si="27"/>
        <v>8.1158979061641808E-4</v>
      </c>
      <c r="AU73">
        <f t="shared" si="28"/>
        <v>1.0158191928625998E-2</v>
      </c>
      <c r="AW73">
        <f t="shared" si="46"/>
        <v>6.9892061513148557E-2</v>
      </c>
    </row>
    <row r="74" spans="1:49" x14ac:dyDescent="0.2">
      <c r="A74" t="s">
        <v>988</v>
      </c>
      <c r="B74">
        <v>772.62199999999996</v>
      </c>
      <c r="C74">
        <v>2.98269446600757E-2</v>
      </c>
      <c r="D74">
        <v>2.7445806343742898E-2</v>
      </c>
      <c r="E74">
        <v>3.7075536467820698E-2</v>
      </c>
      <c r="F74">
        <v>3.8372350793350302E-2</v>
      </c>
      <c r="G74">
        <v>3.00906940744778E-2</v>
      </c>
      <c r="H74">
        <v>2.4419962017899002E-2</v>
      </c>
      <c r="I74">
        <v>2.8178831724851701E-2</v>
      </c>
      <c r="J74">
        <v>3.4996503980258199E-2</v>
      </c>
      <c r="K74">
        <v>3.1292499139096E-2</v>
      </c>
      <c r="L74">
        <v>3.0696135390803701E-2</v>
      </c>
      <c r="M74">
        <v>7.0880846017218294E-2</v>
      </c>
      <c r="N74">
        <v>0.108703644745474</v>
      </c>
      <c r="O74">
        <v>0.13637588007418899</v>
      </c>
      <c r="P74">
        <v>0.13374686882494699</v>
      </c>
      <c r="Q74">
        <v>0.120027610447307</v>
      </c>
      <c r="R74">
        <v>0.14225754055942</v>
      </c>
      <c r="S74">
        <v>3.8370867692659801E-2</v>
      </c>
      <c r="T74">
        <v>4.1665966822328801E-2</v>
      </c>
      <c r="U74">
        <v>4.5696910222082797E-2</v>
      </c>
      <c r="V74">
        <v>2.2391857020114599E-2</v>
      </c>
      <c r="W74">
        <v>3.62149146134002E-2</v>
      </c>
      <c r="X74">
        <v>4.6984330108174703E-2</v>
      </c>
      <c r="AA74" t="str">
        <f t="shared" si="19"/>
        <v>PE_38:2_</v>
      </c>
      <c r="AB74">
        <f t="shared" si="20"/>
        <v>2.8636375501909297E-2</v>
      </c>
      <c r="AC74">
        <f t="shared" si="21"/>
        <v>3.7723943630585496E-2</v>
      </c>
      <c r="AD74">
        <f t="shared" si="22"/>
        <v>2.7255328046188403E-2</v>
      </c>
      <c r="AE74">
        <f t="shared" si="23"/>
        <v>3.158766785255495E-2</v>
      </c>
      <c r="AF74">
        <f t="shared" si="24"/>
        <v>3.0994317264949851E-2</v>
      </c>
      <c r="AG74">
        <f t="shared" si="25"/>
        <v>8.9792245381346142E-2</v>
      </c>
      <c r="AH74">
        <f t="shared" si="26"/>
        <v>0.13506137444956801</v>
      </c>
      <c r="AI74">
        <f t="shared" si="38"/>
        <v>4.0018417257494304E-2</v>
      </c>
      <c r="AJ74">
        <f t="shared" si="39"/>
        <v>3.4044383621098698E-2</v>
      </c>
      <c r="AK74">
        <f t="shared" si="40"/>
        <v>4.1599622360787451E-2</v>
      </c>
      <c r="AM74" t="str">
        <f t="shared" si="41"/>
        <v>PE_38:2_</v>
      </c>
      <c r="AN74">
        <f t="shared" si="42"/>
        <v>3.1239526459237603E-2</v>
      </c>
      <c r="AO74">
        <f t="shared" si="43"/>
        <v>6.8103208614058913E-2</v>
      </c>
      <c r="AQ74">
        <f t="shared" si="44"/>
        <v>4.0273821501056566E-3</v>
      </c>
      <c r="AR74">
        <f t="shared" si="45"/>
        <v>4.3603352616730429E-2</v>
      </c>
      <c r="AT74">
        <f t="shared" si="27"/>
        <v>1.801100051801102E-3</v>
      </c>
      <c r="AU74">
        <f t="shared" si="28"/>
        <v>1.7800994164273207E-2</v>
      </c>
      <c r="AW74">
        <f t="shared" si="46"/>
        <v>0.13170866094805608</v>
      </c>
    </row>
    <row r="75" spans="1:49" x14ac:dyDescent="0.2">
      <c r="A75" t="s">
        <v>989</v>
      </c>
      <c r="B75">
        <v>770.62</v>
      </c>
      <c r="C75">
        <v>0.245975954467614</v>
      </c>
      <c r="D75">
        <v>0.18101826552477299</v>
      </c>
      <c r="E75">
        <v>0.244910159913725</v>
      </c>
      <c r="F75">
        <v>0.25002365659828302</v>
      </c>
      <c r="G75">
        <v>0.17658693913719201</v>
      </c>
      <c r="H75">
        <v>0.18770704834542101</v>
      </c>
      <c r="I75">
        <v>0.22322465135995101</v>
      </c>
      <c r="J75">
        <v>0.25073175163230899</v>
      </c>
      <c r="K75">
        <v>0.24611886177379599</v>
      </c>
      <c r="L75">
        <v>0.23999292045006701</v>
      </c>
      <c r="M75">
        <v>0.42193408193308601</v>
      </c>
      <c r="N75">
        <v>0.51651357309916601</v>
      </c>
      <c r="O75">
        <v>0.79564447099982205</v>
      </c>
      <c r="P75">
        <v>0.72696190264887695</v>
      </c>
      <c r="Q75">
        <v>1.03807900066473</v>
      </c>
      <c r="R75">
        <v>0.90466776279873595</v>
      </c>
      <c r="S75">
        <v>0.21840194410053601</v>
      </c>
      <c r="T75">
        <v>0.213500595298181</v>
      </c>
      <c r="U75">
        <v>0.15909397703921199</v>
      </c>
      <c r="V75">
        <v>0.16393888383415001</v>
      </c>
      <c r="W75">
        <v>0.23925330450909801</v>
      </c>
      <c r="X75">
        <v>0.24822859682196899</v>
      </c>
      <c r="AA75" t="str">
        <f t="shared" si="19"/>
        <v>PE_38:3_</v>
      </c>
      <c r="AB75">
        <f t="shared" si="20"/>
        <v>0.21349710999619348</v>
      </c>
      <c r="AC75">
        <f t="shared" si="21"/>
        <v>0.24746690825600401</v>
      </c>
      <c r="AD75">
        <f t="shared" si="22"/>
        <v>0.1821469937413065</v>
      </c>
      <c r="AE75">
        <f t="shared" si="23"/>
        <v>0.23697820149613</v>
      </c>
      <c r="AF75">
        <f t="shared" si="24"/>
        <v>0.24305589111193149</v>
      </c>
      <c r="AG75">
        <f t="shared" si="25"/>
        <v>0.46922382751612601</v>
      </c>
      <c r="AH75">
        <f t="shared" si="26"/>
        <v>0.7613031868243495</v>
      </c>
      <c r="AI75">
        <f t="shared" si="38"/>
        <v>0.21595126969935852</v>
      </c>
      <c r="AJ75">
        <f t="shared" si="39"/>
        <v>0.16151643043668101</v>
      </c>
      <c r="AK75">
        <f t="shared" si="40"/>
        <v>0.2437409506655335</v>
      </c>
      <c r="AM75" t="str">
        <f t="shared" si="41"/>
        <v>PE_38:3_</v>
      </c>
      <c r="AN75">
        <f t="shared" si="42"/>
        <v>0.22462902092031309</v>
      </c>
      <c r="AO75">
        <f t="shared" si="43"/>
        <v>0.37034713302840966</v>
      </c>
      <c r="AQ75">
        <f t="shared" si="44"/>
        <v>2.7121315316421118E-2</v>
      </c>
      <c r="AR75">
        <f t="shared" si="45"/>
        <v>0.24804269142785232</v>
      </c>
      <c r="AT75">
        <f t="shared" si="27"/>
        <v>1.2129020937344767E-2</v>
      </c>
      <c r="AU75">
        <f t="shared" si="28"/>
        <v>0.10126300473747621</v>
      </c>
      <c r="AW75">
        <f t="shared" si="46"/>
        <v>0.2601230663850948</v>
      </c>
    </row>
    <row r="76" spans="1:49" x14ac:dyDescent="0.2">
      <c r="A76" t="s">
        <v>990</v>
      </c>
      <c r="B76">
        <v>768.61800000000005</v>
      </c>
      <c r="C76">
        <v>1.53400729570824</v>
      </c>
      <c r="D76">
        <v>1.21366849464253</v>
      </c>
      <c r="E76">
        <v>1.2472590608415699</v>
      </c>
      <c r="F76">
        <v>1.3951670357632799</v>
      </c>
      <c r="G76">
        <v>1.22323538931149</v>
      </c>
      <c r="H76">
        <v>1.2488520766393001</v>
      </c>
      <c r="I76">
        <v>1.55773795992838</v>
      </c>
      <c r="J76">
        <v>1.4022771997176799</v>
      </c>
      <c r="K76">
        <v>1.6885837571282201</v>
      </c>
      <c r="L76">
        <v>1.2913521846651601</v>
      </c>
      <c r="M76">
        <v>2.2839518627736402</v>
      </c>
      <c r="N76">
        <v>2.4064264274992402</v>
      </c>
      <c r="O76">
        <v>4.1703135005597298</v>
      </c>
      <c r="P76">
        <v>3.9653958222860299</v>
      </c>
      <c r="Q76">
        <v>3.56587249700002</v>
      </c>
      <c r="R76">
        <v>3.2876722615017102</v>
      </c>
      <c r="S76">
        <v>1.2456298689010801</v>
      </c>
      <c r="T76">
        <v>1.25466320993463</v>
      </c>
      <c r="U76">
        <v>0.69188997609671299</v>
      </c>
      <c r="V76">
        <v>0.74198745671387201</v>
      </c>
      <c r="W76">
        <v>1.3443862963061901</v>
      </c>
      <c r="X76">
        <v>1.5261790662992101</v>
      </c>
      <c r="AA76" t="str">
        <f t="shared" si="19"/>
        <v>PE_38:4_</v>
      </c>
      <c r="AB76">
        <f t="shared" si="20"/>
        <v>1.3738378951753849</v>
      </c>
      <c r="AC76">
        <f t="shared" si="21"/>
        <v>1.3212130483024249</v>
      </c>
      <c r="AD76">
        <f t="shared" si="22"/>
        <v>1.236043732975395</v>
      </c>
      <c r="AE76">
        <f t="shared" si="23"/>
        <v>1.4800075798230301</v>
      </c>
      <c r="AF76">
        <f t="shared" si="24"/>
        <v>1.4899679708966902</v>
      </c>
      <c r="AG76">
        <f t="shared" si="25"/>
        <v>2.3451891451364402</v>
      </c>
      <c r="AH76">
        <f t="shared" si="26"/>
        <v>4.0678546614228797</v>
      </c>
      <c r="AI76">
        <f t="shared" si="38"/>
        <v>1.250146539417855</v>
      </c>
      <c r="AJ76">
        <f t="shared" si="39"/>
        <v>0.7169387164052925</v>
      </c>
      <c r="AK76">
        <f t="shared" si="40"/>
        <v>1.4352826813027</v>
      </c>
      <c r="AM76" t="str">
        <f t="shared" si="41"/>
        <v>PE_38:4_</v>
      </c>
      <c r="AN76">
        <f t="shared" si="42"/>
        <v>1.380214045434585</v>
      </c>
      <c r="AO76">
        <f t="shared" si="43"/>
        <v>1.9630823487370335</v>
      </c>
      <c r="AQ76">
        <f t="shared" si="44"/>
        <v>0.10760056413580814</v>
      </c>
      <c r="AR76">
        <f t="shared" si="45"/>
        <v>1.3148950530040289</v>
      </c>
      <c r="AT76">
        <f t="shared" si="27"/>
        <v>4.812043516499858E-2</v>
      </c>
      <c r="AU76">
        <f t="shared" si="28"/>
        <v>0.53680365752828541</v>
      </c>
      <c r="AW76">
        <f t="shared" si="46"/>
        <v>0.37843703093168291</v>
      </c>
    </row>
    <row r="77" spans="1:49" x14ac:dyDescent="0.2">
      <c r="A77" t="s">
        <v>991</v>
      </c>
      <c r="B77">
        <v>766.61599999999999</v>
      </c>
      <c r="C77">
        <v>0.631869393807029</v>
      </c>
      <c r="D77">
        <v>0.59507567776403003</v>
      </c>
      <c r="E77">
        <v>0.73855467317932899</v>
      </c>
      <c r="F77">
        <v>0.79204093143673304</v>
      </c>
      <c r="G77">
        <v>0.61310042520330799</v>
      </c>
      <c r="H77">
        <v>0.70148193609514797</v>
      </c>
      <c r="I77">
        <v>0.81316227870978297</v>
      </c>
      <c r="J77">
        <v>0.87039115425208202</v>
      </c>
      <c r="K77">
        <v>0.74672219664418404</v>
      </c>
      <c r="L77">
        <v>0.752288900037969</v>
      </c>
      <c r="M77">
        <v>1.26529736058022</v>
      </c>
      <c r="N77">
        <v>1.4103396421663199</v>
      </c>
      <c r="O77">
        <v>2.91740340089365</v>
      </c>
      <c r="P77">
        <v>2.6587683241593001</v>
      </c>
      <c r="Q77">
        <v>0.95593031470057299</v>
      </c>
      <c r="R77">
        <v>1.1450345077374999</v>
      </c>
      <c r="S77">
        <v>0.75022500435005901</v>
      </c>
      <c r="T77">
        <v>0.69266182672231102</v>
      </c>
      <c r="U77">
        <v>0.49292006175228298</v>
      </c>
      <c r="V77">
        <v>0.515859169950452</v>
      </c>
      <c r="W77">
        <v>0.82246762597187195</v>
      </c>
      <c r="X77">
        <v>0.73757772108641195</v>
      </c>
      <c r="AA77" t="str">
        <f t="shared" si="19"/>
        <v>PE_38:5_</v>
      </c>
      <c r="AB77">
        <f t="shared" si="20"/>
        <v>0.61347253578552952</v>
      </c>
      <c r="AC77">
        <f t="shared" si="21"/>
        <v>0.76529780230803102</v>
      </c>
      <c r="AD77">
        <f t="shared" si="22"/>
        <v>0.65729118064922798</v>
      </c>
      <c r="AE77">
        <f t="shared" si="23"/>
        <v>0.84177671648093244</v>
      </c>
      <c r="AF77">
        <f t="shared" si="24"/>
        <v>0.74950554834107652</v>
      </c>
      <c r="AG77">
        <f t="shared" si="25"/>
        <v>1.33781850137327</v>
      </c>
      <c r="AH77">
        <f t="shared" si="26"/>
        <v>2.7880858625264748</v>
      </c>
      <c r="AI77">
        <f t="shared" si="38"/>
        <v>0.72144341553618507</v>
      </c>
      <c r="AJ77">
        <f t="shared" si="39"/>
        <v>0.50438961585136743</v>
      </c>
      <c r="AK77">
        <f t="shared" si="40"/>
        <v>0.78002267352914201</v>
      </c>
      <c r="AM77" t="str">
        <f t="shared" si="41"/>
        <v>PE_38:5_</v>
      </c>
      <c r="AN77">
        <f t="shared" si="42"/>
        <v>0.72546875671295952</v>
      </c>
      <c r="AO77">
        <f t="shared" si="43"/>
        <v>1.2263520137632877</v>
      </c>
      <c r="AQ77">
        <f t="shared" si="44"/>
        <v>9.0668347715903111E-2</v>
      </c>
      <c r="AR77">
        <f t="shared" si="45"/>
        <v>0.92558220444607464</v>
      </c>
      <c r="AT77">
        <f t="shared" si="27"/>
        <v>4.0548117780069427E-2</v>
      </c>
      <c r="AU77">
        <f t="shared" si="28"/>
        <v>0.37786735264888377</v>
      </c>
      <c r="AW77">
        <f t="shared" si="46"/>
        <v>0.29370215774142</v>
      </c>
    </row>
    <row r="78" spans="1:49" x14ac:dyDescent="0.2">
      <c r="A78" t="s">
        <v>992</v>
      </c>
      <c r="B78">
        <v>764.61400000000003</v>
      </c>
      <c r="C78">
        <v>0.55082283725471104</v>
      </c>
      <c r="D78">
        <v>0.44464053747574001</v>
      </c>
      <c r="E78">
        <v>0.50963478852419397</v>
      </c>
      <c r="F78">
        <v>0.60181600284177905</v>
      </c>
      <c r="G78">
        <v>0.56152271627940298</v>
      </c>
      <c r="H78">
        <v>0.53419960467744798</v>
      </c>
      <c r="I78">
        <v>0.47421039296381601</v>
      </c>
      <c r="J78">
        <v>0.56830193777862803</v>
      </c>
      <c r="K78">
        <v>0.68092636816540897</v>
      </c>
      <c r="L78">
        <v>0.51816046177623898</v>
      </c>
      <c r="M78">
        <v>0.80677579953537804</v>
      </c>
      <c r="N78">
        <v>0.89534075316037498</v>
      </c>
      <c r="O78">
        <v>2.1788838667060899</v>
      </c>
      <c r="P78">
        <v>1.83767099642948</v>
      </c>
      <c r="Q78">
        <v>0.791866692297304</v>
      </c>
      <c r="R78">
        <v>1.01993774713001</v>
      </c>
      <c r="S78">
        <v>0.47576604654526899</v>
      </c>
      <c r="T78">
        <v>0.55839904376990002</v>
      </c>
      <c r="U78">
        <v>0.33949179057831003</v>
      </c>
      <c r="V78">
        <v>0.36764020207638898</v>
      </c>
      <c r="W78">
        <v>0.58101038431910501</v>
      </c>
      <c r="X78">
        <v>0.51071060090900899</v>
      </c>
      <c r="AA78" t="str">
        <f t="shared" si="19"/>
        <v>PE_38:6_</v>
      </c>
      <c r="AB78">
        <f t="shared" si="20"/>
        <v>0.49773168736522555</v>
      </c>
      <c r="AC78">
        <f t="shared" si="21"/>
        <v>0.55572539568298651</v>
      </c>
      <c r="AD78">
        <f t="shared" si="22"/>
        <v>0.54786116047842548</v>
      </c>
      <c r="AE78">
        <f t="shared" si="23"/>
        <v>0.52125616537122199</v>
      </c>
      <c r="AF78">
        <f t="shared" si="24"/>
        <v>0.59954341497082397</v>
      </c>
      <c r="AG78">
        <f t="shared" si="25"/>
        <v>0.85105827634787645</v>
      </c>
      <c r="AH78">
        <f t="shared" si="26"/>
        <v>2.0082774315677847</v>
      </c>
      <c r="AI78">
        <f t="shared" si="38"/>
        <v>0.51708254515758445</v>
      </c>
      <c r="AJ78">
        <f t="shared" si="39"/>
        <v>0.35356599632734953</v>
      </c>
      <c r="AK78">
        <f t="shared" si="40"/>
        <v>0.545860492614057</v>
      </c>
      <c r="AM78" t="str">
        <f t="shared" si="41"/>
        <v>PE_38:6_</v>
      </c>
      <c r="AN78">
        <f t="shared" si="42"/>
        <v>0.54442356477373677</v>
      </c>
      <c r="AO78">
        <f t="shared" si="43"/>
        <v>0.85516894840293034</v>
      </c>
      <c r="AQ78">
        <f t="shared" si="44"/>
        <v>3.8388169215549287E-2</v>
      </c>
      <c r="AR78">
        <f t="shared" si="45"/>
        <v>0.66918901103953909</v>
      </c>
      <c r="AT78">
        <f t="shared" si="27"/>
        <v>1.7167711179546595E-2</v>
      </c>
      <c r="AU78">
        <f t="shared" si="28"/>
        <v>0.27319526975409503</v>
      </c>
      <c r="AW78">
        <f t="shared" si="46"/>
        <v>0.35810191116379209</v>
      </c>
    </row>
    <row r="79" spans="1:49" x14ac:dyDescent="0.2">
      <c r="A79" t="s">
        <v>993</v>
      </c>
      <c r="B79">
        <v>762.61199999999997</v>
      </c>
      <c r="C79">
        <v>9.3070432651330998E-2</v>
      </c>
      <c r="D79">
        <v>0.104873704554478</v>
      </c>
      <c r="E79">
        <v>0.125687071867221</v>
      </c>
      <c r="F79">
        <v>0.123944686389304</v>
      </c>
      <c r="G79">
        <v>9.4216277991205605E-2</v>
      </c>
      <c r="H79">
        <v>8.6863227583982294E-2</v>
      </c>
      <c r="I79">
        <v>0.10199739345968301</v>
      </c>
      <c r="J79">
        <v>0.107502923388579</v>
      </c>
      <c r="K79">
        <v>0.110221959799142</v>
      </c>
      <c r="L79">
        <v>7.6435661155503307E-2</v>
      </c>
      <c r="M79">
        <v>0.211230294335021</v>
      </c>
      <c r="N79">
        <v>0.33863414408053</v>
      </c>
      <c r="O79">
        <v>0.48949667085919302</v>
      </c>
      <c r="P79">
        <v>0.38078021225800301</v>
      </c>
      <c r="Q79">
        <v>6.43716756966565E-2</v>
      </c>
      <c r="R79">
        <v>9.6428712784899506E-2</v>
      </c>
      <c r="S79">
        <v>7.9762983984457594E-2</v>
      </c>
      <c r="T79">
        <v>7.7294625412496001E-2</v>
      </c>
      <c r="U79">
        <v>6.2833933457983104E-2</v>
      </c>
      <c r="V79">
        <v>6.1009550193437297E-2</v>
      </c>
      <c r="W79">
        <v>8.7288561690839095E-2</v>
      </c>
      <c r="X79">
        <v>8.4032028369851505E-2</v>
      </c>
      <c r="AA79" t="str">
        <f t="shared" si="19"/>
        <v>PE_38:7_/PE_O-38:0_</v>
      </c>
      <c r="AB79">
        <f t="shared" si="20"/>
        <v>9.89720686029045E-2</v>
      </c>
      <c r="AC79">
        <f t="shared" si="21"/>
        <v>0.1248158791282625</v>
      </c>
      <c r="AD79">
        <f t="shared" si="22"/>
        <v>9.053975278759395E-2</v>
      </c>
      <c r="AE79">
        <f t="shared" si="23"/>
        <v>0.104750158424131</v>
      </c>
      <c r="AF79">
        <f t="shared" si="24"/>
        <v>9.3328810477322652E-2</v>
      </c>
      <c r="AG79">
        <f t="shared" si="25"/>
        <v>0.2749322192077755</v>
      </c>
      <c r="AH79">
        <f t="shared" si="26"/>
        <v>0.43513844155859804</v>
      </c>
      <c r="AI79">
        <f t="shared" si="38"/>
        <v>7.8528804698476798E-2</v>
      </c>
      <c r="AJ79">
        <f t="shared" si="39"/>
        <v>6.1921741825710197E-2</v>
      </c>
      <c r="AK79">
        <f t="shared" si="40"/>
        <v>8.5660295030345307E-2</v>
      </c>
      <c r="AM79" t="str">
        <f t="shared" si="41"/>
        <v>PE_38:7_/PE_O-38:0_</v>
      </c>
      <c r="AN79">
        <f t="shared" si="42"/>
        <v>0.10248133388404293</v>
      </c>
      <c r="AO79">
        <f t="shared" si="43"/>
        <v>0.18723630046418119</v>
      </c>
      <c r="AQ79">
        <f t="shared" si="44"/>
        <v>1.3625935405200861E-2</v>
      </c>
      <c r="AR79">
        <f t="shared" si="45"/>
        <v>0.16354264646093022</v>
      </c>
      <c r="AT79">
        <f t="shared" si="27"/>
        <v>6.0937035646100529E-3</v>
      </c>
      <c r="AU79">
        <f t="shared" si="28"/>
        <v>6.6766005835610709E-2</v>
      </c>
      <c r="AW79">
        <f t="shared" si="46"/>
        <v>0.31163715231796862</v>
      </c>
    </row>
    <row r="80" spans="1:49" x14ac:dyDescent="0.2">
      <c r="A80" t="s">
        <v>994</v>
      </c>
      <c r="B80">
        <v>760.61</v>
      </c>
      <c r="C80">
        <v>4.2653610335697204E-3</v>
      </c>
      <c r="D80">
        <v>2.3031590660232198E-3</v>
      </c>
      <c r="E80">
        <v>6.1304850383940698E-3</v>
      </c>
      <c r="F80">
        <v>7.0697425098955801E-3</v>
      </c>
      <c r="G80">
        <v>5.4686536043153898E-3</v>
      </c>
      <c r="H80">
        <v>4.0485573899165898E-3</v>
      </c>
      <c r="I80">
        <v>6.6300821608632496E-3</v>
      </c>
      <c r="J80">
        <v>5.7161622383296801E-3</v>
      </c>
      <c r="K80">
        <v>8.9659180475534297E-3</v>
      </c>
      <c r="L80">
        <v>6.4849124603435998E-3</v>
      </c>
      <c r="M80">
        <v>1.0978659296269301E-2</v>
      </c>
      <c r="N80">
        <v>1.61453869641047E-2</v>
      </c>
      <c r="O80">
        <v>9.0612691002430502E-3</v>
      </c>
      <c r="P80">
        <v>1.4175135163656E-2</v>
      </c>
      <c r="Q80">
        <v>6.55256107352724E-3</v>
      </c>
      <c r="R80">
        <v>4.1487760250641902E-3</v>
      </c>
      <c r="S80">
        <v>1.0909103713945399E-2</v>
      </c>
      <c r="T80">
        <v>2.7567950656917401E-3</v>
      </c>
      <c r="U80">
        <v>3.7518108874188801E-3</v>
      </c>
      <c r="V80">
        <v>4.4390602441059497E-3</v>
      </c>
      <c r="W80">
        <v>1.2338819535265401E-2</v>
      </c>
      <c r="X80">
        <v>0</v>
      </c>
      <c r="AA80" t="str">
        <f t="shared" ref="AA80:AA143" si="47">A80</f>
        <v>PE_38:8_/PE_O-38:1_</v>
      </c>
      <c r="AB80">
        <f t="shared" ref="AB80:AB143" si="48">AVERAGE(C80:D80)</f>
        <v>3.2842600497964701E-3</v>
      </c>
      <c r="AC80">
        <f t="shared" ref="AC80:AC143" si="49">AVERAGE(E80:F80)</f>
        <v>6.600113774144825E-3</v>
      </c>
      <c r="AD80">
        <f t="shared" ref="AD80:AD143" si="50">AVERAGE(G80:H80)</f>
        <v>4.7586054971159898E-3</v>
      </c>
      <c r="AE80">
        <f t="shared" ref="AE80:AE143" si="51">AVERAGE(I80:J80)</f>
        <v>6.1731221995964649E-3</v>
      </c>
      <c r="AF80">
        <f t="shared" ref="AF80:AF143" si="52">AVERAGE(K80:L80)</f>
        <v>7.7254152539485144E-3</v>
      </c>
      <c r="AG80">
        <f t="shared" ref="AG80:AG143" si="53">AVERAGE(M80:N80)</f>
        <v>1.3562023130187E-2</v>
      </c>
      <c r="AH80">
        <f t="shared" ref="AH80:AH143" si="54">AVERAGE(O80:P80)</f>
        <v>1.1618202131949525E-2</v>
      </c>
      <c r="AI80">
        <f t="shared" si="38"/>
        <v>6.8329493898185694E-3</v>
      </c>
      <c r="AJ80">
        <f t="shared" si="39"/>
        <v>4.0954355657624149E-3</v>
      </c>
      <c r="AK80">
        <f t="shared" si="40"/>
        <v>6.1694097676327003E-3</v>
      </c>
      <c r="AM80" t="str">
        <f t="shared" si="41"/>
        <v>PE_38:8_/PE_O-38:1_</v>
      </c>
      <c r="AN80">
        <f t="shared" si="42"/>
        <v>5.7083033549204529E-3</v>
      </c>
      <c r="AO80">
        <f t="shared" si="43"/>
        <v>8.4556039970700419E-3</v>
      </c>
      <c r="AQ80">
        <f t="shared" si="44"/>
        <v>1.7217748663543729E-3</v>
      </c>
      <c r="AR80">
        <f t="shared" si="45"/>
        <v>3.9669983647691578E-3</v>
      </c>
      <c r="AT80">
        <f t="shared" ref="AT80:AT143" si="55">AQ80/SQRT(5)</f>
        <v>7.7000112862379865E-4</v>
      </c>
      <c r="AU80">
        <f t="shared" ref="AU80:AU143" si="56">AR80/SQRT(6)</f>
        <v>1.6195203006899488E-3</v>
      </c>
      <c r="AW80">
        <f t="shared" si="46"/>
        <v>0.20999769887511199</v>
      </c>
    </row>
    <row r="81" spans="1:49" x14ac:dyDescent="0.2">
      <c r="A81" t="s">
        <v>995</v>
      </c>
      <c r="B81">
        <v>804.654</v>
      </c>
      <c r="C81">
        <v>0</v>
      </c>
      <c r="D81">
        <v>0</v>
      </c>
      <c r="E81">
        <v>1.0180356176203199E-3</v>
      </c>
      <c r="F81">
        <v>0</v>
      </c>
      <c r="G81">
        <v>0</v>
      </c>
      <c r="H81">
        <v>0</v>
      </c>
      <c r="I81">
        <v>1.0238876990842599E-3</v>
      </c>
      <c r="J81">
        <v>9.5787505300875303E-5</v>
      </c>
      <c r="K81">
        <v>0</v>
      </c>
      <c r="L81">
        <v>0</v>
      </c>
      <c r="M81">
        <v>0</v>
      </c>
      <c r="N81">
        <v>0</v>
      </c>
      <c r="O81">
        <v>3.7958672443162201E-3</v>
      </c>
      <c r="P81">
        <v>0</v>
      </c>
      <c r="Q81">
        <v>1.04026939069206E-3</v>
      </c>
      <c r="R81">
        <v>3.7696052250801798E-3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AA81" t="str">
        <f t="shared" si="47"/>
        <v>PE_40:0_/PE_O-42:7_</v>
      </c>
      <c r="AB81">
        <f t="shared" si="48"/>
        <v>0</v>
      </c>
      <c r="AC81">
        <f t="shared" si="49"/>
        <v>5.0901780881015997E-4</v>
      </c>
      <c r="AD81">
        <f t="shared" si="50"/>
        <v>0</v>
      </c>
      <c r="AE81">
        <f t="shared" si="51"/>
        <v>5.5983760219256761E-4</v>
      </c>
      <c r="AF81">
        <f t="shared" si="52"/>
        <v>0</v>
      </c>
      <c r="AG81">
        <f t="shared" si="53"/>
        <v>0</v>
      </c>
      <c r="AH81">
        <f t="shared" si="54"/>
        <v>1.8979336221581101E-3</v>
      </c>
      <c r="AI81">
        <f t="shared" si="38"/>
        <v>0</v>
      </c>
      <c r="AJ81">
        <f t="shared" si="39"/>
        <v>0</v>
      </c>
      <c r="AK81">
        <f t="shared" si="40"/>
        <v>0</v>
      </c>
      <c r="AM81" t="str">
        <f t="shared" si="41"/>
        <v>PE_40:0_/PE_O-42:7_</v>
      </c>
      <c r="AN81">
        <f t="shared" si="42"/>
        <v>2.1377108220054552E-4</v>
      </c>
      <c r="AO81">
        <f t="shared" si="43"/>
        <v>3.7958672443162201E-4</v>
      </c>
      <c r="AQ81">
        <f t="shared" si="44"/>
        <v>2.9326902861905577E-4</v>
      </c>
      <c r="AR81">
        <f t="shared" si="45"/>
        <v>8.4878171918558701E-4</v>
      </c>
      <c r="AT81">
        <f t="shared" si="55"/>
        <v>1.3115389673750799E-4</v>
      </c>
      <c r="AU81">
        <f t="shared" si="56"/>
        <v>3.4651368583449456E-4</v>
      </c>
      <c r="AW81">
        <f t="shared" si="46"/>
        <v>0.69699617707345607</v>
      </c>
    </row>
    <row r="82" spans="1:49" x14ac:dyDescent="0.2">
      <c r="A82" t="s">
        <v>996</v>
      </c>
      <c r="B82">
        <v>802.65200000000004</v>
      </c>
      <c r="C82">
        <v>1.51780083253444E-3</v>
      </c>
      <c r="D82">
        <v>3.2553263959712699E-3</v>
      </c>
      <c r="E82">
        <v>3.07591713907304E-3</v>
      </c>
      <c r="F82">
        <v>2.8577340713484202E-4</v>
      </c>
      <c r="G82">
        <v>4.7227127473870701E-4</v>
      </c>
      <c r="H82">
        <v>0</v>
      </c>
      <c r="I82">
        <v>1.9007861131284901E-3</v>
      </c>
      <c r="J82">
        <v>2.2798589459657099E-3</v>
      </c>
      <c r="K82">
        <v>2.8961285474482998E-3</v>
      </c>
      <c r="L82">
        <v>0</v>
      </c>
      <c r="M82">
        <v>0</v>
      </c>
      <c r="N82">
        <v>0</v>
      </c>
      <c r="O82">
        <v>0</v>
      </c>
      <c r="P82">
        <v>1.35514454997714E-2</v>
      </c>
      <c r="Q82">
        <v>9.0525917061300004E-3</v>
      </c>
      <c r="R82">
        <v>1.4058733508817201E-2</v>
      </c>
      <c r="S82">
        <v>2.3192618719236101E-3</v>
      </c>
      <c r="T82">
        <v>2.0630594652144298E-3</v>
      </c>
      <c r="U82">
        <v>0</v>
      </c>
      <c r="V82">
        <v>0</v>
      </c>
      <c r="W82">
        <v>6.0549615316477798E-3</v>
      </c>
      <c r="X82">
        <v>0</v>
      </c>
      <c r="AA82" t="str">
        <f t="shared" si="47"/>
        <v>PE_40:1_</v>
      </c>
      <c r="AB82">
        <f t="shared" si="48"/>
        <v>2.3865636142528547E-3</v>
      </c>
      <c r="AC82">
        <f t="shared" si="49"/>
        <v>1.680845273103941E-3</v>
      </c>
      <c r="AD82">
        <f t="shared" si="50"/>
        <v>2.361356373693535E-4</v>
      </c>
      <c r="AE82">
        <f t="shared" si="51"/>
        <v>2.0903225295471001E-3</v>
      </c>
      <c r="AF82">
        <f t="shared" si="52"/>
        <v>1.4480642737241499E-3</v>
      </c>
      <c r="AG82">
        <f t="shared" si="53"/>
        <v>0</v>
      </c>
      <c r="AH82">
        <f t="shared" si="54"/>
        <v>6.7757227498857001E-3</v>
      </c>
      <c r="AI82">
        <f t="shared" si="38"/>
        <v>2.1911606685690197E-3</v>
      </c>
      <c r="AJ82">
        <f t="shared" si="39"/>
        <v>0</v>
      </c>
      <c r="AK82">
        <f t="shared" si="40"/>
        <v>3.0274807658238899E-3</v>
      </c>
      <c r="AM82" t="str">
        <f t="shared" si="41"/>
        <v>PE_40:1_</v>
      </c>
      <c r="AN82">
        <f t="shared" si="42"/>
        <v>1.5683862655994801E-3</v>
      </c>
      <c r="AO82">
        <f t="shared" si="43"/>
        <v>2.3988728368557221E-3</v>
      </c>
      <c r="AQ82">
        <f t="shared" si="44"/>
        <v>8.2822819681389263E-4</v>
      </c>
      <c r="AR82">
        <f t="shared" si="45"/>
        <v>2.7885609733881997E-3</v>
      </c>
      <c r="AT82">
        <f t="shared" si="55"/>
        <v>3.7039490979158773E-4</v>
      </c>
      <c r="AU82">
        <f t="shared" si="56"/>
        <v>1.1384252502399785E-3</v>
      </c>
      <c r="AW82">
        <f t="shared" si="46"/>
        <v>0.55302095241058524</v>
      </c>
    </row>
    <row r="83" spans="1:49" x14ac:dyDescent="0.2">
      <c r="A83" t="s">
        <v>997</v>
      </c>
      <c r="B83">
        <v>784.63400000000001</v>
      </c>
      <c r="C83">
        <v>4.2011727273360902E-3</v>
      </c>
      <c r="D83">
        <v>1.3438959229626801E-2</v>
      </c>
      <c r="E83">
        <v>1.0952036613651701E-2</v>
      </c>
      <c r="F83">
        <v>3.8532403631405198E-3</v>
      </c>
      <c r="G83">
        <v>4.7476653457047598E-3</v>
      </c>
      <c r="H83">
        <v>7.8428789724465601E-3</v>
      </c>
      <c r="I83">
        <v>7.3994394773862597E-3</v>
      </c>
      <c r="J83">
        <v>1.0087823640664E-2</v>
      </c>
      <c r="K83">
        <v>6.9212536915250001E-3</v>
      </c>
      <c r="L83">
        <v>2.9385108499100799E-3</v>
      </c>
      <c r="M83">
        <v>1.48916598216625E-2</v>
      </c>
      <c r="N83">
        <v>7.8693691359587297E-3</v>
      </c>
      <c r="O83">
        <v>2.3583194202756098E-2</v>
      </c>
      <c r="P83">
        <v>1.2323774115069601E-2</v>
      </c>
      <c r="Q83">
        <v>1.2023160368733301E-3</v>
      </c>
      <c r="R83">
        <v>1.6356812178529401E-3</v>
      </c>
      <c r="S83">
        <v>7.8074136006861901E-3</v>
      </c>
      <c r="T83">
        <v>2.5064897100468102E-3</v>
      </c>
      <c r="U83">
        <v>3.2721996942864399E-3</v>
      </c>
      <c r="V83">
        <v>8.6292379439255208E-3</v>
      </c>
      <c r="W83">
        <v>1.0279647737057E-2</v>
      </c>
      <c r="X83">
        <v>5.0034345202934899E-3</v>
      </c>
      <c r="AA83" t="str">
        <f t="shared" si="47"/>
        <v>PE_40:10_/PE_O-40:3_</v>
      </c>
      <c r="AB83">
        <f t="shared" si="48"/>
        <v>8.8200659784814454E-3</v>
      </c>
      <c r="AC83">
        <f t="shared" si="49"/>
        <v>7.4026384883961105E-3</v>
      </c>
      <c r="AD83">
        <f t="shared" si="50"/>
        <v>6.29527215907566E-3</v>
      </c>
      <c r="AE83">
        <f t="shared" si="51"/>
        <v>8.74363155902513E-3</v>
      </c>
      <c r="AF83">
        <f t="shared" si="52"/>
        <v>4.9298822707175404E-3</v>
      </c>
      <c r="AG83">
        <f t="shared" si="53"/>
        <v>1.1380514478810614E-2</v>
      </c>
      <c r="AH83">
        <f t="shared" si="54"/>
        <v>1.795348415891285E-2</v>
      </c>
      <c r="AI83">
        <f t="shared" si="38"/>
        <v>5.1569516553665005E-3</v>
      </c>
      <c r="AJ83">
        <f t="shared" si="39"/>
        <v>5.9507188191059799E-3</v>
      </c>
      <c r="AK83">
        <f t="shared" si="40"/>
        <v>7.6415411286752449E-3</v>
      </c>
      <c r="AM83" t="str">
        <f t="shared" si="41"/>
        <v>PE_40:10_/PE_O-40:3_</v>
      </c>
      <c r="AN83">
        <f t="shared" si="42"/>
        <v>7.2382980911391785E-3</v>
      </c>
      <c r="AO83">
        <f t="shared" si="43"/>
        <v>9.6166420481742371E-3</v>
      </c>
      <c r="AQ83">
        <f t="shared" si="44"/>
        <v>1.6593001366278269E-3</v>
      </c>
      <c r="AR83">
        <f t="shared" si="45"/>
        <v>5.2403014582720654E-3</v>
      </c>
      <c r="AT83">
        <f t="shared" si="55"/>
        <v>7.4206158011490189E-4</v>
      </c>
      <c r="AU83">
        <f t="shared" si="56"/>
        <v>2.1393441118548592E-3</v>
      </c>
      <c r="AW83">
        <f t="shared" si="46"/>
        <v>0.37952519226403142</v>
      </c>
    </row>
    <row r="84" spans="1:49" x14ac:dyDescent="0.2">
      <c r="A84" t="s">
        <v>998</v>
      </c>
      <c r="B84">
        <v>800.65</v>
      </c>
      <c r="C84">
        <v>5.9261177755400799E-3</v>
      </c>
      <c r="D84">
        <v>2.6751051342739701E-3</v>
      </c>
      <c r="E84">
        <v>4.8939209681703403E-3</v>
      </c>
      <c r="F84">
        <v>7.1781709534926297E-3</v>
      </c>
      <c r="G84">
        <v>3.1148164832895701E-3</v>
      </c>
      <c r="H84">
        <v>2.0290330581120798E-3</v>
      </c>
      <c r="I84">
        <v>3.7981648669758801E-3</v>
      </c>
      <c r="J84">
        <v>3.1187457567678702E-3</v>
      </c>
      <c r="K84">
        <v>7.2208689400511802E-3</v>
      </c>
      <c r="L84">
        <v>3.6662494841161902E-3</v>
      </c>
      <c r="M84">
        <v>2.4815311611165201E-4</v>
      </c>
      <c r="N84">
        <v>0</v>
      </c>
      <c r="O84">
        <v>0</v>
      </c>
      <c r="P84">
        <v>2.34617329470783E-2</v>
      </c>
      <c r="Q84">
        <v>1.2791831599154301E-2</v>
      </c>
      <c r="R84">
        <v>1.6399624072033998E-2</v>
      </c>
      <c r="S84">
        <v>5.5251555151873003E-3</v>
      </c>
      <c r="T84">
        <v>1.4463549606606499E-4</v>
      </c>
      <c r="U84">
        <v>4.2959132280815E-3</v>
      </c>
      <c r="V84">
        <v>0</v>
      </c>
      <c r="W84">
        <v>0</v>
      </c>
      <c r="X84">
        <v>2.88720209373296E-4</v>
      </c>
      <c r="AA84" t="str">
        <f t="shared" si="47"/>
        <v>PE_40:2_</v>
      </c>
      <c r="AB84">
        <f t="shared" si="48"/>
        <v>4.3006114549070246E-3</v>
      </c>
      <c r="AC84">
        <f t="shared" si="49"/>
        <v>6.036045960831485E-3</v>
      </c>
      <c r="AD84">
        <f t="shared" si="50"/>
        <v>2.5719247707008249E-3</v>
      </c>
      <c r="AE84">
        <f t="shared" si="51"/>
        <v>3.4584553118718751E-3</v>
      </c>
      <c r="AF84">
        <f t="shared" si="52"/>
        <v>5.4435592120836854E-3</v>
      </c>
      <c r="AG84">
        <f t="shared" si="53"/>
        <v>1.2407655805582601E-4</v>
      </c>
      <c r="AH84">
        <f t="shared" si="54"/>
        <v>1.173086647353915E-2</v>
      </c>
      <c r="AI84">
        <f t="shared" si="38"/>
        <v>2.8348955056266825E-3</v>
      </c>
      <c r="AJ84">
        <f t="shared" si="39"/>
        <v>2.14795661404075E-3</v>
      </c>
      <c r="AK84">
        <f t="shared" si="40"/>
        <v>1.44360104686648E-4</v>
      </c>
      <c r="AM84" t="str">
        <f t="shared" si="41"/>
        <v>PE_40:2_</v>
      </c>
      <c r="AN84">
        <f t="shared" si="42"/>
        <v>4.3621193420789791E-3</v>
      </c>
      <c r="AO84">
        <f t="shared" si="43"/>
        <v>3.3964310511898112E-3</v>
      </c>
      <c r="AQ84">
        <f t="shared" si="44"/>
        <v>1.4139245931511261E-3</v>
      </c>
      <c r="AR84">
        <f t="shared" si="45"/>
        <v>4.8119926685387081E-3</v>
      </c>
      <c r="AT84">
        <f t="shared" si="55"/>
        <v>6.3232630106893031E-4</v>
      </c>
      <c r="AU84">
        <f t="shared" si="56"/>
        <v>1.9644877806555701E-3</v>
      </c>
      <c r="AW84">
        <f t="shared" si="46"/>
        <v>0.68588146921960003</v>
      </c>
    </row>
    <row r="85" spans="1:49" x14ac:dyDescent="0.2">
      <c r="A85" t="s">
        <v>999</v>
      </c>
      <c r="B85">
        <v>798.64800000000002</v>
      </c>
      <c r="C85">
        <v>2.40131207711815E-2</v>
      </c>
      <c r="D85">
        <v>2.5291826535545001E-2</v>
      </c>
      <c r="E85">
        <v>3.2226180803403198E-2</v>
      </c>
      <c r="F85">
        <v>3.10370643208722E-2</v>
      </c>
      <c r="G85">
        <v>2.6568986805585601E-2</v>
      </c>
      <c r="H85">
        <v>3.3966156527468302E-2</v>
      </c>
      <c r="I85">
        <v>2.7112285419425401E-2</v>
      </c>
      <c r="J85">
        <v>2.7260501383787099E-2</v>
      </c>
      <c r="K85">
        <v>3.2923786550969197E-2</v>
      </c>
      <c r="L85">
        <v>2.90725146076822E-2</v>
      </c>
      <c r="M85">
        <v>1.9183281525377599E-2</v>
      </c>
      <c r="N85">
        <v>4.9372578783362299E-2</v>
      </c>
      <c r="O85">
        <v>6.5129938642660895E-2</v>
      </c>
      <c r="P85">
        <v>5.3647400331278197E-2</v>
      </c>
      <c r="Q85">
        <v>3.4206026943408303E-2</v>
      </c>
      <c r="R85">
        <v>5.58389136866837E-2</v>
      </c>
      <c r="S85">
        <v>5.9390595741571801E-3</v>
      </c>
      <c r="T85">
        <v>3.2908789726935899E-3</v>
      </c>
      <c r="U85">
        <v>2.96502643848842E-3</v>
      </c>
      <c r="V85">
        <v>0</v>
      </c>
      <c r="W85">
        <v>9.7508491494843006E-3</v>
      </c>
      <c r="X85">
        <v>1.9860672920294999E-2</v>
      </c>
      <c r="AA85" t="str">
        <f t="shared" si="47"/>
        <v>PE_40:3_</v>
      </c>
      <c r="AB85">
        <f t="shared" si="48"/>
        <v>2.465247365336325E-2</v>
      </c>
      <c r="AC85">
        <f t="shared" si="49"/>
        <v>3.1631622562137696E-2</v>
      </c>
      <c r="AD85">
        <f t="shared" si="50"/>
        <v>3.0267571666526952E-2</v>
      </c>
      <c r="AE85">
        <f t="shared" si="51"/>
        <v>2.7186393401606251E-2</v>
      </c>
      <c r="AF85">
        <f t="shared" si="52"/>
        <v>3.0998150579325701E-2</v>
      </c>
      <c r="AG85">
        <f t="shared" si="53"/>
        <v>3.4277930154369946E-2</v>
      </c>
      <c r="AH85">
        <f t="shared" si="54"/>
        <v>5.9388669486969546E-2</v>
      </c>
      <c r="AI85">
        <f t="shared" si="38"/>
        <v>4.6149692734253848E-3</v>
      </c>
      <c r="AJ85">
        <f t="shared" si="39"/>
        <v>1.48251321924421E-3</v>
      </c>
      <c r="AK85">
        <f t="shared" si="40"/>
        <v>1.4805761034889651E-2</v>
      </c>
      <c r="AM85" t="str">
        <f t="shared" si="41"/>
        <v>PE_40:3_</v>
      </c>
      <c r="AN85">
        <f t="shared" si="42"/>
        <v>2.8947242372591969E-2</v>
      </c>
      <c r="AO85">
        <f t="shared" si="43"/>
        <v>2.2913968633779751E-2</v>
      </c>
      <c r="AQ85">
        <f t="shared" si="44"/>
        <v>2.9453785142653194E-3</v>
      </c>
      <c r="AR85">
        <f t="shared" si="45"/>
        <v>2.4080319313774225E-2</v>
      </c>
      <c r="AT85">
        <f t="shared" si="55"/>
        <v>1.3172133154729176E-3</v>
      </c>
      <c r="AU85">
        <f t="shared" si="56"/>
        <v>9.8307491936722707E-3</v>
      </c>
      <c r="AW85">
        <f t="shared" si="46"/>
        <v>0.60696741599668858</v>
      </c>
    </row>
    <row r="86" spans="1:49" x14ac:dyDescent="0.2">
      <c r="A86" t="s">
        <v>1000</v>
      </c>
      <c r="B86">
        <v>796.64599999999996</v>
      </c>
      <c r="C86">
        <v>0.182176872802744</v>
      </c>
      <c r="D86">
        <v>0.18429576833854799</v>
      </c>
      <c r="E86">
        <v>0.230638861247391</v>
      </c>
      <c r="F86">
        <v>0.21885544449834701</v>
      </c>
      <c r="G86">
        <v>0.17915604866232199</v>
      </c>
      <c r="H86">
        <v>0.19190994364243999</v>
      </c>
      <c r="I86">
        <v>0.208215609646872</v>
      </c>
      <c r="J86">
        <v>0.220182995730029</v>
      </c>
      <c r="K86">
        <v>0.23178382499932401</v>
      </c>
      <c r="L86">
        <v>0.19992770454759101</v>
      </c>
      <c r="M86">
        <v>0.19108584067641701</v>
      </c>
      <c r="N86">
        <v>0.189505732260526</v>
      </c>
      <c r="O86">
        <v>0.29875314420795801</v>
      </c>
      <c r="P86">
        <v>0.29766851972801001</v>
      </c>
      <c r="Q86">
        <v>0.33216102749576398</v>
      </c>
      <c r="R86">
        <v>0.28497184668824099</v>
      </c>
      <c r="S86">
        <v>5.5324283597916003E-2</v>
      </c>
      <c r="T86">
        <v>5.3579461420022297E-2</v>
      </c>
      <c r="U86">
        <v>8.3159983244235805E-2</v>
      </c>
      <c r="V86">
        <v>5.0744994435824899E-2</v>
      </c>
      <c r="W86">
        <v>0.13108608736634</v>
      </c>
      <c r="X86">
        <v>0.1008407818254</v>
      </c>
      <c r="AA86" t="str">
        <f t="shared" si="47"/>
        <v>PE_40:4_</v>
      </c>
      <c r="AB86">
        <f t="shared" si="48"/>
        <v>0.18323632057064598</v>
      </c>
      <c r="AC86">
        <f t="shared" si="49"/>
        <v>0.224747152872869</v>
      </c>
      <c r="AD86">
        <f t="shared" si="50"/>
        <v>0.185532996152381</v>
      </c>
      <c r="AE86">
        <f t="shared" si="51"/>
        <v>0.2141993026884505</v>
      </c>
      <c r="AF86">
        <f t="shared" si="52"/>
        <v>0.21585576477345753</v>
      </c>
      <c r="AG86">
        <f t="shared" si="53"/>
        <v>0.19029578646847151</v>
      </c>
      <c r="AH86">
        <f t="shared" si="54"/>
        <v>0.29821083196798404</v>
      </c>
      <c r="AI86">
        <f t="shared" si="38"/>
        <v>5.445187250896915E-2</v>
      </c>
      <c r="AJ86">
        <f t="shared" si="39"/>
        <v>6.6952488840030355E-2</v>
      </c>
      <c r="AK86">
        <f t="shared" si="40"/>
        <v>0.11596343459587</v>
      </c>
      <c r="AM86" t="str">
        <f t="shared" si="41"/>
        <v>PE_40:4_</v>
      </c>
      <c r="AN86">
        <f t="shared" si="42"/>
        <v>0.2047143074115608</v>
      </c>
      <c r="AO86">
        <f t="shared" si="43"/>
        <v>0.14517488287626501</v>
      </c>
      <c r="AQ86">
        <f t="shared" si="44"/>
        <v>1.9004201674802646E-2</v>
      </c>
      <c r="AR86">
        <f t="shared" si="45"/>
        <v>0.10081990615062461</v>
      </c>
      <c r="AT86">
        <f t="shared" si="55"/>
        <v>8.4989373605948142E-3</v>
      </c>
      <c r="AU86">
        <f t="shared" si="56"/>
        <v>4.1159554330719612E-2</v>
      </c>
      <c r="AW86">
        <f t="shared" si="46"/>
        <v>0.25987154960962133</v>
      </c>
    </row>
    <row r="87" spans="1:49" x14ac:dyDescent="0.2">
      <c r="A87" t="s">
        <v>1001</v>
      </c>
      <c r="B87">
        <v>794.64400000000001</v>
      </c>
      <c r="C87">
        <v>0.38982277380345198</v>
      </c>
      <c r="D87">
        <v>0.36305270449981097</v>
      </c>
      <c r="E87">
        <v>0.51657988164657498</v>
      </c>
      <c r="F87">
        <v>0.53050520032326898</v>
      </c>
      <c r="G87">
        <v>0.40643013323475802</v>
      </c>
      <c r="H87">
        <v>0.40142941837525697</v>
      </c>
      <c r="I87">
        <v>0.42028181132361597</v>
      </c>
      <c r="J87">
        <v>0.41294170713419498</v>
      </c>
      <c r="K87">
        <v>0.58954416544558397</v>
      </c>
      <c r="L87">
        <v>0.44482822279439599</v>
      </c>
      <c r="M87">
        <v>0.30429494837312399</v>
      </c>
      <c r="N87">
        <v>0.35769620358250998</v>
      </c>
      <c r="O87">
        <v>0.54353315156149695</v>
      </c>
      <c r="P87">
        <v>0.61523975099147399</v>
      </c>
      <c r="Q87">
        <v>0.46914785842630502</v>
      </c>
      <c r="R87">
        <v>0.41343106192392098</v>
      </c>
      <c r="S87">
        <v>0.15135729437892001</v>
      </c>
      <c r="T87">
        <v>0.15006206044217901</v>
      </c>
      <c r="U87">
        <v>0.17643439921752499</v>
      </c>
      <c r="V87">
        <v>0.105795867697257</v>
      </c>
      <c r="W87">
        <v>0.241810332809374</v>
      </c>
      <c r="X87">
        <v>0.130366293801087</v>
      </c>
      <c r="AA87" t="str">
        <f t="shared" si="47"/>
        <v>PE_40:5_</v>
      </c>
      <c r="AB87">
        <f t="shared" si="48"/>
        <v>0.37643773915163148</v>
      </c>
      <c r="AC87">
        <f t="shared" si="49"/>
        <v>0.52354254098492192</v>
      </c>
      <c r="AD87">
        <f t="shared" si="50"/>
        <v>0.4039297758050075</v>
      </c>
      <c r="AE87">
        <f t="shared" si="51"/>
        <v>0.41661175922890548</v>
      </c>
      <c r="AF87">
        <f t="shared" si="52"/>
        <v>0.51718619411999001</v>
      </c>
      <c r="AG87">
        <f t="shared" si="53"/>
        <v>0.33099557597781698</v>
      </c>
      <c r="AH87">
        <f t="shared" si="54"/>
        <v>0.57938645127648547</v>
      </c>
      <c r="AI87">
        <f t="shared" si="38"/>
        <v>0.15070967741054953</v>
      </c>
      <c r="AJ87">
        <f t="shared" si="39"/>
        <v>0.14111513345739099</v>
      </c>
      <c r="AK87">
        <f t="shared" si="40"/>
        <v>0.18608831330523051</v>
      </c>
      <c r="AM87" t="str">
        <f t="shared" si="41"/>
        <v>PE_40:5_</v>
      </c>
      <c r="AN87">
        <f t="shared" si="42"/>
        <v>0.44754160185809128</v>
      </c>
      <c r="AO87">
        <f t="shared" si="43"/>
        <v>0.27765903028549471</v>
      </c>
      <c r="AQ87">
        <f t="shared" si="44"/>
        <v>6.8082519430497049E-2</v>
      </c>
      <c r="AR87">
        <f t="shared" si="45"/>
        <v>0.18508767776983062</v>
      </c>
      <c r="AT87">
        <f t="shared" si="55"/>
        <v>3.0447428305208333E-2</v>
      </c>
      <c r="AU87">
        <f t="shared" si="56"/>
        <v>7.5561728035459699E-2</v>
      </c>
      <c r="AW87">
        <f t="shared" si="46"/>
        <v>0.11131741001804592</v>
      </c>
    </row>
    <row r="88" spans="1:49" x14ac:dyDescent="0.2">
      <c r="A88" t="s">
        <v>1002</v>
      </c>
      <c r="B88">
        <v>792.64200000000005</v>
      </c>
      <c r="C88">
        <v>0.92067893366379105</v>
      </c>
      <c r="D88">
        <v>1.0559118554522</v>
      </c>
      <c r="E88">
        <v>1.0904294874587299</v>
      </c>
      <c r="F88">
        <v>1.02432312598484</v>
      </c>
      <c r="G88">
        <v>0.91436488452720699</v>
      </c>
      <c r="H88">
        <v>0.94950229433335698</v>
      </c>
      <c r="I88">
        <v>0.90927362787449995</v>
      </c>
      <c r="J88">
        <v>0.94047672767350399</v>
      </c>
      <c r="K88">
        <v>1.1661833588372199</v>
      </c>
      <c r="L88">
        <v>0.83863397636894299</v>
      </c>
      <c r="M88">
        <v>0.76034069437920604</v>
      </c>
      <c r="N88">
        <v>0.89232876409675099</v>
      </c>
      <c r="O88">
        <v>1.61738148877221</v>
      </c>
      <c r="P88">
        <v>1.2107471072902301</v>
      </c>
      <c r="Q88">
        <v>1.42617809683609</v>
      </c>
      <c r="R88">
        <v>1.41010844382393</v>
      </c>
      <c r="S88">
        <v>0.36747679613831302</v>
      </c>
      <c r="T88">
        <v>0.434844965546832</v>
      </c>
      <c r="U88">
        <v>0.27676330966220603</v>
      </c>
      <c r="V88">
        <v>0.37372926825755598</v>
      </c>
      <c r="W88">
        <v>0.50315274819991695</v>
      </c>
      <c r="X88">
        <v>0.51946175692304197</v>
      </c>
      <c r="AA88" t="str">
        <f t="shared" si="47"/>
        <v>PE_40:6_</v>
      </c>
      <c r="AB88">
        <f t="shared" si="48"/>
        <v>0.98829539455799553</v>
      </c>
      <c r="AC88">
        <f t="shared" si="49"/>
        <v>1.057376306721785</v>
      </c>
      <c r="AD88">
        <f t="shared" si="50"/>
        <v>0.93193358943028204</v>
      </c>
      <c r="AE88">
        <f t="shared" si="51"/>
        <v>0.92487517777400197</v>
      </c>
      <c r="AF88">
        <f t="shared" si="52"/>
        <v>1.0024086676030814</v>
      </c>
      <c r="AG88">
        <f t="shared" si="53"/>
        <v>0.82633472923797857</v>
      </c>
      <c r="AH88">
        <f t="shared" si="54"/>
        <v>1.4140642980312199</v>
      </c>
      <c r="AI88">
        <f t="shared" si="38"/>
        <v>0.40116088084257251</v>
      </c>
      <c r="AJ88">
        <f t="shared" si="39"/>
        <v>0.325246288959881</v>
      </c>
      <c r="AK88">
        <f t="shared" si="40"/>
        <v>0.51130725256147946</v>
      </c>
      <c r="AM88" t="str">
        <f t="shared" si="41"/>
        <v>PE_40:6_</v>
      </c>
      <c r="AN88">
        <f t="shared" si="42"/>
        <v>0.98097782721742921</v>
      </c>
      <c r="AO88">
        <f t="shared" si="43"/>
        <v>0.69562268992662624</v>
      </c>
      <c r="AQ88">
        <f t="shared" si="44"/>
        <v>5.4549060295963882E-2</v>
      </c>
      <c r="AR88">
        <f t="shared" si="45"/>
        <v>0.44471974245868762</v>
      </c>
      <c r="AT88">
        <f t="shared" si="55"/>
        <v>2.4395081386102007E-2</v>
      </c>
      <c r="AU88">
        <f t="shared" si="56"/>
        <v>0.18155607459428869</v>
      </c>
      <c r="AW88">
        <f t="shared" si="46"/>
        <v>0.22553340598784999</v>
      </c>
    </row>
    <row r="89" spans="1:49" x14ac:dyDescent="0.2">
      <c r="A89" t="s">
        <v>1003</v>
      </c>
      <c r="B89">
        <v>790.64</v>
      </c>
      <c r="C89">
        <v>0.65807561373438905</v>
      </c>
      <c r="D89">
        <v>0.58544395522915305</v>
      </c>
      <c r="E89">
        <v>0.76851854431973998</v>
      </c>
      <c r="F89">
        <v>0.68067444337263905</v>
      </c>
      <c r="G89">
        <v>0.64181061273914397</v>
      </c>
      <c r="H89">
        <v>0.56056505928641998</v>
      </c>
      <c r="I89">
        <v>0.67811208822964797</v>
      </c>
      <c r="J89">
        <v>0.65195402690837101</v>
      </c>
      <c r="K89">
        <v>0.75169878814075097</v>
      </c>
      <c r="L89">
        <v>0.64497402014401795</v>
      </c>
      <c r="M89">
        <v>0.95859589197708195</v>
      </c>
      <c r="N89">
        <v>1.0945424041534</v>
      </c>
      <c r="O89">
        <v>2.1144764941337599</v>
      </c>
      <c r="P89">
        <v>1.70823580821358</v>
      </c>
      <c r="Q89">
        <v>0.70189652647821399</v>
      </c>
      <c r="R89">
        <v>0.70900763014062296</v>
      </c>
      <c r="S89">
        <v>0.32626577036341597</v>
      </c>
      <c r="T89">
        <v>0.33285426401387402</v>
      </c>
      <c r="U89">
        <v>0.230988432200745</v>
      </c>
      <c r="V89">
        <v>0.252730627169162</v>
      </c>
      <c r="W89">
        <v>0.43159067175843502</v>
      </c>
      <c r="X89">
        <v>0.43057803983731502</v>
      </c>
      <c r="AA89" t="str">
        <f t="shared" si="47"/>
        <v>PE_40:7_/PE_O-40:0_</v>
      </c>
      <c r="AB89">
        <f t="shared" si="48"/>
        <v>0.62175978448177105</v>
      </c>
      <c r="AC89">
        <f t="shared" si="49"/>
        <v>0.72459649384618952</v>
      </c>
      <c r="AD89">
        <f t="shared" si="50"/>
        <v>0.60118783601278203</v>
      </c>
      <c r="AE89">
        <f t="shared" si="51"/>
        <v>0.66503305756900954</v>
      </c>
      <c r="AF89">
        <f t="shared" si="52"/>
        <v>0.69833640414238451</v>
      </c>
      <c r="AG89">
        <f t="shared" si="53"/>
        <v>1.026569148065241</v>
      </c>
      <c r="AH89">
        <f t="shared" si="54"/>
        <v>1.9113561511736701</v>
      </c>
      <c r="AI89">
        <f t="shared" si="38"/>
        <v>0.32956001718864503</v>
      </c>
      <c r="AJ89">
        <f t="shared" si="39"/>
        <v>0.2418595296849535</v>
      </c>
      <c r="AK89">
        <f t="shared" si="40"/>
        <v>0.43108435579787502</v>
      </c>
      <c r="AM89" t="str">
        <f t="shared" si="41"/>
        <v>PE_40:7_/PE_O-40:0_</v>
      </c>
      <c r="AN89">
        <f t="shared" si="42"/>
        <v>0.66218271521042738</v>
      </c>
      <c r="AO89">
        <f t="shared" si="43"/>
        <v>0.78808584038207685</v>
      </c>
      <c r="AQ89">
        <f t="shared" si="44"/>
        <v>5.139329249905298E-2</v>
      </c>
      <c r="AR89">
        <f t="shared" si="45"/>
        <v>0.69904750414003969</v>
      </c>
      <c r="AT89">
        <f t="shared" si="55"/>
        <v>2.2983779123082502E-2</v>
      </c>
      <c r="AU89">
        <f t="shared" si="56"/>
        <v>0.28538494851820145</v>
      </c>
      <c r="AW89">
        <f t="shared" si="46"/>
        <v>0.70826947427207254</v>
      </c>
    </row>
    <row r="90" spans="1:49" x14ac:dyDescent="0.2">
      <c r="A90" t="s">
        <v>1004</v>
      </c>
      <c r="B90">
        <v>788.63800000000003</v>
      </c>
      <c r="C90">
        <v>0.104673126879832</v>
      </c>
      <c r="D90">
        <v>0.124436885602148</v>
      </c>
      <c r="E90">
        <v>0.13178753549738501</v>
      </c>
      <c r="F90">
        <v>0.13723412955847999</v>
      </c>
      <c r="G90">
        <v>0.11381957265270901</v>
      </c>
      <c r="H90">
        <v>0.110016513104265</v>
      </c>
      <c r="I90">
        <v>0.117257099565388</v>
      </c>
      <c r="J90">
        <v>0.100709730365611</v>
      </c>
      <c r="K90">
        <v>0.124524028845154</v>
      </c>
      <c r="L90">
        <v>0.142680468245728</v>
      </c>
      <c r="M90">
        <v>0.16164651268414301</v>
      </c>
      <c r="N90">
        <v>0.16445346354639401</v>
      </c>
      <c r="O90">
        <v>0.379457522524135</v>
      </c>
      <c r="P90">
        <v>0.33867597825836099</v>
      </c>
      <c r="Q90">
        <v>0.127051066233756</v>
      </c>
      <c r="R90">
        <v>9.8789469209421096E-2</v>
      </c>
      <c r="S90">
        <v>6.80615999895752E-2</v>
      </c>
      <c r="T90">
        <v>5.4963719022742302E-2</v>
      </c>
      <c r="U90">
        <v>5.5906159387430002E-2</v>
      </c>
      <c r="V90">
        <v>3.6976421299496902E-2</v>
      </c>
      <c r="W90">
        <v>0.125217988192939</v>
      </c>
      <c r="X90">
        <v>0.116285329943576</v>
      </c>
      <c r="AA90" t="str">
        <f t="shared" si="47"/>
        <v>PE_40:8_/PE_O-40:1_</v>
      </c>
      <c r="AB90">
        <f t="shared" si="48"/>
        <v>0.11455500624098999</v>
      </c>
      <c r="AC90">
        <f t="shared" si="49"/>
        <v>0.1345108325279325</v>
      </c>
      <c r="AD90">
        <f t="shared" si="50"/>
        <v>0.111918042878487</v>
      </c>
      <c r="AE90">
        <f t="shared" si="51"/>
        <v>0.1089834149654995</v>
      </c>
      <c r="AF90">
        <f t="shared" si="52"/>
        <v>0.133602248545441</v>
      </c>
      <c r="AG90">
        <f t="shared" si="53"/>
        <v>0.1630499881152685</v>
      </c>
      <c r="AH90">
        <f t="shared" si="54"/>
        <v>0.35906675039124802</v>
      </c>
      <c r="AI90">
        <f t="shared" si="38"/>
        <v>6.1512659506158751E-2</v>
      </c>
      <c r="AJ90">
        <f t="shared" si="39"/>
        <v>4.6441290343463448E-2</v>
      </c>
      <c r="AK90">
        <f t="shared" si="40"/>
        <v>0.12075165906825749</v>
      </c>
      <c r="AM90" t="str">
        <f t="shared" si="41"/>
        <v>PE_40:8_/PE_O-40:1_</v>
      </c>
      <c r="AN90">
        <f t="shared" si="42"/>
        <v>0.12071390903167001</v>
      </c>
      <c r="AO90">
        <f t="shared" si="43"/>
        <v>0.15016446948487921</v>
      </c>
      <c r="AQ90">
        <f t="shared" si="44"/>
        <v>1.2342692467510573E-2</v>
      </c>
      <c r="AR90">
        <f t="shared" si="45"/>
        <v>0.12578648007493401</v>
      </c>
      <c r="AT90">
        <f t="shared" si="55"/>
        <v>5.5198198765456508E-3</v>
      </c>
      <c r="AU90">
        <f t="shared" si="56"/>
        <v>5.1352115454058579E-2</v>
      </c>
      <c r="AW90">
        <f t="shared" si="46"/>
        <v>0.62936688581593869</v>
      </c>
    </row>
    <row r="91" spans="1:49" x14ac:dyDescent="0.2">
      <c r="A91" t="s">
        <v>1005</v>
      </c>
      <c r="B91">
        <v>786.63599999999997</v>
      </c>
      <c r="C91">
        <v>3.7700403994005899E-2</v>
      </c>
      <c r="D91">
        <v>3.3996656316374503E-2</v>
      </c>
      <c r="E91">
        <v>5.2319927124608201E-2</v>
      </c>
      <c r="F91">
        <v>4.4815707616294498E-2</v>
      </c>
      <c r="G91">
        <v>3.0908081223527201E-2</v>
      </c>
      <c r="H91">
        <v>5.6257015669844403E-2</v>
      </c>
      <c r="I91">
        <v>2.9188253094137199E-2</v>
      </c>
      <c r="J91">
        <v>3.21351536175115E-2</v>
      </c>
      <c r="K91">
        <v>4.8221533675997699E-2</v>
      </c>
      <c r="L91">
        <v>4.58178758102082E-2</v>
      </c>
      <c r="M91">
        <v>0.10084537449143401</v>
      </c>
      <c r="N91">
        <v>7.3997837093479693E-2</v>
      </c>
      <c r="O91">
        <v>0.14752571295713399</v>
      </c>
      <c r="P91">
        <v>0.18991279185461599</v>
      </c>
      <c r="Q91">
        <v>3.00209858790845E-2</v>
      </c>
      <c r="R91">
        <v>7.6876097529174001E-2</v>
      </c>
      <c r="S91">
        <v>2.3265269831819001E-2</v>
      </c>
      <c r="T91">
        <v>3.1092032313230902E-2</v>
      </c>
      <c r="U91">
        <v>2.0534888415157101E-2</v>
      </c>
      <c r="V91">
        <v>2.0121958111610501E-2</v>
      </c>
      <c r="W91">
        <v>3.42434875000057E-2</v>
      </c>
      <c r="X91">
        <v>3.63207759158026E-2</v>
      </c>
      <c r="AA91" t="str">
        <f t="shared" si="47"/>
        <v>PE_40:9_/PE_O-40:2_</v>
      </c>
      <c r="AB91">
        <f t="shared" si="48"/>
        <v>3.5848530155190197E-2</v>
      </c>
      <c r="AC91">
        <f t="shared" si="49"/>
        <v>4.8567817370451349E-2</v>
      </c>
      <c r="AD91">
        <f t="shared" si="50"/>
        <v>4.3582548446685798E-2</v>
      </c>
      <c r="AE91">
        <f t="shared" si="51"/>
        <v>3.0661703355824348E-2</v>
      </c>
      <c r="AF91">
        <f t="shared" si="52"/>
        <v>4.701970474310295E-2</v>
      </c>
      <c r="AG91">
        <f t="shared" si="53"/>
        <v>8.742160579245685E-2</v>
      </c>
      <c r="AH91">
        <f t="shared" si="54"/>
        <v>0.16871925240587499</v>
      </c>
      <c r="AI91">
        <f t="shared" si="38"/>
        <v>2.7178651072524949E-2</v>
      </c>
      <c r="AJ91">
        <f t="shared" si="39"/>
        <v>2.0328423263383799E-2</v>
      </c>
      <c r="AK91">
        <f t="shared" si="40"/>
        <v>3.5282131707904146E-2</v>
      </c>
      <c r="AM91" t="str">
        <f t="shared" si="41"/>
        <v>PE_40:9_/PE_O-40:2_</v>
      </c>
      <c r="AN91">
        <f t="shared" si="42"/>
        <v>4.1136060814250933E-2</v>
      </c>
      <c r="AO91">
        <f t="shared" si="43"/>
        <v>6.7786012848428931E-2</v>
      </c>
      <c r="AQ91">
        <f t="shared" si="44"/>
        <v>7.6404142192227449E-3</v>
      </c>
      <c r="AR91">
        <f t="shared" si="45"/>
        <v>6.2311231504929045E-2</v>
      </c>
      <c r="AT91">
        <f t="shared" si="55"/>
        <v>3.4168971140876073E-3</v>
      </c>
      <c r="AU91">
        <f t="shared" si="56"/>
        <v>2.5438453738585286E-2</v>
      </c>
      <c r="AW91">
        <f t="shared" si="46"/>
        <v>0.39478718707240251</v>
      </c>
    </row>
    <row r="92" spans="1:49" x14ac:dyDescent="0.2">
      <c r="A92" t="s">
        <v>1006</v>
      </c>
      <c r="B92">
        <v>832.68200000000002</v>
      </c>
      <c r="C92">
        <v>9.5636414380825797E-4</v>
      </c>
      <c r="D92">
        <v>0</v>
      </c>
      <c r="E92">
        <v>0</v>
      </c>
      <c r="F92">
        <v>8.5780925294132203E-4</v>
      </c>
      <c r="G92">
        <v>0</v>
      </c>
      <c r="H92">
        <v>0</v>
      </c>
      <c r="I92">
        <v>7.89658752014432E-4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5.4757099477321996E-3</v>
      </c>
      <c r="Q92">
        <v>2.9864668781546502E-2</v>
      </c>
      <c r="R92">
        <v>6.3922559465151999E-3</v>
      </c>
      <c r="S92">
        <v>0</v>
      </c>
      <c r="T92">
        <v>0</v>
      </c>
      <c r="U92">
        <v>3.02015691498487E-3</v>
      </c>
      <c r="V92">
        <v>0</v>
      </c>
      <c r="W92">
        <v>0</v>
      </c>
      <c r="X92">
        <v>0</v>
      </c>
      <c r="AA92" t="str">
        <f t="shared" si="47"/>
        <v>PE_42:0_/PE_O-44:7_</v>
      </c>
      <c r="AB92">
        <f t="shared" si="48"/>
        <v>4.7818207190412898E-4</v>
      </c>
      <c r="AC92">
        <f t="shared" si="49"/>
        <v>4.2890462647066102E-4</v>
      </c>
      <c r="AD92">
        <f t="shared" si="50"/>
        <v>0</v>
      </c>
      <c r="AE92">
        <f t="shared" si="51"/>
        <v>3.94829376007216E-4</v>
      </c>
      <c r="AF92">
        <f t="shared" si="52"/>
        <v>0</v>
      </c>
      <c r="AG92">
        <f t="shared" si="53"/>
        <v>0</v>
      </c>
      <c r="AH92">
        <f t="shared" si="54"/>
        <v>2.7378549738660998E-3</v>
      </c>
      <c r="AI92">
        <f t="shared" si="38"/>
        <v>0</v>
      </c>
      <c r="AJ92">
        <f t="shared" si="39"/>
        <v>1.510078457492435E-3</v>
      </c>
      <c r="AK92">
        <f t="shared" si="40"/>
        <v>0</v>
      </c>
      <c r="AM92" t="str">
        <f t="shared" si="41"/>
        <v>PE_42:0_/PE_O-44:7_</v>
      </c>
      <c r="AN92">
        <f t="shared" si="42"/>
        <v>2.6038321487640117E-4</v>
      </c>
      <c r="AO92">
        <f t="shared" si="43"/>
        <v>8.4958668627170694E-4</v>
      </c>
      <c r="AQ92">
        <f t="shared" si="44"/>
        <v>2.3953622675383562E-4</v>
      </c>
      <c r="AR92">
        <f t="shared" si="45"/>
        <v>1.2416923047050923E-3</v>
      </c>
      <c r="AT92">
        <f t="shared" si="55"/>
        <v>1.0712385721907603E-4</v>
      </c>
      <c r="AU92">
        <f t="shared" si="56"/>
        <v>5.0691876067798802E-4</v>
      </c>
      <c r="AW92">
        <f t="shared" si="46"/>
        <v>0.35251092544436141</v>
      </c>
    </row>
    <row r="93" spans="1:49" x14ac:dyDescent="0.2">
      <c r="A93" t="s">
        <v>1007</v>
      </c>
      <c r="B93">
        <v>830.68</v>
      </c>
      <c r="C93">
        <v>4.8804929656415799E-3</v>
      </c>
      <c r="D93">
        <v>3.0932682753789199E-3</v>
      </c>
      <c r="E93">
        <v>3.0391129331334399E-3</v>
      </c>
      <c r="F93">
        <v>4.3360922681365396E-3</v>
      </c>
      <c r="G93">
        <v>1.88986753690079E-3</v>
      </c>
      <c r="H93">
        <v>7.8312255332231302E-4</v>
      </c>
      <c r="I93">
        <v>6.9006081148933096E-4</v>
      </c>
      <c r="J93">
        <v>5.1799908798651597E-3</v>
      </c>
      <c r="K93">
        <v>5.4204037310692198E-3</v>
      </c>
      <c r="L93">
        <v>4.06966772496338E-3</v>
      </c>
      <c r="M93">
        <v>0</v>
      </c>
      <c r="N93">
        <v>0</v>
      </c>
      <c r="O93">
        <v>7.6185765505457801E-3</v>
      </c>
      <c r="P93">
        <v>0</v>
      </c>
      <c r="Q93">
        <v>3.2324571260223698E-3</v>
      </c>
      <c r="R93">
        <v>8.1993771678667508E-3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AA93" t="str">
        <f t="shared" si="47"/>
        <v>PE_42:1_</v>
      </c>
      <c r="AB93">
        <f t="shared" si="48"/>
        <v>3.9868806205102499E-3</v>
      </c>
      <c r="AC93">
        <f t="shared" si="49"/>
        <v>3.6876026006349896E-3</v>
      </c>
      <c r="AD93">
        <f t="shared" si="50"/>
        <v>1.3364950451115515E-3</v>
      </c>
      <c r="AE93">
        <f t="shared" si="51"/>
        <v>2.9350258456772452E-3</v>
      </c>
      <c r="AF93">
        <f t="shared" si="52"/>
        <v>4.7450357280162999E-3</v>
      </c>
      <c r="AG93">
        <f t="shared" si="53"/>
        <v>0</v>
      </c>
      <c r="AH93">
        <f t="shared" si="54"/>
        <v>3.8092882752728901E-3</v>
      </c>
      <c r="AI93">
        <f t="shared" si="38"/>
        <v>0</v>
      </c>
      <c r="AJ93">
        <f t="shared" si="39"/>
        <v>0</v>
      </c>
      <c r="AK93">
        <f t="shared" si="40"/>
        <v>0</v>
      </c>
      <c r="AM93" t="str">
        <f t="shared" si="41"/>
        <v>PE_42:1_</v>
      </c>
      <c r="AN93">
        <f t="shared" si="42"/>
        <v>3.3382079679900672E-3</v>
      </c>
      <c r="AO93">
        <f t="shared" si="43"/>
        <v>7.6185765505457797E-4</v>
      </c>
      <c r="AQ93">
        <f t="shared" si="44"/>
        <v>1.2933896952582195E-3</v>
      </c>
      <c r="AR93">
        <f t="shared" si="45"/>
        <v>1.7035655058806225E-3</v>
      </c>
      <c r="AT93">
        <f t="shared" si="55"/>
        <v>5.7842145599902323E-4</v>
      </c>
      <c r="AU93">
        <f t="shared" si="56"/>
        <v>6.9547770546897014E-4</v>
      </c>
      <c r="AW93">
        <f t="shared" si="46"/>
        <v>2.9147818570854824E-2</v>
      </c>
    </row>
    <row r="94" spans="1:49" x14ac:dyDescent="0.2">
      <c r="A94" t="s">
        <v>1008</v>
      </c>
      <c r="B94">
        <v>812.66200000000003</v>
      </c>
      <c r="C94">
        <v>4.1155045616051898E-2</v>
      </c>
      <c r="D94">
        <v>5.3005296010110899E-2</v>
      </c>
      <c r="E94">
        <v>6.4954903770648303E-2</v>
      </c>
      <c r="F94">
        <v>4.85397114038323E-2</v>
      </c>
      <c r="G94">
        <v>5.0976152961593503E-2</v>
      </c>
      <c r="H94">
        <v>5.1822653295503E-2</v>
      </c>
      <c r="I94">
        <v>5.5075728301970099E-2</v>
      </c>
      <c r="J94">
        <v>5.36806013253225E-2</v>
      </c>
      <c r="K94">
        <v>5.6962294730566299E-2</v>
      </c>
      <c r="L94">
        <v>5.4670705238420901E-2</v>
      </c>
      <c r="M94">
        <v>6.3261193014790704E-2</v>
      </c>
      <c r="N94">
        <v>9.5960269352181299E-2</v>
      </c>
      <c r="O94">
        <v>6.5505641135239906E-2</v>
      </c>
      <c r="P94">
        <v>0.118011649812716</v>
      </c>
      <c r="Q94">
        <v>2.8233783193207799E-2</v>
      </c>
      <c r="R94">
        <v>3.4731413590500103E-2</v>
      </c>
      <c r="S94">
        <v>1.77446636064734E-2</v>
      </c>
      <c r="T94">
        <v>3.6799788283694998E-2</v>
      </c>
      <c r="U94">
        <v>7.2788108240155998E-3</v>
      </c>
      <c r="V94">
        <v>3.0212544128802001E-2</v>
      </c>
      <c r="W94">
        <v>5.76775995771057E-2</v>
      </c>
      <c r="X94">
        <v>3.4656774066083702E-2</v>
      </c>
      <c r="AA94" t="str">
        <f t="shared" si="47"/>
        <v>PE_42:10_/PE_O-42:3_</v>
      </c>
      <c r="AB94">
        <f t="shared" si="48"/>
        <v>4.7080170813081398E-2</v>
      </c>
      <c r="AC94">
        <f t="shared" si="49"/>
        <v>5.6747307587240302E-2</v>
      </c>
      <c r="AD94">
        <f t="shared" si="50"/>
        <v>5.1399403128548252E-2</v>
      </c>
      <c r="AE94">
        <f t="shared" si="51"/>
        <v>5.4378164813646296E-2</v>
      </c>
      <c r="AF94">
        <f t="shared" si="52"/>
        <v>5.5816499984493603E-2</v>
      </c>
      <c r="AG94">
        <f t="shared" si="53"/>
        <v>7.9610731183485994E-2</v>
      </c>
      <c r="AH94">
        <f t="shared" si="54"/>
        <v>9.1758645473977954E-2</v>
      </c>
      <c r="AI94">
        <f t="shared" si="38"/>
        <v>2.7272225945084199E-2</v>
      </c>
      <c r="AJ94">
        <f t="shared" si="39"/>
        <v>1.87456774764088E-2</v>
      </c>
      <c r="AK94">
        <f t="shared" si="40"/>
        <v>4.6167186821594701E-2</v>
      </c>
      <c r="AM94" t="str">
        <f t="shared" si="41"/>
        <v>PE_42:10_/PE_O-42:3_</v>
      </c>
      <c r="AN94">
        <f t="shared" si="42"/>
        <v>5.308430926540196E-2</v>
      </c>
      <c r="AO94">
        <f t="shared" si="43"/>
        <v>5.2710893380110327E-2</v>
      </c>
      <c r="AQ94">
        <f t="shared" si="44"/>
        <v>3.9193453616530559E-3</v>
      </c>
      <c r="AR94">
        <f t="shared" si="45"/>
        <v>3.1984019467583127E-2</v>
      </c>
      <c r="AT94">
        <f t="shared" si="55"/>
        <v>1.7527845311909461E-3</v>
      </c>
      <c r="AU94">
        <f t="shared" si="56"/>
        <v>1.3057421269803728E-2</v>
      </c>
      <c r="AW94">
        <f t="shared" si="46"/>
        <v>0.98053390981626909</v>
      </c>
    </row>
    <row r="95" spans="1:49" x14ac:dyDescent="0.2">
      <c r="A95" t="s">
        <v>1009</v>
      </c>
      <c r="B95">
        <v>810.66</v>
      </c>
      <c r="C95">
        <v>1.03745426548868E-2</v>
      </c>
      <c r="D95">
        <v>3.7765441404101299E-3</v>
      </c>
      <c r="E95">
        <v>5.7146811189929397E-3</v>
      </c>
      <c r="F95">
        <v>7.2874996508567299E-3</v>
      </c>
      <c r="G95">
        <v>6.1487035838565301E-3</v>
      </c>
      <c r="H95">
        <v>7.7049458191255898E-3</v>
      </c>
      <c r="I95">
        <v>4.9842691415310598E-3</v>
      </c>
      <c r="J95">
        <v>1.1117600026196E-2</v>
      </c>
      <c r="K95">
        <v>7.12960917122745E-3</v>
      </c>
      <c r="L95">
        <v>8.6819691726093395E-3</v>
      </c>
      <c r="M95">
        <v>0</v>
      </c>
      <c r="N95">
        <v>9.5489699757000893E-3</v>
      </c>
      <c r="O95">
        <v>0</v>
      </c>
      <c r="P95">
        <v>2.0425365468504E-2</v>
      </c>
      <c r="Q95">
        <v>0</v>
      </c>
      <c r="R95">
        <v>9.1565510038807904E-3</v>
      </c>
      <c r="S95">
        <v>0</v>
      </c>
      <c r="T95">
        <v>3.7353680435584999E-3</v>
      </c>
      <c r="U95">
        <v>1.9352534647775401E-3</v>
      </c>
      <c r="V95">
        <v>5.7697550030637399E-3</v>
      </c>
      <c r="W95">
        <v>1.3809758743774899E-2</v>
      </c>
      <c r="X95">
        <v>1.01742737261276E-2</v>
      </c>
      <c r="AA95" t="str">
        <f t="shared" si="47"/>
        <v>PE_42:11_/PE_O-42:4_</v>
      </c>
      <c r="AB95">
        <f t="shared" si="48"/>
        <v>7.0755433976484646E-3</v>
      </c>
      <c r="AC95">
        <f t="shared" si="49"/>
        <v>6.5010903849248344E-3</v>
      </c>
      <c r="AD95">
        <f t="shared" si="50"/>
        <v>6.9268247014910595E-3</v>
      </c>
      <c r="AE95">
        <f t="shared" si="51"/>
        <v>8.0509345838635296E-3</v>
      </c>
      <c r="AF95">
        <f t="shared" si="52"/>
        <v>7.9057891719183943E-3</v>
      </c>
      <c r="AG95">
        <f t="shared" si="53"/>
        <v>4.7744849878500447E-3</v>
      </c>
      <c r="AH95">
        <f t="shared" si="54"/>
        <v>1.0212682734252E-2</v>
      </c>
      <c r="AI95">
        <f t="shared" si="38"/>
        <v>1.8676840217792499E-3</v>
      </c>
      <c r="AJ95">
        <f t="shared" si="39"/>
        <v>3.8525042339206399E-3</v>
      </c>
      <c r="AK95">
        <f t="shared" si="40"/>
        <v>1.1992016234951251E-2</v>
      </c>
      <c r="AM95" t="str">
        <f t="shared" si="41"/>
        <v>PE_42:11_/PE_O-42:4_</v>
      </c>
      <c r="AN95">
        <f t="shared" si="42"/>
        <v>7.2920364479692563E-3</v>
      </c>
      <c r="AO95">
        <f t="shared" si="43"/>
        <v>6.5398744425506361E-3</v>
      </c>
      <c r="AQ95">
        <f t="shared" si="44"/>
        <v>6.6303531619121088E-4</v>
      </c>
      <c r="AR95">
        <f t="shared" si="45"/>
        <v>4.341177627239518E-3</v>
      </c>
      <c r="AT95">
        <f t="shared" si="55"/>
        <v>2.9651840769732291E-4</v>
      </c>
      <c r="AU95">
        <f t="shared" si="56"/>
        <v>1.7722783449205025E-3</v>
      </c>
      <c r="AW95">
        <f t="shared" si="46"/>
        <v>0.72038754111106029</v>
      </c>
    </row>
    <row r="96" spans="1:49" x14ac:dyDescent="0.2">
      <c r="A96" t="s">
        <v>1010</v>
      </c>
      <c r="B96">
        <v>828.678</v>
      </c>
      <c r="C96">
        <v>4.72599761808409E-3</v>
      </c>
      <c r="D96">
        <v>2.0734135724956998E-3</v>
      </c>
      <c r="E96">
        <v>4.6658218828781401E-3</v>
      </c>
      <c r="F96">
        <v>7.5071353775845297E-4</v>
      </c>
      <c r="G96">
        <v>6.0470502357769999E-4</v>
      </c>
      <c r="H96">
        <v>4.6946306578737503E-3</v>
      </c>
      <c r="I96">
        <v>3.3737238142785399E-3</v>
      </c>
      <c r="J96">
        <v>3.5537685673963102E-3</v>
      </c>
      <c r="K96">
        <v>7.7959674684789796E-3</v>
      </c>
      <c r="L96">
        <v>5.0862350407768998E-3</v>
      </c>
      <c r="M96">
        <v>8.4899417253777795E-3</v>
      </c>
      <c r="N96">
        <v>0</v>
      </c>
      <c r="O96">
        <v>0</v>
      </c>
      <c r="P96">
        <v>0</v>
      </c>
      <c r="Q96">
        <v>9.57668652739147E-3</v>
      </c>
      <c r="R96">
        <v>3.9410346506105901E-3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AA96" t="str">
        <f t="shared" si="47"/>
        <v>PE_42:2_</v>
      </c>
      <c r="AB96">
        <f t="shared" si="48"/>
        <v>3.3997055952898949E-3</v>
      </c>
      <c r="AC96">
        <f t="shared" si="49"/>
        <v>2.7082677103182967E-3</v>
      </c>
      <c r="AD96">
        <f t="shared" si="50"/>
        <v>2.6496678407257252E-3</v>
      </c>
      <c r="AE96">
        <f t="shared" si="51"/>
        <v>3.463746190837425E-3</v>
      </c>
      <c r="AF96">
        <f t="shared" si="52"/>
        <v>6.4411012546279397E-3</v>
      </c>
      <c r="AG96">
        <f t="shared" si="53"/>
        <v>4.2449708626888898E-3</v>
      </c>
      <c r="AH96">
        <f t="shared" si="54"/>
        <v>0</v>
      </c>
      <c r="AI96">
        <f t="shared" si="38"/>
        <v>0</v>
      </c>
      <c r="AJ96">
        <f t="shared" si="39"/>
        <v>0</v>
      </c>
      <c r="AK96">
        <f t="shared" si="40"/>
        <v>0</v>
      </c>
      <c r="AM96" t="str">
        <f t="shared" si="41"/>
        <v>PE_42:2_</v>
      </c>
      <c r="AN96">
        <f t="shared" si="42"/>
        <v>3.7324977183598564E-3</v>
      </c>
      <c r="AO96">
        <f t="shared" si="43"/>
        <v>8.4899417253777795E-4</v>
      </c>
      <c r="AQ96">
        <f t="shared" si="44"/>
        <v>1.5605350645433267E-3</v>
      </c>
      <c r="AR96">
        <f t="shared" si="45"/>
        <v>1.8984086822956567E-3</v>
      </c>
      <c r="AT96">
        <f t="shared" si="55"/>
        <v>6.9789249711818004E-4</v>
      </c>
      <c r="AU96">
        <f t="shared" si="56"/>
        <v>7.7502209914895673E-4</v>
      </c>
      <c r="AW96">
        <f t="shared" si="46"/>
        <v>3.1446309764007599E-2</v>
      </c>
    </row>
    <row r="97" spans="1:49" x14ac:dyDescent="0.2">
      <c r="A97" t="s">
        <v>1011</v>
      </c>
      <c r="B97">
        <v>826.67600000000004</v>
      </c>
      <c r="C97">
        <v>2.9630206883380799E-3</v>
      </c>
      <c r="D97">
        <v>1.63376071679751E-3</v>
      </c>
      <c r="E97">
        <v>2.8442686820363701E-3</v>
      </c>
      <c r="F97">
        <v>5.2820685659869197E-3</v>
      </c>
      <c r="G97">
        <v>3.0588715947160502E-3</v>
      </c>
      <c r="H97">
        <v>3.3545162527665799E-3</v>
      </c>
      <c r="I97">
        <v>1.71597426337616E-3</v>
      </c>
      <c r="J97">
        <v>6.3464441720143504E-3</v>
      </c>
      <c r="K97">
        <v>6.2120119545828398E-3</v>
      </c>
      <c r="L97">
        <v>4.8196172068071001E-3</v>
      </c>
      <c r="M97">
        <v>5.0687805964171597E-3</v>
      </c>
      <c r="N97">
        <v>3.6878269307600501E-3</v>
      </c>
      <c r="O97">
        <v>0</v>
      </c>
      <c r="P97">
        <v>0</v>
      </c>
      <c r="Q97">
        <v>3.9788610449709898E-3</v>
      </c>
      <c r="R97">
        <v>0</v>
      </c>
      <c r="S97">
        <v>0</v>
      </c>
      <c r="T97">
        <v>3.2906495041368001E-3</v>
      </c>
      <c r="U97">
        <v>0</v>
      </c>
      <c r="V97">
        <v>3.24960250566149E-3</v>
      </c>
      <c r="W97">
        <v>0</v>
      </c>
      <c r="X97">
        <v>6.8092575051818399E-3</v>
      </c>
      <c r="AA97" t="str">
        <f t="shared" si="47"/>
        <v>PE_42:3_</v>
      </c>
      <c r="AB97">
        <f t="shared" si="48"/>
        <v>2.2983907025677947E-3</v>
      </c>
      <c r="AC97">
        <f t="shared" si="49"/>
        <v>4.0631686240116451E-3</v>
      </c>
      <c r="AD97">
        <f t="shared" si="50"/>
        <v>3.2066939237413153E-3</v>
      </c>
      <c r="AE97">
        <f t="shared" si="51"/>
        <v>4.0312092176952551E-3</v>
      </c>
      <c r="AF97">
        <f t="shared" si="52"/>
        <v>5.5158145806949704E-3</v>
      </c>
      <c r="AG97">
        <f t="shared" si="53"/>
        <v>4.3783037635886047E-3</v>
      </c>
      <c r="AH97">
        <f t="shared" si="54"/>
        <v>0</v>
      </c>
      <c r="AI97">
        <f t="shared" si="38"/>
        <v>1.6453247520684001E-3</v>
      </c>
      <c r="AJ97">
        <f t="shared" si="39"/>
        <v>1.624801252830745E-3</v>
      </c>
      <c r="AK97">
        <f t="shared" si="40"/>
        <v>3.40462875259092E-3</v>
      </c>
      <c r="AM97" t="str">
        <f t="shared" si="41"/>
        <v>PE_42:3_</v>
      </c>
      <c r="AN97">
        <f t="shared" si="42"/>
        <v>3.823055409742196E-3</v>
      </c>
      <c r="AO97">
        <f t="shared" si="43"/>
        <v>2.2106117042157338E-3</v>
      </c>
      <c r="AQ97">
        <f t="shared" si="44"/>
        <v>1.1906846691090494E-3</v>
      </c>
      <c r="AR97">
        <f t="shared" si="45"/>
        <v>1.7083685862625117E-3</v>
      </c>
      <c r="AT97">
        <f t="shared" si="55"/>
        <v>5.3249037197893566E-4</v>
      </c>
      <c r="AU97">
        <f t="shared" si="56"/>
        <v>6.9743855482383692E-4</v>
      </c>
      <c r="AW97">
        <f t="shared" si="46"/>
        <v>0.12611519765795765</v>
      </c>
    </row>
    <row r="98" spans="1:49" x14ac:dyDescent="0.2">
      <c r="A98" t="s">
        <v>1012</v>
      </c>
      <c r="B98">
        <v>824.67399999999998</v>
      </c>
      <c r="C98">
        <v>1.1941624507122901E-2</v>
      </c>
      <c r="D98">
        <v>1.3094465832422599E-2</v>
      </c>
      <c r="E98">
        <v>7.3260423231878398E-3</v>
      </c>
      <c r="F98">
        <v>8.6013142183379594E-3</v>
      </c>
      <c r="G98">
        <v>1.2476076105367301E-2</v>
      </c>
      <c r="H98">
        <v>1.67319533346564E-3</v>
      </c>
      <c r="I98">
        <v>1.44642234478828E-2</v>
      </c>
      <c r="J98">
        <v>1.1807808930732199E-2</v>
      </c>
      <c r="K98">
        <v>9.2359481809809706E-3</v>
      </c>
      <c r="L98">
        <v>1.6421195431305598E-2</v>
      </c>
      <c r="M98">
        <v>1.49357415679465E-2</v>
      </c>
      <c r="N98">
        <v>1.25990751432051E-2</v>
      </c>
      <c r="O98">
        <v>2.1888254392223E-2</v>
      </c>
      <c r="P98">
        <v>6.8178701360521099E-3</v>
      </c>
      <c r="Q98">
        <v>4.7067624650264102E-2</v>
      </c>
      <c r="R98">
        <v>1.32444188012727E-2</v>
      </c>
      <c r="S98">
        <v>5.1532588922590097E-3</v>
      </c>
      <c r="T98">
        <v>4.4062554850658698E-3</v>
      </c>
      <c r="U98">
        <v>0</v>
      </c>
      <c r="V98">
        <v>4.0076292619803796E-3</v>
      </c>
      <c r="W98">
        <v>2.04605140974969E-3</v>
      </c>
      <c r="X98">
        <v>2.2269636510584999E-3</v>
      </c>
      <c r="AA98" t="str">
        <f t="shared" si="47"/>
        <v>PE_42:4_</v>
      </c>
      <c r="AB98">
        <f t="shared" si="48"/>
        <v>1.251804516977275E-2</v>
      </c>
      <c r="AC98">
        <f t="shared" si="49"/>
        <v>7.9636782707629E-3</v>
      </c>
      <c r="AD98">
        <f t="shared" si="50"/>
        <v>7.0746357194164701E-3</v>
      </c>
      <c r="AE98">
        <f t="shared" si="51"/>
        <v>1.3136016189307501E-2</v>
      </c>
      <c r="AF98">
        <f t="shared" si="52"/>
        <v>1.2828571806143284E-2</v>
      </c>
      <c r="AG98">
        <f t="shared" si="53"/>
        <v>1.37674083555758E-2</v>
      </c>
      <c r="AH98">
        <f t="shared" si="54"/>
        <v>1.4353062264137555E-2</v>
      </c>
      <c r="AI98">
        <f t="shared" si="38"/>
        <v>4.7797571886624398E-3</v>
      </c>
      <c r="AJ98">
        <f t="shared" si="39"/>
        <v>2.0038146309901898E-3</v>
      </c>
      <c r="AK98">
        <f t="shared" si="40"/>
        <v>2.1365075304040949E-3</v>
      </c>
      <c r="AM98" t="str">
        <f t="shared" si="41"/>
        <v>PE_42:4_</v>
      </c>
      <c r="AN98">
        <f t="shared" si="42"/>
        <v>1.0704189431080582E-2</v>
      </c>
      <c r="AO98">
        <f t="shared" si="43"/>
        <v>7.408109993954015E-3</v>
      </c>
      <c r="AQ98">
        <f t="shared" si="44"/>
        <v>2.932614706365827E-3</v>
      </c>
      <c r="AR98">
        <f t="shared" si="45"/>
        <v>6.1761127956870068E-3</v>
      </c>
      <c r="AT98">
        <f t="shared" si="55"/>
        <v>1.3115051670499148E-3</v>
      </c>
      <c r="AU98">
        <f t="shared" si="56"/>
        <v>2.5213874905512103E-3</v>
      </c>
      <c r="AW98">
        <f t="shared" si="46"/>
        <v>0.32440889983961585</v>
      </c>
    </row>
    <row r="99" spans="1:49" x14ac:dyDescent="0.2">
      <c r="A99" t="s">
        <v>1013</v>
      </c>
      <c r="B99">
        <v>822.67200000000003</v>
      </c>
      <c r="C99">
        <v>1.2406054262487301E-2</v>
      </c>
      <c r="D99">
        <v>1.4672679799985299E-2</v>
      </c>
      <c r="E99">
        <v>1.9798928307888201E-2</v>
      </c>
      <c r="F99">
        <v>1.3473035482301599E-2</v>
      </c>
      <c r="G99">
        <v>1.5026882905346499E-2</v>
      </c>
      <c r="H99">
        <v>4.6035455498184899E-3</v>
      </c>
      <c r="I99">
        <v>1.27461308591747E-2</v>
      </c>
      <c r="J99">
        <v>1.6135456964750401E-2</v>
      </c>
      <c r="K99">
        <v>1.34986407072888E-2</v>
      </c>
      <c r="L99">
        <v>1.4360178052961499E-2</v>
      </c>
      <c r="M99">
        <v>1.8739820376714001E-2</v>
      </c>
      <c r="N99">
        <v>9.5144046954401904E-3</v>
      </c>
      <c r="O99">
        <v>2.6137505978674501E-2</v>
      </c>
      <c r="P99">
        <v>8.1414496674620303E-3</v>
      </c>
      <c r="Q99">
        <v>2.63807212977673E-2</v>
      </c>
      <c r="R99">
        <v>4.6437215718536602E-2</v>
      </c>
      <c r="S99">
        <v>0</v>
      </c>
      <c r="T99">
        <v>8.5022582034470807E-3</v>
      </c>
      <c r="U99">
        <v>1.83653223604835E-3</v>
      </c>
      <c r="V99">
        <v>3.4458357188619599E-3</v>
      </c>
      <c r="W99">
        <v>1.36112236947663E-2</v>
      </c>
      <c r="X99">
        <v>4.45320706754819E-3</v>
      </c>
      <c r="AA99" t="str">
        <f t="shared" si="47"/>
        <v>PE_42:5_</v>
      </c>
      <c r="AB99">
        <f t="shared" si="48"/>
        <v>1.35393670312363E-2</v>
      </c>
      <c r="AC99">
        <f t="shared" si="49"/>
        <v>1.6635981895094902E-2</v>
      </c>
      <c r="AD99">
        <f t="shared" si="50"/>
        <v>9.8152142275824937E-3</v>
      </c>
      <c r="AE99">
        <f t="shared" si="51"/>
        <v>1.4440793911962551E-2</v>
      </c>
      <c r="AF99">
        <f t="shared" si="52"/>
        <v>1.392940938012515E-2</v>
      </c>
      <c r="AG99">
        <f t="shared" si="53"/>
        <v>1.4127112536077097E-2</v>
      </c>
      <c r="AH99">
        <f t="shared" si="54"/>
        <v>1.7139477823068267E-2</v>
      </c>
      <c r="AI99">
        <f t="shared" si="38"/>
        <v>4.2511291017235404E-3</v>
      </c>
      <c r="AJ99">
        <f t="shared" si="39"/>
        <v>2.6411839774551551E-3</v>
      </c>
      <c r="AK99">
        <f t="shared" si="40"/>
        <v>9.0322153811572443E-3</v>
      </c>
      <c r="AM99" t="str">
        <f t="shared" si="41"/>
        <v>PE_42:5_</v>
      </c>
      <c r="AN99">
        <f t="shared" si="42"/>
        <v>1.3672153289200278E-2</v>
      </c>
      <c r="AO99">
        <f t="shared" si="43"/>
        <v>9.4382237638962613E-3</v>
      </c>
      <c r="AQ99">
        <f t="shared" si="44"/>
        <v>2.4665198267870636E-3</v>
      </c>
      <c r="AR99">
        <f t="shared" si="45"/>
        <v>6.2162194238430625E-3</v>
      </c>
      <c r="AT99">
        <f t="shared" si="55"/>
        <v>1.1030612001093761E-3</v>
      </c>
      <c r="AU99">
        <f t="shared" si="56"/>
        <v>2.5377609529321902E-3</v>
      </c>
      <c r="AW99">
        <f t="shared" si="46"/>
        <v>0.2135873743226446</v>
      </c>
    </row>
    <row r="100" spans="1:49" x14ac:dyDescent="0.2">
      <c r="A100" t="s">
        <v>1014</v>
      </c>
      <c r="B100">
        <v>820.67</v>
      </c>
      <c r="C100">
        <v>1.1007469144137E-2</v>
      </c>
      <c r="D100">
        <v>1.3877341723269499E-2</v>
      </c>
      <c r="E100">
        <v>1.8938746597513399E-2</v>
      </c>
      <c r="F100">
        <v>1.7663513198478999E-2</v>
      </c>
      <c r="G100">
        <v>1.1355783957827799E-2</v>
      </c>
      <c r="H100">
        <v>8.6594431062815194E-3</v>
      </c>
      <c r="I100">
        <v>1.6466434294369298E-2</v>
      </c>
      <c r="J100">
        <v>1.0551680966866E-2</v>
      </c>
      <c r="K100">
        <v>1.5922426882695701E-2</v>
      </c>
      <c r="L100">
        <v>1.39915713458679E-2</v>
      </c>
      <c r="M100">
        <v>1.22729791230564E-2</v>
      </c>
      <c r="N100">
        <v>1.6698953504457902E-2</v>
      </c>
      <c r="O100">
        <v>3.6356285325699102E-2</v>
      </c>
      <c r="P100">
        <v>9.9773508072880292E-3</v>
      </c>
      <c r="Q100">
        <v>3.5044927471345598E-2</v>
      </c>
      <c r="R100">
        <v>4.4372667796856897E-2</v>
      </c>
      <c r="S100">
        <v>5.3476915148875396E-3</v>
      </c>
      <c r="T100">
        <v>1.3313568859070601E-2</v>
      </c>
      <c r="U100">
        <v>9.3588621455870501E-3</v>
      </c>
      <c r="V100">
        <v>1.3584593042588701E-2</v>
      </c>
      <c r="W100">
        <v>0</v>
      </c>
      <c r="X100">
        <v>0</v>
      </c>
      <c r="AA100" t="str">
        <f t="shared" si="47"/>
        <v>PE_42:6_</v>
      </c>
      <c r="AB100">
        <f t="shared" si="48"/>
        <v>1.2442405433703251E-2</v>
      </c>
      <c r="AC100">
        <f t="shared" si="49"/>
        <v>1.8301129897996198E-2</v>
      </c>
      <c r="AD100">
        <f t="shared" si="50"/>
        <v>1.0007613532054659E-2</v>
      </c>
      <c r="AE100">
        <f t="shared" si="51"/>
        <v>1.350905763061765E-2</v>
      </c>
      <c r="AF100">
        <f t="shared" si="52"/>
        <v>1.4956999114281801E-2</v>
      </c>
      <c r="AG100">
        <f t="shared" si="53"/>
        <v>1.4485966313757152E-2</v>
      </c>
      <c r="AH100">
        <f t="shared" si="54"/>
        <v>2.3166818066493566E-2</v>
      </c>
      <c r="AI100">
        <f t="shared" si="38"/>
        <v>9.3306301869790706E-3</v>
      </c>
      <c r="AJ100">
        <f t="shared" si="39"/>
        <v>1.1471727594087875E-2</v>
      </c>
      <c r="AK100">
        <f t="shared" si="40"/>
        <v>0</v>
      </c>
      <c r="AM100" t="str">
        <f t="shared" si="41"/>
        <v>PE_42:6_</v>
      </c>
      <c r="AN100">
        <f t="shared" si="42"/>
        <v>1.3843441121730712E-2</v>
      </c>
      <c r="AO100">
        <f t="shared" si="43"/>
        <v>1.1691028432263533E-2</v>
      </c>
      <c r="AQ100">
        <f t="shared" si="44"/>
        <v>3.0781198500380567E-3</v>
      </c>
      <c r="AR100">
        <f t="shared" si="45"/>
        <v>8.3935264345278374E-3</v>
      </c>
      <c r="AT100">
        <f t="shared" si="55"/>
        <v>1.3765770455153106E-3</v>
      </c>
      <c r="AU100">
        <f t="shared" si="56"/>
        <v>3.4266428178592332E-3</v>
      </c>
      <c r="AW100">
        <f t="shared" si="46"/>
        <v>0.61317748438341857</v>
      </c>
    </row>
    <row r="101" spans="1:49" x14ac:dyDescent="0.2">
      <c r="A101" t="s">
        <v>1015</v>
      </c>
      <c r="B101">
        <v>818.66800000000001</v>
      </c>
      <c r="C101">
        <v>2.63730633505448E-2</v>
      </c>
      <c r="D101">
        <v>2.2035049181951701E-2</v>
      </c>
      <c r="E101">
        <v>4.0999061605879801E-2</v>
      </c>
      <c r="F101">
        <v>2.6173832987630301E-2</v>
      </c>
      <c r="G101">
        <v>2.41441033518788E-2</v>
      </c>
      <c r="H101">
        <v>3.03785260166872E-2</v>
      </c>
      <c r="I101">
        <v>2.9964857548231701E-2</v>
      </c>
      <c r="J101">
        <v>3.7093466096084E-2</v>
      </c>
      <c r="K101">
        <v>2.3465360165528699E-2</v>
      </c>
      <c r="L101">
        <v>3.5110543531340202E-2</v>
      </c>
      <c r="M101">
        <v>2.8546378007109598E-2</v>
      </c>
      <c r="N101">
        <v>2.46771457915342E-2</v>
      </c>
      <c r="O101">
        <v>7.7124461654173498E-2</v>
      </c>
      <c r="P101">
        <v>4.6287094840230303E-2</v>
      </c>
      <c r="Q101">
        <v>7.9649507533980105E-2</v>
      </c>
      <c r="R101">
        <v>2.6307860054320401E-2</v>
      </c>
      <c r="S101">
        <v>1.0167114740485801E-2</v>
      </c>
      <c r="T101">
        <v>2.2026755985617499E-2</v>
      </c>
      <c r="U101">
        <v>0</v>
      </c>
      <c r="V101">
        <v>4.2297136427885797E-3</v>
      </c>
      <c r="W101">
        <v>1.7016506426791901E-2</v>
      </c>
      <c r="X101">
        <v>1.1035203270308E-2</v>
      </c>
      <c r="AA101" t="str">
        <f t="shared" si="47"/>
        <v>PE_42:7_/PE_O-42:0_</v>
      </c>
      <c r="AB101">
        <f t="shared" si="48"/>
        <v>2.4204056266248251E-2</v>
      </c>
      <c r="AC101">
        <f t="shared" si="49"/>
        <v>3.358644729675505E-2</v>
      </c>
      <c r="AD101">
        <f t="shared" si="50"/>
        <v>2.7261314684283E-2</v>
      </c>
      <c r="AE101">
        <f t="shared" si="51"/>
        <v>3.3529161822157851E-2</v>
      </c>
      <c r="AF101">
        <f t="shared" si="52"/>
        <v>2.9287951848434451E-2</v>
      </c>
      <c r="AG101">
        <f t="shared" si="53"/>
        <v>2.6611761899321899E-2</v>
      </c>
      <c r="AH101">
        <f t="shared" si="54"/>
        <v>6.1705778247201901E-2</v>
      </c>
      <c r="AI101">
        <f t="shared" si="38"/>
        <v>1.6096935363051651E-2</v>
      </c>
      <c r="AJ101">
        <f t="shared" si="39"/>
        <v>2.1148568213942899E-3</v>
      </c>
      <c r="AK101">
        <f t="shared" si="40"/>
        <v>1.402585484854995E-2</v>
      </c>
      <c r="AM101" t="str">
        <f t="shared" si="41"/>
        <v>PE_42:7_/PE_O-42:0_</v>
      </c>
      <c r="AN101">
        <f t="shared" si="42"/>
        <v>2.9573786383575718E-2</v>
      </c>
      <c r="AO101">
        <f t="shared" si="43"/>
        <v>2.4111037435903936E-2</v>
      </c>
      <c r="AQ101">
        <f t="shared" si="44"/>
        <v>4.0623167878299079E-3</v>
      </c>
      <c r="AR101">
        <f t="shared" si="45"/>
        <v>2.2745256983551006E-2</v>
      </c>
      <c r="AT101">
        <f t="shared" si="55"/>
        <v>1.8167232967452528E-3</v>
      </c>
      <c r="AU101">
        <f t="shared" si="56"/>
        <v>9.2857122796959415E-3</v>
      </c>
      <c r="AW101">
        <f t="shared" si="46"/>
        <v>0.62341576944301935</v>
      </c>
    </row>
    <row r="102" spans="1:49" x14ac:dyDescent="0.2">
      <c r="A102" t="s">
        <v>1016</v>
      </c>
      <c r="B102">
        <v>816.66600000000005</v>
      </c>
      <c r="C102">
        <v>4.5456057502000297E-2</v>
      </c>
      <c r="D102">
        <v>4.4218780477090103E-2</v>
      </c>
      <c r="E102">
        <v>4.7180602021024101E-2</v>
      </c>
      <c r="F102">
        <v>6.1188292475860301E-2</v>
      </c>
      <c r="G102">
        <v>3.1910998333684298E-2</v>
      </c>
      <c r="H102">
        <v>4.7822312364604297E-2</v>
      </c>
      <c r="I102">
        <v>5.6805951848272099E-2</v>
      </c>
      <c r="J102">
        <v>5.0799346563805699E-2</v>
      </c>
      <c r="K102">
        <v>6.8558420732261496E-2</v>
      </c>
      <c r="L102">
        <v>4.67253656455143E-2</v>
      </c>
      <c r="M102">
        <v>3.9801178839699303E-2</v>
      </c>
      <c r="N102">
        <v>6.7364686612852803E-2</v>
      </c>
      <c r="O102">
        <v>4.6561320768788703E-2</v>
      </c>
      <c r="P102">
        <v>9.2114212193295297E-2</v>
      </c>
      <c r="Q102">
        <v>2.18196101188259E-2</v>
      </c>
      <c r="R102">
        <v>5.4701921249390099E-2</v>
      </c>
      <c r="S102">
        <v>9.9513455847985901E-3</v>
      </c>
      <c r="T102">
        <v>3.7907493202920099E-3</v>
      </c>
      <c r="U102">
        <v>1.7842982452766699E-2</v>
      </c>
      <c r="V102">
        <v>7.7715858137741801E-3</v>
      </c>
      <c r="W102">
        <v>2.2330359339024199E-2</v>
      </c>
      <c r="X102">
        <v>1.0894713900725699E-2</v>
      </c>
      <c r="AA102" t="str">
        <f t="shared" si="47"/>
        <v>PE_42:8_/PE_O-42:1_</v>
      </c>
      <c r="AB102">
        <f t="shared" si="48"/>
        <v>4.48374189895452E-2</v>
      </c>
      <c r="AC102">
        <f t="shared" si="49"/>
        <v>5.4184447248442201E-2</v>
      </c>
      <c r="AD102">
        <f t="shared" si="50"/>
        <v>3.9866655349144298E-2</v>
      </c>
      <c r="AE102">
        <f t="shared" si="51"/>
        <v>5.3802649206038902E-2</v>
      </c>
      <c r="AF102">
        <f t="shared" si="52"/>
        <v>5.7641893188887898E-2</v>
      </c>
      <c r="AG102">
        <f t="shared" si="53"/>
        <v>5.3582932726276053E-2</v>
      </c>
      <c r="AH102">
        <f t="shared" si="54"/>
        <v>6.9337766481042007E-2</v>
      </c>
      <c r="AI102">
        <f t="shared" si="38"/>
        <v>6.8710474525452998E-3</v>
      </c>
      <c r="AJ102">
        <f t="shared" si="39"/>
        <v>1.280728413327044E-2</v>
      </c>
      <c r="AK102">
        <f t="shared" si="40"/>
        <v>1.6612536619874947E-2</v>
      </c>
      <c r="AM102" t="str">
        <f t="shared" si="41"/>
        <v>PE_42:8_/PE_O-42:1_</v>
      </c>
      <c r="AN102">
        <f t="shared" si="42"/>
        <v>5.0066612796411704E-2</v>
      </c>
      <c r="AO102">
        <f t="shared" si="43"/>
        <v>3.1842313482601754E-2</v>
      </c>
      <c r="AQ102">
        <f t="shared" si="44"/>
        <v>7.4108535515293407E-3</v>
      </c>
      <c r="AR102">
        <f t="shared" si="45"/>
        <v>2.7822680017473456E-2</v>
      </c>
      <c r="AT102">
        <f t="shared" si="55"/>
        <v>3.3142344625030689E-3</v>
      </c>
      <c r="AU102">
        <f t="shared" si="56"/>
        <v>1.1358561553256622E-2</v>
      </c>
      <c r="AW102">
        <f t="shared" si="46"/>
        <v>0.22143314845314663</v>
      </c>
    </row>
    <row r="103" spans="1:49" x14ac:dyDescent="0.2">
      <c r="A103" t="s">
        <v>1017</v>
      </c>
      <c r="B103">
        <v>814.66399999999999</v>
      </c>
      <c r="C103">
        <v>6.2908812862292204E-2</v>
      </c>
      <c r="D103">
        <v>8.3910598213957396E-2</v>
      </c>
      <c r="E103">
        <v>8.2021359541302297E-2</v>
      </c>
      <c r="F103">
        <v>9.6283645589640393E-2</v>
      </c>
      <c r="G103">
        <v>7.9093536436526501E-2</v>
      </c>
      <c r="H103">
        <v>9.37427140266682E-2</v>
      </c>
      <c r="I103">
        <v>7.0688669544395996E-2</v>
      </c>
      <c r="J103">
        <v>8.7750431434569703E-2</v>
      </c>
      <c r="K103">
        <v>8.5051375837684101E-2</v>
      </c>
      <c r="L103">
        <v>7.7465571163318495E-2</v>
      </c>
      <c r="M103">
        <v>6.22912169299078E-2</v>
      </c>
      <c r="N103">
        <v>7.9169596660392999E-2</v>
      </c>
      <c r="O103">
        <v>0.100220616857601</v>
      </c>
      <c r="P103">
        <v>0.103204255543923</v>
      </c>
      <c r="Q103">
        <v>9.2711577793495994E-2</v>
      </c>
      <c r="R103">
        <v>8.2562567661234307E-2</v>
      </c>
      <c r="S103">
        <v>3.7410453988763998E-2</v>
      </c>
      <c r="T103">
        <v>3.46299273313872E-2</v>
      </c>
      <c r="U103">
        <v>3.7276871501542401E-3</v>
      </c>
      <c r="V103">
        <v>2.8497431155475001E-2</v>
      </c>
      <c r="W103">
        <v>4.4132126413803499E-2</v>
      </c>
      <c r="X103">
        <v>6.0357214315119499E-2</v>
      </c>
      <c r="AA103" t="str">
        <f t="shared" si="47"/>
        <v>PE_42:9_/PE_O-42:2_</v>
      </c>
      <c r="AB103">
        <f t="shared" si="48"/>
        <v>7.34097055381248E-2</v>
      </c>
      <c r="AC103">
        <f t="shared" si="49"/>
        <v>8.9152502565471345E-2</v>
      </c>
      <c r="AD103">
        <f t="shared" si="50"/>
        <v>8.6418125231597351E-2</v>
      </c>
      <c r="AE103">
        <f t="shared" si="51"/>
        <v>7.9219550489482843E-2</v>
      </c>
      <c r="AF103">
        <f t="shared" si="52"/>
        <v>8.1258473500501305E-2</v>
      </c>
      <c r="AG103">
        <f t="shared" si="53"/>
        <v>7.07304067951504E-2</v>
      </c>
      <c r="AH103">
        <f t="shared" si="54"/>
        <v>0.10171243620076201</v>
      </c>
      <c r="AI103">
        <f t="shared" ref="AI103:AI134" si="57">AVERAGE(S103:T103)</f>
        <v>3.6020190660075599E-2</v>
      </c>
      <c r="AJ103">
        <f t="shared" ref="AJ103:AJ134" si="58">AVERAGE(U103:V103)</f>
        <v>1.6112559152814621E-2</v>
      </c>
      <c r="AK103">
        <f t="shared" ref="AK103:AK134" si="59">AVERAGE(W103:X103)</f>
        <v>5.2244670364461496E-2</v>
      </c>
      <c r="AM103" t="str">
        <f t="shared" ref="AM103:AM134" si="60">A103</f>
        <v>PE_42:9_/PE_O-42:2_</v>
      </c>
      <c r="AN103">
        <f t="shared" ref="AN103:AN134" si="61">AVERAGE(AB103:AF103)</f>
        <v>8.1891671465035537E-2</v>
      </c>
      <c r="AO103">
        <f t="shared" ref="AO103:AO134" si="62">AVERAGE(AG103:AK103)</f>
        <v>5.5364052634652827E-2</v>
      </c>
      <c r="AQ103">
        <f t="shared" ref="AQ103:AQ134" si="63">STDEV(AB103:AF103)</f>
        <v>6.1784579007514327E-3</v>
      </c>
      <c r="AR103">
        <f t="shared" ref="AR103:AR134" si="64">STDEV(AG103:AK103)</f>
        <v>3.2821078523453805E-2</v>
      </c>
      <c r="AT103">
        <f t="shared" si="55"/>
        <v>2.7630903724401704E-3</v>
      </c>
      <c r="AU103">
        <f t="shared" si="56"/>
        <v>1.3399149198380226E-2</v>
      </c>
      <c r="AW103">
        <f t="shared" ref="AW103:AW134" si="65">TTEST(AB103:AF103,AG103:AK103,2,3)</f>
        <v>0.14560967434305039</v>
      </c>
    </row>
    <row r="104" spans="1:49" x14ac:dyDescent="0.2">
      <c r="A104" t="s">
        <v>1018</v>
      </c>
      <c r="B104">
        <v>860.71</v>
      </c>
      <c r="C104">
        <v>0</v>
      </c>
      <c r="D104">
        <v>0</v>
      </c>
      <c r="E104">
        <v>7.4643073455586705E-4</v>
      </c>
      <c r="F104">
        <v>0</v>
      </c>
      <c r="G104">
        <v>0</v>
      </c>
      <c r="H104">
        <v>0</v>
      </c>
      <c r="I104">
        <v>9.4866849634910305E-4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2.8400569799626502E-3</v>
      </c>
      <c r="R104">
        <v>3.9127208761217296E-3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AA104" t="str">
        <f t="shared" si="47"/>
        <v>PE_44:0_</v>
      </c>
      <c r="AB104">
        <f t="shared" si="48"/>
        <v>0</v>
      </c>
      <c r="AC104">
        <f t="shared" si="49"/>
        <v>3.7321536727793353E-4</v>
      </c>
      <c r="AD104">
        <f t="shared" si="50"/>
        <v>0</v>
      </c>
      <c r="AE104">
        <f t="shared" si="51"/>
        <v>4.7433424817455152E-4</v>
      </c>
      <c r="AF104">
        <f t="shared" si="52"/>
        <v>0</v>
      </c>
      <c r="AG104">
        <f t="shared" si="53"/>
        <v>0</v>
      </c>
      <c r="AH104">
        <f t="shared" si="54"/>
        <v>0</v>
      </c>
      <c r="AI104">
        <f t="shared" si="57"/>
        <v>0</v>
      </c>
      <c r="AJ104">
        <f t="shared" si="58"/>
        <v>0</v>
      </c>
      <c r="AK104">
        <f t="shared" si="59"/>
        <v>0</v>
      </c>
      <c r="AM104" t="str">
        <f t="shared" si="60"/>
        <v>PE_44:0_</v>
      </c>
      <c r="AN104">
        <f t="shared" si="61"/>
        <v>1.69509923090497E-4</v>
      </c>
      <c r="AO104">
        <f t="shared" si="62"/>
        <v>0</v>
      </c>
      <c r="AQ104">
        <f t="shared" si="63"/>
        <v>2.3484815266092086E-4</v>
      </c>
      <c r="AR104">
        <f t="shared" si="64"/>
        <v>0</v>
      </c>
      <c r="AT104">
        <f t="shared" si="55"/>
        <v>1.0502728674801343E-4</v>
      </c>
      <c r="AU104">
        <f t="shared" si="56"/>
        <v>0</v>
      </c>
      <c r="AW104">
        <f t="shared" si="65"/>
        <v>0.18183497578917115</v>
      </c>
    </row>
    <row r="105" spans="1:49" x14ac:dyDescent="0.2">
      <c r="A105" t="s">
        <v>1019</v>
      </c>
      <c r="B105">
        <v>858.70799999999997</v>
      </c>
      <c r="C105">
        <v>0</v>
      </c>
      <c r="D105">
        <v>0</v>
      </c>
      <c r="E105">
        <v>7.9925404997442195E-4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AA105" t="str">
        <f t="shared" si="47"/>
        <v>PE_44:1_</v>
      </c>
      <c r="AB105">
        <f t="shared" si="48"/>
        <v>0</v>
      </c>
      <c r="AC105">
        <f t="shared" si="49"/>
        <v>3.9962702498721098E-4</v>
      </c>
      <c r="AD105">
        <f t="shared" si="50"/>
        <v>0</v>
      </c>
      <c r="AE105">
        <f t="shared" si="51"/>
        <v>0</v>
      </c>
      <c r="AF105">
        <f t="shared" si="52"/>
        <v>0</v>
      </c>
      <c r="AG105">
        <f t="shared" si="53"/>
        <v>0</v>
      </c>
      <c r="AH105">
        <f t="shared" si="54"/>
        <v>0</v>
      </c>
      <c r="AI105">
        <f t="shared" si="57"/>
        <v>0</v>
      </c>
      <c r="AJ105">
        <f t="shared" si="58"/>
        <v>0</v>
      </c>
      <c r="AK105">
        <f t="shared" si="59"/>
        <v>0</v>
      </c>
      <c r="AM105" t="str">
        <f t="shared" si="60"/>
        <v>PE_44:1_</v>
      </c>
      <c r="AN105">
        <f t="shared" si="61"/>
        <v>7.992540499744219E-5</v>
      </c>
      <c r="AO105">
        <f t="shared" si="62"/>
        <v>0</v>
      </c>
      <c r="AQ105">
        <f t="shared" si="63"/>
        <v>1.7871863870348216E-4</v>
      </c>
      <c r="AR105">
        <f t="shared" si="64"/>
        <v>0</v>
      </c>
      <c r="AT105">
        <f t="shared" si="55"/>
        <v>7.992540499744219E-5</v>
      </c>
      <c r="AU105">
        <f t="shared" si="56"/>
        <v>0</v>
      </c>
      <c r="AW105">
        <f t="shared" si="65"/>
        <v>0.37390096630005903</v>
      </c>
    </row>
    <row r="106" spans="1:49" x14ac:dyDescent="0.2">
      <c r="A106" t="s">
        <v>1020</v>
      </c>
      <c r="B106">
        <v>840.69</v>
      </c>
      <c r="C106">
        <v>1.6754090700834799E-2</v>
      </c>
      <c r="D106">
        <v>1.5132241184735501E-2</v>
      </c>
      <c r="E106">
        <v>1.5841985185581799E-2</v>
      </c>
      <c r="F106">
        <v>2.0052030030391899E-2</v>
      </c>
      <c r="G106">
        <v>2.97393970239169E-2</v>
      </c>
      <c r="H106">
        <v>2.3286385187778799E-2</v>
      </c>
      <c r="I106">
        <v>1.30904768933291E-2</v>
      </c>
      <c r="J106">
        <v>1.87940780405908E-2</v>
      </c>
      <c r="K106">
        <v>1.9107376444232198E-2</v>
      </c>
      <c r="L106">
        <v>1.20286255881047E-2</v>
      </c>
      <c r="M106">
        <v>3.39192205393349E-3</v>
      </c>
      <c r="N106">
        <v>1.1445014409725699E-2</v>
      </c>
      <c r="O106">
        <v>9.2281064971982702E-3</v>
      </c>
      <c r="P106">
        <v>4.1063139926322996E-3</v>
      </c>
      <c r="Q106">
        <v>8.7336646332021994E-3</v>
      </c>
      <c r="R106">
        <v>4.2952754829325901E-3</v>
      </c>
      <c r="S106">
        <v>3.3315323534437698E-3</v>
      </c>
      <c r="T106">
        <v>9.7280941232029596E-3</v>
      </c>
      <c r="U106">
        <v>1.9859995366483399E-4</v>
      </c>
      <c r="V106">
        <v>5.0828301839128199E-3</v>
      </c>
      <c r="W106">
        <v>6.0549615316477798E-3</v>
      </c>
      <c r="X106">
        <v>6.5687679694792101E-3</v>
      </c>
      <c r="AA106" t="str">
        <f t="shared" si="47"/>
        <v>PE_44:10_/PE_O-44:3_</v>
      </c>
      <c r="AB106">
        <f t="shared" si="48"/>
        <v>1.5943165942785151E-2</v>
      </c>
      <c r="AC106">
        <f t="shared" si="49"/>
        <v>1.7947007607986849E-2</v>
      </c>
      <c r="AD106">
        <f t="shared" si="50"/>
        <v>2.6512891105847848E-2</v>
      </c>
      <c r="AE106">
        <f t="shared" si="51"/>
        <v>1.5942277466959951E-2</v>
      </c>
      <c r="AF106">
        <f t="shared" si="52"/>
        <v>1.556800101616845E-2</v>
      </c>
      <c r="AG106">
        <f t="shared" si="53"/>
        <v>7.4184682318295947E-3</v>
      </c>
      <c r="AH106">
        <f t="shared" si="54"/>
        <v>6.6672102449152849E-3</v>
      </c>
      <c r="AI106">
        <f t="shared" si="57"/>
        <v>6.5298132383233651E-3</v>
      </c>
      <c r="AJ106">
        <f t="shared" si="58"/>
        <v>2.6407150687888271E-3</v>
      </c>
      <c r="AK106">
        <f t="shared" si="59"/>
        <v>6.3118647505634954E-3</v>
      </c>
      <c r="AM106" t="str">
        <f t="shared" si="60"/>
        <v>PE_44:10_/PE_O-44:3_</v>
      </c>
      <c r="AN106">
        <f t="shared" si="61"/>
        <v>1.8382668627949648E-2</v>
      </c>
      <c r="AO106">
        <f t="shared" si="62"/>
        <v>5.9136143068841147E-3</v>
      </c>
      <c r="AQ106">
        <f t="shared" si="63"/>
        <v>4.6400257057156438E-3</v>
      </c>
      <c r="AR106">
        <f t="shared" si="64"/>
        <v>1.8763439273600207E-3</v>
      </c>
      <c r="AT106">
        <f t="shared" si="55"/>
        <v>2.0750825790653228E-3</v>
      </c>
      <c r="AU106">
        <f t="shared" si="56"/>
        <v>7.6601420066697932E-4</v>
      </c>
      <c r="AW106">
        <f t="shared" si="65"/>
        <v>2.1642700620448162E-3</v>
      </c>
    </row>
    <row r="107" spans="1:49" x14ac:dyDescent="0.2">
      <c r="A107" t="s">
        <v>1021</v>
      </c>
      <c r="B107">
        <v>838.68799999999999</v>
      </c>
      <c r="C107">
        <v>5.90418930192603E-3</v>
      </c>
      <c r="D107">
        <v>8.9752435301310093E-3</v>
      </c>
      <c r="E107">
        <v>1.1670925066548999E-2</v>
      </c>
      <c r="F107">
        <v>9.8995940528681398E-3</v>
      </c>
      <c r="G107">
        <v>4.2762260387818902E-3</v>
      </c>
      <c r="H107">
        <v>9.6166894651996803E-3</v>
      </c>
      <c r="I107">
        <v>4.6774834849434401E-3</v>
      </c>
      <c r="J107">
        <v>8.6377248803422204E-3</v>
      </c>
      <c r="K107">
        <v>6.3050420301968097E-3</v>
      </c>
      <c r="L107">
        <v>3.0111914653885401E-3</v>
      </c>
      <c r="M107">
        <v>0</v>
      </c>
      <c r="N107">
        <v>0</v>
      </c>
      <c r="O107">
        <v>6.0723665291598497E-3</v>
      </c>
      <c r="P107">
        <v>2.6260270773543299E-3</v>
      </c>
      <c r="Q107">
        <v>5.39672871839813E-3</v>
      </c>
      <c r="R107">
        <v>1.4058733508817201E-2</v>
      </c>
      <c r="S107">
        <v>6.4735665583488605E-4</v>
      </c>
      <c r="T107">
        <v>8.4256587036263802E-3</v>
      </c>
      <c r="U107">
        <v>2.8788920300033098E-3</v>
      </c>
      <c r="V107">
        <v>0</v>
      </c>
      <c r="W107">
        <v>1.9319004981654801E-5</v>
      </c>
      <c r="X107">
        <v>6.5897263290761203E-3</v>
      </c>
      <c r="AA107" t="str">
        <f t="shared" si="47"/>
        <v>PE_44:11_/PE_O-44:4_</v>
      </c>
      <c r="AB107">
        <f t="shared" si="48"/>
        <v>7.4397164160285197E-3</v>
      </c>
      <c r="AC107">
        <f t="shared" si="49"/>
        <v>1.078525955970857E-2</v>
      </c>
      <c r="AD107">
        <f t="shared" si="50"/>
        <v>6.9464577519907852E-3</v>
      </c>
      <c r="AE107">
        <f t="shared" si="51"/>
        <v>6.6576041826428307E-3</v>
      </c>
      <c r="AF107">
        <f t="shared" si="52"/>
        <v>4.6581167477926753E-3</v>
      </c>
      <c r="AG107">
        <f t="shared" si="53"/>
        <v>0</v>
      </c>
      <c r="AH107">
        <f t="shared" si="54"/>
        <v>4.3491968032570898E-3</v>
      </c>
      <c r="AI107">
        <f t="shared" si="57"/>
        <v>4.5365076797306333E-3</v>
      </c>
      <c r="AJ107">
        <f t="shared" si="58"/>
        <v>1.4394460150016549E-3</v>
      </c>
      <c r="AK107">
        <f t="shared" si="59"/>
        <v>3.3045226670288877E-3</v>
      </c>
      <c r="AM107" t="str">
        <f t="shared" si="60"/>
        <v>PE_44:11_/PE_O-44:4_</v>
      </c>
      <c r="AN107">
        <f t="shared" si="61"/>
        <v>7.2974309316326761E-3</v>
      </c>
      <c r="AO107">
        <f t="shared" si="62"/>
        <v>2.7259346330036531E-3</v>
      </c>
      <c r="AQ107">
        <f t="shared" si="63"/>
        <v>2.218317690304152E-3</v>
      </c>
      <c r="AR107">
        <f t="shared" si="64"/>
        <v>1.957912889513011E-3</v>
      </c>
      <c r="AT107">
        <f t="shared" si="55"/>
        <v>9.9206183024208193E-4</v>
      </c>
      <c r="AU107">
        <f t="shared" si="56"/>
        <v>7.993145900208491E-4</v>
      </c>
      <c r="AW107">
        <f t="shared" si="65"/>
        <v>8.8384392241719848E-3</v>
      </c>
    </row>
    <row r="108" spans="1:49" x14ac:dyDescent="0.2">
      <c r="A108" t="s">
        <v>1022</v>
      </c>
      <c r="B108">
        <v>836.68600000000004</v>
      </c>
      <c r="C108">
        <v>3.1863392222370801E-3</v>
      </c>
      <c r="D108">
        <v>9.8430581828884908E-3</v>
      </c>
      <c r="E108">
        <v>5.1013934531499699E-3</v>
      </c>
      <c r="F108">
        <v>2.1981656727211802E-3</v>
      </c>
      <c r="G108">
        <v>3.75762545804007E-3</v>
      </c>
      <c r="H108">
        <v>6.0193421459518196E-3</v>
      </c>
      <c r="I108">
        <v>2.8848649071949099E-3</v>
      </c>
      <c r="J108">
        <v>4.6855147433231504E-3</v>
      </c>
      <c r="K108">
        <v>3.18404553936125E-3</v>
      </c>
      <c r="L108">
        <v>8.2165412966562004E-3</v>
      </c>
      <c r="M108">
        <v>0</v>
      </c>
      <c r="N108">
        <v>0</v>
      </c>
      <c r="O108">
        <v>8.3525425160198199E-3</v>
      </c>
      <c r="P108">
        <v>1.64496106057287E-2</v>
      </c>
      <c r="Q108">
        <v>0</v>
      </c>
      <c r="R108">
        <v>0</v>
      </c>
      <c r="S108">
        <v>2.13786095266788E-3</v>
      </c>
      <c r="T108">
        <v>1.02294867790561E-3</v>
      </c>
      <c r="U108">
        <v>1.4319710760271699E-2</v>
      </c>
      <c r="V108">
        <v>0</v>
      </c>
      <c r="W108">
        <v>2.1813108727206701E-3</v>
      </c>
      <c r="X108">
        <v>0</v>
      </c>
      <c r="AA108" t="str">
        <f t="shared" si="47"/>
        <v>PE_44:12_/PE_O-44:5_</v>
      </c>
      <c r="AB108">
        <f t="shared" si="48"/>
        <v>6.514698702562785E-3</v>
      </c>
      <c r="AC108">
        <f t="shared" si="49"/>
        <v>3.649779562935575E-3</v>
      </c>
      <c r="AD108">
        <f t="shared" si="50"/>
        <v>4.8884838019959444E-3</v>
      </c>
      <c r="AE108">
        <f t="shared" si="51"/>
        <v>3.78518982525903E-3</v>
      </c>
      <c r="AF108">
        <f t="shared" si="52"/>
        <v>5.7002934180087252E-3</v>
      </c>
      <c r="AG108">
        <f t="shared" si="53"/>
        <v>0</v>
      </c>
      <c r="AH108">
        <f t="shared" si="54"/>
        <v>1.2401076560874261E-2</v>
      </c>
      <c r="AI108">
        <f t="shared" si="57"/>
        <v>1.5804048152867449E-3</v>
      </c>
      <c r="AJ108">
        <f t="shared" si="58"/>
        <v>7.1598553801358496E-3</v>
      </c>
      <c r="AK108">
        <f t="shared" si="59"/>
        <v>1.0906554363603351E-3</v>
      </c>
      <c r="AM108" t="str">
        <f t="shared" si="60"/>
        <v>PE_44:12_/PE_O-44:5_</v>
      </c>
      <c r="AN108">
        <f t="shared" si="61"/>
        <v>4.9076890621524124E-3</v>
      </c>
      <c r="AO108">
        <f t="shared" si="62"/>
        <v>4.4463984385314384E-3</v>
      </c>
      <c r="AQ108">
        <f t="shared" si="63"/>
        <v>1.2301840651258386E-3</v>
      </c>
      <c r="AR108">
        <f t="shared" si="64"/>
        <v>5.241305710967808E-3</v>
      </c>
      <c r="AT108">
        <f t="shared" si="55"/>
        <v>5.5015503889168065E-4</v>
      </c>
      <c r="AU108">
        <f t="shared" si="56"/>
        <v>2.1397540963010897E-3</v>
      </c>
      <c r="AW108">
        <f t="shared" si="65"/>
        <v>0.85651158739998889</v>
      </c>
    </row>
    <row r="109" spans="1:49" x14ac:dyDescent="0.2">
      <c r="A109" t="s">
        <v>1023</v>
      </c>
      <c r="B109">
        <v>856.70600000000002</v>
      </c>
      <c r="C109">
        <v>0</v>
      </c>
      <c r="D109">
        <v>3.9497235020354802E-4</v>
      </c>
      <c r="E109">
        <v>0</v>
      </c>
      <c r="F109">
        <v>0</v>
      </c>
      <c r="G109">
        <v>1.09535407491971E-3</v>
      </c>
      <c r="H109">
        <v>0</v>
      </c>
      <c r="I109">
        <v>0</v>
      </c>
      <c r="J109">
        <v>2.9143099103559101E-4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3.8796821597699999E-3</v>
      </c>
      <c r="R109">
        <v>2.5260128939710901E-3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AA109" t="str">
        <f t="shared" si="47"/>
        <v>PE_44:2_</v>
      </c>
      <c r="AB109">
        <f t="shared" si="48"/>
        <v>1.9748617510177401E-4</v>
      </c>
      <c r="AC109">
        <f t="shared" si="49"/>
        <v>0</v>
      </c>
      <c r="AD109">
        <f t="shared" si="50"/>
        <v>5.4767703745985498E-4</v>
      </c>
      <c r="AE109">
        <f t="shared" si="51"/>
        <v>1.4571549551779551E-4</v>
      </c>
      <c r="AF109">
        <f t="shared" si="52"/>
        <v>0</v>
      </c>
      <c r="AG109">
        <f t="shared" si="53"/>
        <v>0</v>
      </c>
      <c r="AH109">
        <f t="shared" si="54"/>
        <v>0</v>
      </c>
      <c r="AI109">
        <f t="shared" si="57"/>
        <v>0</v>
      </c>
      <c r="AJ109">
        <f t="shared" si="58"/>
        <v>0</v>
      </c>
      <c r="AK109">
        <f t="shared" si="59"/>
        <v>0</v>
      </c>
      <c r="AM109" t="str">
        <f t="shared" si="60"/>
        <v>PE_44:2_</v>
      </c>
      <c r="AN109">
        <f t="shared" si="61"/>
        <v>1.7817574161588489E-4</v>
      </c>
      <c r="AO109">
        <f t="shared" si="62"/>
        <v>0</v>
      </c>
      <c r="AQ109">
        <f t="shared" si="63"/>
        <v>2.2441644204986168E-4</v>
      </c>
      <c r="AR109">
        <f t="shared" si="64"/>
        <v>0</v>
      </c>
      <c r="AT109">
        <f t="shared" si="55"/>
        <v>1.0036208393842659E-4</v>
      </c>
      <c r="AU109">
        <f t="shared" si="56"/>
        <v>0</v>
      </c>
      <c r="AW109">
        <f t="shared" si="65"/>
        <v>0.15050143321529458</v>
      </c>
    </row>
    <row r="110" spans="1:49" x14ac:dyDescent="0.2">
      <c r="A110" t="s">
        <v>1024</v>
      </c>
      <c r="B110">
        <v>854.70399999999995</v>
      </c>
      <c r="C110">
        <v>3.8752417132949197E-4</v>
      </c>
      <c r="D110">
        <v>2.8965107988403199E-4</v>
      </c>
      <c r="E110">
        <v>7.0580528356049496E-4</v>
      </c>
      <c r="F110">
        <v>1.1122530333599399E-3</v>
      </c>
      <c r="G110">
        <v>1.42081561508033E-3</v>
      </c>
      <c r="H110">
        <v>0</v>
      </c>
      <c r="I110">
        <v>1.0238876990842599E-3</v>
      </c>
      <c r="J110">
        <v>1.55177903918591E-3</v>
      </c>
      <c r="K110">
        <v>0</v>
      </c>
      <c r="L110">
        <v>3.38521618831578E-3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9.8411134561720692E-3</v>
      </c>
      <c r="S110">
        <v>0</v>
      </c>
      <c r="T110">
        <v>0</v>
      </c>
      <c r="U110">
        <v>0</v>
      </c>
      <c r="V110">
        <v>0</v>
      </c>
      <c r="W110">
        <v>6.0549615316477798E-3</v>
      </c>
      <c r="X110">
        <v>6.3229631563640099E-4</v>
      </c>
      <c r="AA110" t="str">
        <f t="shared" si="47"/>
        <v>PE_44:3_</v>
      </c>
      <c r="AB110">
        <f t="shared" si="48"/>
        <v>3.3858762560676198E-4</v>
      </c>
      <c r="AC110">
        <f t="shared" si="49"/>
        <v>9.0902915846021739E-4</v>
      </c>
      <c r="AD110">
        <f t="shared" si="50"/>
        <v>7.1040780754016498E-4</v>
      </c>
      <c r="AE110">
        <f t="shared" si="51"/>
        <v>1.2878333691350849E-3</v>
      </c>
      <c r="AF110">
        <f t="shared" si="52"/>
        <v>1.69260809415789E-3</v>
      </c>
      <c r="AG110">
        <f t="shared" si="53"/>
        <v>0</v>
      </c>
      <c r="AH110">
        <f t="shared" si="54"/>
        <v>0</v>
      </c>
      <c r="AI110">
        <f t="shared" si="57"/>
        <v>0</v>
      </c>
      <c r="AJ110">
        <f t="shared" si="58"/>
        <v>0</v>
      </c>
      <c r="AK110">
        <f t="shared" si="59"/>
        <v>3.3436289236420903E-3</v>
      </c>
      <c r="AM110" t="str">
        <f t="shared" si="60"/>
        <v>PE_44:3_</v>
      </c>
      <c r="AN110">
        <f t="shared" si="61"/>
        <v>9.8769321098002381E-4</v>
      </c>
      <c r="AO110">
        <f t="shared" si="62"/>
        <v>6.687257847284181E-4</v>
      </c>
      <c r="AQ110">
        <f t="shared" si="63"/>
        <v>5.2235103047314332E-4</v>
      </c>
      <c r="AR110">
        <f t="shared" si="64"/>
        <v>1.4953163129596335E-3</v>
      </c>
      <c r="AT110">
        <f t="shared" si="55"/>
        <v>2.3360248245100251E-4</v>
      </c>
      <c r="AU110">
        <f t="shared" si="56"/>
        <v>6.1046032846849715E-4</v>
      </c>
      <c r="AW110">
        <f t="shared" si="65"/>
        <v>0.6714897640098958</v>
      </c>
    </row>
    <row r="111" spans="1:49" x14ac:dyDescent="0.2">
      <c r="A111" t="s">
        <v>1025</v>
      </c>
      <c r="B111">
        <v>852.702</v>
      </c>
      <c r="C111">
        <v>3.47497334818963E-3</v>
      </c>
      <c r="D111">
        <v>1.5203583101509599E-3</v>
      </c>
      <c r="E111">
        <v>1.46207565854361E-3</v>
      </c>
      <c r="F111">
        <v>1.5040240536265299E-3</v>
      </c>
      <c r="G111">
        <v>1.18729970134355E-3</v>
      </c>
      <c r="H111">
        <v>2.9263844218967001E-3</v>
      </c>
      <c r="I111">
        <v>4.0600937062678002E-3</v>
      </c>
      <c r="J111">
        <v>2.3357288514378499E-3</v>
      </c>
      <c r="K111">
        <v>6.8074539597808501E-3</v>
      </c>
      <c r="L111">
        <v>2.5503756844188498E-3</v>
      </c>
      <c r="M111">
        <v>0</v>
      </c>
      <c r="N111">
        <v>0</v>
      </c>
      <c r="O111">
        <v>0</v>
      </c>
      <c r="P111">
        <v>0</v>
      </c>
      <c r="Q111">
        <v>6.4537290416282903E-3</v>
      </c>
      <c r="R111">
        <v>1.1360159770120301E-2</v>
      </c>
      <c r="S111">
        <v>2.06633439114056E-3</v>
      </c>
      <c r="T111">
        <v>0</v>
      </c>
      <c r="U111">
        <v>0</v>
      </c>
      <c r="V111">
        <v>0</v>
      </c>
      <c r="W111">
        <v>0</v>
      </c>
      <c r="X111">
        <v>1.8696001197268199E-3</v>
      </c>
      <c r="AA111" t="str">
        <f t="shared" si="47"/>
        <v>PE_44:4_</v>
      </c>
      <c r="AB111">
        <f t="shared" si="48"/>
        <v>2.497665829170295E-3</v>
      </c>
      <c r="AC111">
        <f t="shared" si="49"/>
        <v>1.48304985608507E-3</v>
      </c>
      <c r="AD111">
        <f t="shared" si="50"/>
        <v>2.0568420616201249E-3</v>
      </c>
      <c r="AE111">
        <f t="shared" si="51"/>
        <v>3.1979112788528248E-3</v>
      </c>
      <c r="AF111">
        <f t="shared" si="52"/>
        <v>4.6789148220998502E-3</v>
      </c>
      <c r="AG111">
        <f t="shared" si="53"/>
        <v>0</v>
      </c>
      <c r="AH111">
        <f t="shared" si="54"/>
        <v>0</v>
      </c>
      <c r="AI111">
        <f t="shared" si="57"/>
        <v>1.03316719557028E-3</v>
      </c>
      <c r="AJ111">
        <f t="shared" si="58"/>
        <v>0</v>
      </c>
      <c r="AK111">
        <f t="shared" si="59"/>
        <v>9.3480005986340997E-4</v>
      </c>
      <c r="AM111" t="str">
        <f t="shared" si="60"/>
        <v>PE_44:4_</v>
      </c>
      <c r="AN111">
        <f t="shared" si="61"/>
        <v>2.7828767695656327E-3</v>
      </c>
      <c r="AO111">
        <f t="shared" si="62"/>
        <v>3.9359345108673797E-4</v>
      </c>
      <c r="AQ111">
        <f t="shared" si="63"/>
        <v>1.2313849543530372E-3</v>
      </c>
      <c r="AR111">
        <f t="shared" si="64"/>
        <v>5.4007096344632112E-4</v>
      </c>
      <c r="AT111">
        <f t="shared" si="55"/>
        <v>5.5069209288077336E-4</v>
      </c>
      <c r="AU111">
        <f t="shared" si="56"/>
        <v>2.2048304755613207E-4</v>
      </c>
      <c r="AW111">
        <f t="shared" si="65"/>
        <v>8.8026803304024088E-3</v>
      </c>
    </row>
    <row r="112" spans="1:49" x14ac:dyDescent="0.2">
      <c r="A112" t="s">
        <v>1026</v>
      </c>
      <c r="B112">
        <v>850.7</v>
      </c>
      <c r="C112">
        <v>5.17928024498853E-3</v>
      </c>
      <c r="D112">
        <v>2.7919683971815001E-3</v>
      </c>
      <c r="E112">
        <v>4.5421995987278401E-3</v>
      </c>
      <c r="F112">
        <v>5.9178390889036998E-3</v>
      </c>
      <c r="G112">
        <v>5.4742996528082503E-3</v>
      </c>
      <c r="H112">
        <v>3.06346666524759E-3</v>
      </c>
      <c r="I112">
        <v>6.1279659152672196E-3</v>
      </c>
      <c r="J112">
        <v>4.9307302302285198E-3</v>
      </c>
      <c r="K112">
        <v>9.8501070724593201E-3</v>
      </c>
      <c r="L112">
        <v>5.8471637854812901E-3</v>
      </c>
      <c r="M112">
        <v>0</v>
      </c>
      <c r="N112">
        <v>0</v>
      </c>
      <c r="O112">
        <v>2.2140524504455999E-3</v>
      </c>
      <c r="P112">
        <v>0</v>
      </c>
      <c r="Q112">
        <v>7.7213433925592996E-3</v>
      </c>
      <c r="R112">
        <v>1.0305435043703899E-3</v>
      </c>
      <c r="S112">
        <v>0</v>
      </c>
      <c r="T112">
        <v>3.2906495041368001E-3</v>
      </c>
      <c r="U112">
        <v>0</v>
      </c>
      <c r="V112">
        <v>3.2400284990333501E-3</v>
      </c>
      <c r="W112">
        <v>3.8597094951511998E-3</v>
      </c>
      <c r="X112">
        <v>0</v>
      </c>
      <c r="AA112" t="str">
        <f t="shared" si="47"/>
        <v>PE_44:5_</v>
      </c>
      <c r="AB112">
        <f t="shared" si="48"/>
        <v>3.9856243210850146E-3</v>
      </c>
      <c r="AC112">
        <f t="shared" si="49"/>
        <v>5.2300193438157699E-3</v>
      </c>
      <c r="AD112">
        <f t="shared" si="50"/>
        <v>4.2688831590279204E-3</v>
      </c>
      <c r="AE112">
        <f t="shared" si="51"/>
        <v>5.5293480727478701E-3</v>
      </c>
      <c r="AF112">
        <f t="shared" si="52"/>
        <v>7.8486354289703051E-3</v>
      </c>
      <c r="AG112">
        <f t="shared" si="53"/>
        <v>0</v>
      </c>
      <c r="AH112">
        <f t="shared" si="54"/>
        <v>1.1070262252227999E-3</v>
      </c>
      <c r="AI112">
        <f t="shared" si="57"/>
        <v>1.6453247520684001E-3</v>
      </c>
      <c r="AJ112">
        <f t="shared" si="58"/>
        <v>1.620014249516675E-3</v>
      </c>
      <c r="AK112">
        <f t="shared" si="59"/>
        <v>1.9298547475755999E-3</v>
      </c>
      <c r="AM112" t="str">
        <f t="shared" si="60"/>
        <v>PE_44:5_</v>
      </c>
      <c r="AN112">
        <f t="shared" si="61"/>
        <v>5.3725020651293753E-3</v>
      </c>
      <c r="AO112">
        <f t="shared" si="62"/>
        <v>1.2604439948766949E-3</v>
      </c>
      <c r="AQ112">
        <f t="shared" si="63"/>
        <v>1.5262325345712507E-3</v>
      </c>
      <c r="AR112">
        <f t="shared" si="64"/>
        <v>7.6449179154741947E-4</v>
      </c>
      <c r="AT112">
        <f t="shared" si="55"/>
        <v>6.8255193935462283E-4</v>
      </c>
      <c r="AU112">
        <f t="shared" si="56"/>
        <v>3.1210246697288996E-4</v>
      </c>
      <c r="AW112">
        <f t="shared" si="65"/>
        <v>1.7888270083533425E-3</v>
      </c>
    </row>
    <row r="113" spans="1:49" x14ac:dyDescent="0.2">
      <c r="A113" t="s">
        <v>1027</v>
      </c>
      <c r="B113">
        <v>848.69799999999998</v>
      </c>
      <c r="C113">
        <v>2.9923835488480299E-3</v>
      </c>
      <c r="D113">
        <v>0</v>
      </c>
      <c r="E113">
        <v>0</v>
      </c>
      <c r="F113">
        <v>2.2513256274195102E-3</v>
      </c>
      <c r="G113">
        <v>0</v>
      </c>
      <c r="H113">
        <v>3.5570056207597498E-3</v>
      </c>
      <c r="I113">
        <v>4.79016797072281E-3</v>
      </c>
      <c r="J113">
        <v>6.2815174567904903E-3</v>
      </c>
      <c r="K113">
        <v>3.8758025303820302E-3</v>
      </c>
      <c r="L113">
        <v>3.04536420810154E-3</v>
      </c>
      <c r="M113">
        <v>0</v>
      </c>
      <c r="N113">
        <v>6.8273261757656502E-3</v>
      </c>
      <c r="O113">
        <v>1.7555493757103201E-2</v>
      </c>
      <c r="P113">
        <v>0</v>
      </c>
      <c r="Q113">
        <v>5.7268543762468002E-3</v>
      </c>
      <c r="R113">
        <v>5.0782211748217204E-3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4.5178104078954801E-4</v>
      </c>
      <c r="AA113" t="str">
        <f t="shared" si="47"/>
        <v>PE_44:6_</v>
      </c>
      <c r="AB113">
        <f t="shared" si="48"/>
        <v>1.4961917744240149E-3</v>
      </c>
      <c r="AC113">
        <f t="shared" si="49"/>
        <v>1.1256628137097551E-3</v>
      </c>
      <c r="AD113">
        <f t="shared" si="50"/>
        <v>1.7785028103798749E-3</v>
      </c>
      <c r="AE113">
        <f t="shared" si="51"/>
        <v>5.5358427137566502E-3</v>
      </c>
      <c r="AF113">
        <f t="shared" si="52"/>
        <v>3.4605833692417853E-3</v>
      </c>
      <c r="AG113">
        <f t="shared" si="53"/>
        <v>3.4136630878828251E-3</v>
      </c>
      <c r="AH113">
        <f t="shared" si="54"/>
        <v>8.7777468785516007E-3</v>
      </c>
      <c r="AI113">
        <f t="shared" si="57"/>
        <v>0</v>
      </c>
      <c r="AJ113">
        <f t="shared" si="58"/>
        <v>0</v>
      </c>
      <c r="AK113">
        <f t="shared" si="59"/>
        <v>2.2589052039477401E-4</v>
      </c>
      <c r="AM113" t="str">
        <f t="shared" si="60"/>
        <v>PE_44:6_</v>
      </c>
      <c r="AN113">
        <f t="shared" si="61"/>
        <v>2.6793566963024158E-3</v>
      </c>
      <c r="AO113">
        <f t="shared" si="62"/>
        <v>2.4834600973658401E-3</v>
      </c>
      <c r="AQ113">
        <f t="shared" si="63"/>
        <v>1.8299733003089552E-3</v>
      </c>
      <c r="AR113">
        <f t="shared" si="64"/>
        <v>3.8050982967808653E-3</v>
      </c>
      <c r="AT113">
        <f t="shared" si="55"/>
        <v>8.183889393000921E-4</v>
      </c>
      <c r="AU113">
        <f t="shared" si="56"/>
        <v>1.5534248747077453E-3</v>
      </c>
      <c r="AW113">
        <f t="shared" si="65"/>
        <v>0.92089153899050502</v>
      </c>
    </row>
    <row r="114" spans="1:49" x14ac:dyDescent="0.2">
      <c r="A114" t="s">
        <v>1028</v>
      </c>
      <c r="B114">
        <v>846.69600000000003</v>
      </c>
      <c r="C114">
        <v>1.7671844844929601E-3</v>
      </c>
      <c r="D114">
        <v>1.62436961677211E-3</v>
      </c>
      <c r="E114">
        <v>2.6185790716486699E-3</v>
      </c>
      <c r="F114">
        <v>5.8358478987445396E-3</v>
      </c>
      <c r="G114">
        <v>2.5223322805704301E-3</v>
      </c>
      <c r="H114">
        <v>3.0897682198477599E-3</v>
      </c>
      <c r="I114">
        <v>1.7061105876354601E-3</v>
      </c>
      <c r="J114">
        <v>5.5403689599973303E-3</v>
      </c>
      <c r="K114">
        <v>5.0768463276798896E-3</v>
      </c>
      <c r="L114">
        <v>4.6385513119651502E-3</v>
      </c>
      <c r="M114">
        <v>1.3819268973598701E-2</v>
      </c>
      <c r="N114">
        <v>2.6986789911328201E-2</v>
      </c>
      <c r="O114">
        <v>7.20401053443294E-3</v>
      </c>
      <c r="P114">
        <v>7.4798119884130296E-3</v>
      </c>
      <c r="Q114">
        <v>7.1971117172904102E-3</v>
      </c>
      <c r="R114">
        <v>3.3531483231941999E-3</v>
      </c>
      <c r="S114">
        <v>1.8438903836327E-3</v>
      </c>
      <c r="T114">
        <v>4.8679090679605904E-3</v>
      </c>
      <c r="U114">
        <v>2.0590981251058802E-3</v>
      </c>
      <c r="V114">
        <v>6.0332750474602704E-3</v>
      </c>
      <c r="W114">
        <v>7.1871864690352897E-3</v>
      </c>
      <c r="X114">
        <v>4.3768150605146099E-3</v>
      </c>
      <c r="AA114" t="str">
        <f t="shared" si="47"/>
        <v>PE_44:7_/PE_O-44:0_</v>
      </c>
      <c r="AB114">
        <f t="shared" si="48"/>
        <v>1.6957770506325349E-3</v>
      </c>
      <c r="AC114">
        <f t="shared" si="49"/>
        <v>4.2272134851966047E-3</v>
      </c>
      <c r="AD114">
        <f t="shared" si="50"/>
        <v>2.8060502502090948E-3</v>
      </c>
      <c r="AE114">
        <f t="shared" si="51"/>
        <v>3.623239773816395E-3</v>
      </c>
      <c r="AF114">
        <f t="shared" si="52"/>
        <v>4.8576988198225195E-3</v>
      </c>
      <c r="AG114">
        <f t="shared" si="53"/>
        <v>2.0403029442463451E-2</v>
      </c>
      <c r="AH114">
        <f t="shared" si="54"/>
        <v>7.3419112614229853E-3</v>
      </c>
      <c r="AI114">
        <f t="shared" si="57"/>
        <v>3.3558997257966453E-3</v>
      </c>
      <c r="AJ114">
        <f t="shared" si="58"/>
        <v>4.0461865862830753E-3</v>
      </c>
      <c r="AK114">
        <f t="shared" si="59"/>
        <v>5.7820007647749498E-3</v>
      </c>
      <c r="AM114" t="str">
        <f t="shared" si="60"/>
        <v>PE_44:7_/PE_O-44:0_</v>
      </c>
      <c r="AN114">
        <f t="shared" si="61"/>
        <v>3.4419958759354303E-3</v>
      </c>
      <c r="AO114">
        <f t="shared" si="62"/>
        <v>8.1858055561482203E-3</v>
      </c>
      <c r="AQ114">
        <f t="shared" si="63"/>
        <v>1.2356514369418845E-3</v>
      </c>
      <c r="AR114">
        <f t="shared" si="64"/>
        <v>7.0038459093876033E-3</v>
      </c>
      <c r="AT114">
        <f t="shared" si="55"/>
        <v>5.5260012189946967E-4</v>
      </c>
      <c r="AU114">
        <f t="shared" si="56"/>
        <v>2.8593081191798093E-3</v>
      </c>
      <c r="AW114">
        <f t="shared" si="65"/>
        <v>0.20602656765318694</v>
      </c>
    </row>
    <row r="115" spans="1:49" x14ac:dyDescent="0.2">
      <c r="A115" t="s">
        <v>1029</v>
      </c>
      <c r="B115">
        <v>844.69399999999996</v>
      </c>
      <c r="C115">
        <v>3.4193934930505199E-3</v>
      </c>
      <c r="D115">
        <v>3.83964893280215E-3</v>
      </c>
      <c r="E115">
        <v>9.3629903583838103E-3</v>
      </c>
      <c r="F115">
        <v>4.9412953047585102E-3</v>
      </c>
      <c r="G115">
        <v>6.13648154517768E-3</v>
      </c>
      <c r="H115">
        <v>6.7864206513650301E-3</v>
      </c>
      <c r="I115">
        <v>3.7996005228990901E-3</v>
      </c>
      <c r="J115">
        <v>6.52127787648375E-3</v>
      </c>
      <c r="K115">
        <v>4.8462048727978598E-3</v>
      </c>
      <c r="L115">
        <v>2.75314997739426E-3</v>
      </c>
      <c r="M115">
        <v>8.4509711546437299E-3</v>
      </c>
      <c r="N115">
        <v>2.4301628170994901E-2</v>
      </c>
      <c r="O115">
        <v>2.0910893702844099E-2</v>
      </c>
      <c r="P115">
        <v>0</v>
      </c>
      <c r="Q115">
        <v>6.4684358294335303E-3</v>
      </c>
      <c r="R115">
        <v>0</v>
      </c>
      <c r="S115">
        <v>6.92521791514932E-3</v>
      </c>
      <c r="T115">
        <v>4.2345811348752996E-3</v>
      </c>
      <c r="U115">
        <v>1.16579971129071E-2</v>
      </c>
      <c r="V115">
        <v>0</v>
      </c>
      <c r="W115">
        <v>2.1239621813548399E-2</v>
      </c>
      <c r="X115">
        <v>2.30419543911984E-2</v>
      </c>
      <c r="AA115" t="str">
        <f t="shared" si="47"/>
        <v>PE_44:8_/PE_O-44:1_</v>
      </c>
      <c r="AB115">
        <f t="shared" si="48"/>
        <v>3.6295212129263347E-3</v>
      </c>
      <c r="AC115">
        <f t="shared" si="49"/>
        <v>7.1521428315711602E-3</v>
      </c>
      <c r="AD115">
        <f t="shared" si="50"/>
        <v>6.4614510982713546E-3</v>
      </c>
      <c r="AE115">
        <f t="shared" si="51"/>
        <v>5.1604391996914198E-3</v>
      </c>
      <c r="AF115">
        <f t="shared" si="52"/>
        <v>3.7996774250960599E-3</v>
      </c>
      <c r="AG115">
        <f t="shared" si="53"/>
        <v>1.6376299662819317E-2</v>
      </c>
      <c r="AH115">
        <f t="shared" si="54"/>
        <v>1.0455446851422049E-2</v>
      </c>
      <c r="AI115">
        <f t="shared" si="57"/>
        <v>5.5798995250123098E-3</v>
      </c>
      <c r="AJ115">
        <f t="shared" si="58"/>
        <v>5.8289985564535501E-3</v>
      </c>
      <c r="AK115">
        <f t="shared" si="59"/>
        <v>2.2140788102373399E-2</v>
      </c>
      <c r="AM115" t="str">
        <f t="shared" si="60"/>
        <v>PE_44:8_/PE_O-44:1_</v>
      </c>
      <c r="AN115">
        <f t="shared" si="61"/>
        <v>5.2406463535112652E-3</v>
      </c>
      <c r="AO115">
        <f t="shared" si="62"/>
        <v>1.2076286539616126E-2</v>
      </c>
      <c r="AQ115">
        <f t="shared" si="63"/>
        <v>1.5670618900725402E-3</v>
      </c>
      <c r="AR115">
        <f t="shared" si="64"/>
        <v>7.1351782957640398E-3</v>
      </c>
      <c r="AT115">
        <f t="shared" si="55"/>
        <v>7.0081138223030055E-4</v>
      </c>
      <c r="AU115">
        <f t="shared" si="56"/>
        <v>2.9129243414005293E-3</v>
      </c>
      <c r="AW115">
        <f t="shared" si="65"/>
        <v>9.8450951005180504E-2</v>
      </c>
    </row>
    <row r="116" spans="1:49" x14ac:dyDescent="0.2">
      <c r="A116" t="s">
        <v>1030</v>
      </c>
      <c r="B116">
        <v>842.69200000000001</v>
      </c>
      <c r="C116">
        <v>6.2515154546659403E-3</v>
      </c>
      <c r="D116">
        <v>4.7763455529415497E-3</v>
      </c>
      <c r="E116">
        <v>1.2101561063349E-2</v>
      </c>
      <c r="F116">
        <v>6.1928865682573603E-3</v>
      </c>
      <c r="G116">
        <v>4.1366706085744602E-3</v>
      </c>
      <c r="H116">
        <v>6.2845570235720797E-3</v>
      </c>
      <c r="I116">
        <v>1.21784454545636E-2</v>
      </c>
      <c r="J116">
        <v>7.47007253390686E-3</v>
      </c>
      <c r="K116">
        <v>5.4429144746722504E-3</v>
      </c>
      <c r="L116">
        <v>3.0511741437029101E-3</v>
      </c>
      <c r="M116">
        <v>4.34483158691709E-3</v>
      </c>
      <c r="N116">
        <v>0</v>
      </c>
      <c r="O116">
        <v>7.3490711674045204E-3</v>
      </c>
      <c r="P116">
        <v>3.4511930583773102E-2</v>
      </c>
      <c r="Q116">
        <v>3.1465857578707899E-3</v>
      </c>
      <c r="R116">
        <v>3.6152381184738E-3</v>
      </c>
      <c r="S116">
        <v>0</v>
      </c>
      <c r="T116">
        <v>0</v>
      </c>
      <c r="U116">
        <v>0</v>
      </c>
      <c r="V116">
        <v>1.02597696843825E-3</v>
      </c>
      <c r="W116">
        <v>1.5350446726708799E-2</v>
      </c>
      <c r="X116">
        <v>0</v>
      </c>
      <c r="AA116" t="str">
        <f t="shared" si="47"/>
        <v>PE_44:9_/PE_O-44:2_</v>
      </c>
      <c r="AB116">
        <f t="shared" si="48"/>
        <v>5.5139305038037455E-3</v>
      </c>
      <c r="AC116">
        <f t="shared" si="49"/>
        <v>9.1472238158031797E-3</v>
      </c>
      <c r="AD116">
        <f t="shared" si="50"/>
        <v>5.2106138160732699E-3</v>
      </c>
      <c r="AE116">
        <f t="shared" si="51"/>
        <v>9.8242589942352295E-3</v>
      </c>
      <c r="AF116">
        <f t="shared" si="52"/>
        <v>4.2470443091875802E-3</v>
      </c>
      <c r="AG116">
        <f t="shared" si="53"/>
        <v>2.172415793458545E-3</v>
      </c>
      <c r="AH116">
        <f t="shared" si="54"/>
        <v>2.0930500875588811E-2</v>
      </c>
      <c r="AI116">
        <f t="shared" si="57"/>
        <v>0</v>
      </c>
      <c r="AJ116">
        <f t="shared" si="58"/>
        <v>5.12988484219125E-4</v>
      </c>
      <c r="AK116">
        <f t="shared" si="59"/>
        <v>7.6752233633543996E-3</v>
      </c>
      <c r="AM116" t="str">
        <f t="shared" si="60"/>
        <v>PE_44:9_/PE_O-44:2_</v>
      </c>
      <c r="AN116">
        <f t="shared" si="61"/>
        <v>6.7886142878206017E-3</v>
      </c>
      <c r="AO116">
        <f t="shared" si="62"/>
        <v>6.2582257033241759E-3</v>
      </c>
      <c r="AQ116">
        <f t="shared" si="63"/>
        <v>2.5175712444453456E-3</v>
      </c>
      <c r="AR116">
        <f t="shared" si="64"/>
        <v>8.7485787899560848E-3</v>
      </c>
      <c r="AT116">
        <f t="shared" si="55"/>
        <v>1.1258920881557066E-3</v>
      </c>
      <c r="AU116">
        <f t="shared" si="56"/>
        <v>3.5715923349879833E-3</v>
      </c>
      <c r="AW116">
        <f t="shared" si="65"/>
        <v>0.90178497399089164</v>
      </c>
    </row>
    <row r="117" spans="1:49" x14ac:dyDescent="0.2">
      <c r="A117" t="s">
        <v>1031</v>
      </c>
      <c r="B117">
        <v>622.47199999999998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1.0238876990842599E-3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AA117" t="str">
        <f t="shared" si="47"/>
        <v>PE_O-28:0_</v>
      </c>
      <c r="AB117">
        <f t="shared" si="48"/>
        <v>0</v>
      </c>
      <c r="AC117">
        <f t="shared" si="49"/>
        <v>0</v>
      </c>
      <c r="AD117">
        <f t="shared" si="50"/>
        <v>0</v>
      </c>
      <c r="AE117">
        <f t="shared" si="51"/>
        <v>5.1194384954212995E-4</v>
      </c>
      <c r="AF117">
        <f t="shared" si="52"/>
        <v>0</v>
      </c>
      <c r="AG117">
        <f t="shared" si="53"/>
        <v>0</v>
      </c>
      <c r="AH117">
        <f t="shared" si="54"/>
        <v>0</v>
      </c>
      <c r="AI117">
        <f t="shared" si="57"/>
        <v>0</v>
      </c>
      <c r="AJ117">
        <f t="shared" si="58"/>
        <v>0</v>
      </c>
      <c r="AK117">
        <f t="shared" si="59"/>
        <v>0</v>
      </c>
      <c r="AM117" t="str">
        <f t="shared" si="60"/>
        <v>PE_O-28:0_</v>
      </c>
      <c r="AN117">
        <f t="shared" si="61"/>
        <v>1.0238876990842599E-4</v>
      </c>
      <c r="AO117">
        <f t="shared" si="62"/>
        <v>0</v>
      </c>
      <c r="AQ117">
        <f t="shared" si="63"/>
        <v>2.2894824964782545E-4</v>
      </c>
      <c r="AR117">
        <f t="shared" si="64"/>
        <v>0</v>
      </c>
      <c r="AT117">
        <f t="shared" si="55"/>
        <v>1.0238876990842599E-4</v>
      </c>
      <c r="AU117">
        <f t="shared" si="56"/>
        <v>0</v>
      </c>
      <c r="AW117">
        <f t="shared" si="65"/>
        <v>0.37390096630005903</v>
      </c>
    </row>
    <row r="118" spans="1:49" x14ac:dyDescent="0.2">
      <c r="A118" t="s">
        <v>1032</v>
      </c>
      <c r="B118">
        <v>620.47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4.0441086173910699E-3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AA118" t="str">
        <f t="shared" si="47"/>
        <v>PE_O-28:1_</v>
      </c>
      <c r="AB118">
        <f t="shared" si="48"/>
        <v>0</v>
      </c>
      <c r="AC118">
        <f t="shared" si="49"/>
        <v>0</v>
      </c>
      <c r="AD118">
        <f t="shared" si="50"/>
        <v>0</v>
      </c>
      <c r="AE118">
        <f t="shared" si="51"/>
        <v>0</v>
      </c>
      <c r="AF118">
        <f t="shared" si="52"/>
        <v>0</v>
      </c>
      <c r="AG118">
        <f t="shared" si="53"/>
        <v>2.022054308695535E-3</v>
      </c>
      <c r="AH118">
        <f t="shared" si="54"/>
        <v>0</v>
      </c>
      <c r="AI118">
        <f t="shared" si="57"/>
        <v>0</v>
      </c>
      <c r="AJ118">
        <f t="shared" si="58"/>
        <v>0</v>
      </c>
      <c r="AK118">
        <f t="shared" si="59"/>
        <v>0</v>
      </c>
      <c r="AM118" t="str">
        <f t="shared" si="60"/>
        <v>PE_O-28:1_</v>
      </c>
      <c r="AN118">
        <f t="shared" si="61"/>
        <v>0</v>
      </c>
      <c r="AO118">
        <f t="shared" si="62"/>
        <v>4.0441086173910701E-4</v>
      </c>
      <c r="AQ118">
        <f t="shared" si="63"/>
        <v>0</v>
      </c>
      <c r="AR118">
        <f t="shared" si="64"/>
        <v>9.042901776879121E-4</v>
      </c>
      <c r="AT118">
        <f t="shared" si="55"/>
        <v>0</v>
      </c>
      <c r="AU118">
        <f t="shared" si="56"/>
        <v>3.6917491912435307E-4</v>
      </c>
      <c r="AW118">
        <f t="shared" si="65"/>
        <v>0.37390096630005903</v>
      </c>
    </row>
    <row r="119" spans="1:49" x14ac:dyDescent="0.2">
      <c r="A119" t="s">
        <v>1033</v>
      </c>
      <c r="B119">
        <v>618.46799999999996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AA119" t="str">
        <f t="shared" si="47"/>
        <v>PE_O-28:2_</v>
      </c>
      <c r="AB119">
        <f t="shared" si="48"/>
        <v>0</v>
      </c>
      <c r="AC119">
        <f t="shared" si="49"/>
        <v>0</v>
      </c>
      <c r="AD119">
        <f t="shared" si="50"/>
        <v>0</v>
      </c>
      <c r="AE119">
        <f t="shared" si="51"/>
        <v>0</v>
      </c>
      <c r="AF119">
        <f t="shared" si="52"/>
        <v>0</v>
      </c>
      <c r="AG119">
        <f t="shared" si="53"/>
        <v>0</v>
      </c>
      <c r="AH119">
        <f t="shared" si="54"/>
        <v>0</v>
      </c>
      <c r="AI119">
        <f t="shared" si="57"/>
        <v>0</v>
      </c>
      <c r="AJ119">
        <f t="shared" si="58"/>
        <v>0</v>
      </c>
      <c r="AK119">
        <f t="shared" si="59"/>
        <v>0</v>
      </c>
      <c r="AM119" t="str">
        <f t="shared" si="60"/>
        <v>PE_O-28:2_</v>
      </c>
      <c r="AN119">
        <f t="shared" si="61"/>
        <v>0</v>
      </c>
      <c r="AO119">
        <f t="shared" si="62"/>
        <v>0</v>
      </c>
      <c r="AQ119">
        <f t="shared" si="63"/>
        <v>0</v>
      </c>
      <c r="AR119">
        <f t="shared" si="64"/>
        <v>0</v>
      </c>
      <c r="AT119">
        <f t="shared" si="55"/>
        <v>0</v>
      </c>
      <c r="AU119">
        <f t="shared" si="56"/>
        <v>0</v>
      </c>
      <c r="AW119" t="e">
        <f t="shared" si="65"/>
        <v>#DIV/0!</v>
      </c>
    </row>
    <row r="120" spans="1:49" x14ac:dyDescent="0.2">
      <c r="A120" t="s">
        <v>1034</v>
      </c>
      <c r="B120">
        <v>650.5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6.39355114209711E-4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AA120" t="str">
        <f t="shared" si="47"/>
        <v>PE_O-30:0_</v>
      </c>
      <c r="AB120">
        <f t="shared" si="48"/>
        <v>0</v>
      </c>
      <c r="AC120">
        <f t="shared" si="49"/>
        <v>0</v>
      </c>
      <c r="AD120">
        <f t="shared" si="50"/>
        <v>0</v>
      </c>
      <c r="AE120">
        <f t="shared" si="51"/>
        <v>3.196775571048555E-4</v>
      </c>
      <c r="AF120">
        <f t="shared" si="52"/>
        <v>0</v>
      </c>
      <c r="AG120">
        <f t="shared" si="53"/>
        <v>0</v>
      </c>
      <c r="AH120">
        <f t="shared" si="54"/>
        <v>0</v>
      </c>
      <c r="AI120">
        <f t="shared" si="57"/>
        <v>0</v>
      </c>
      <c r="AJ120">
        <f t="shared" si="58"/>
        <v>0</v>
      </c>
      <c r="AK120">
        <f t="shared" si="59"/>
        <v>0</v>
      </c>
      <c r="AM120" t="str">
        <f t="shared" si="60"/>
        <v>PE_O-30:0_</v>
      </c>
      <c r="AN120">
        <f t="shared" si="61"/>
        <v>6.39355114209711E-5</v>
      </c>
      <c r="AO120">
        <f t="shared" si="62"/>
        <v>0</v>
      </c>
      <c r="AQ120">
        <f t="shared" si="63"/>
        <v>1.4296414971350554E-4</v>
      </c>
      <c r="AR120">
        <f t="shared" si="64"/>
        <v>0</v>
      </c>
      <c r="AT120">
        <f t="shared" si="55"/>
        <v>6.3935511420971087E-5</v>
      </c>
      <c r="AU120">
        <f t="shared" si="56"/>
        <v>0</v>
      </c>
      <c r="AW120">
        <f t="shared" si="65"/>
        <v>0.37390096630005903</v>
      </c>
    </row>
    <row r="121" spans="1:49" x14ac:dyDescent="0.2">
      <c r="A121" t="s">
        <v>1035</v>
      </c>
      <c r="B121">
        <v>648.49800000000005</v>
      </c>
      <c r="C121">
        <v>0</v>
      </c>
      <c r="D121">
        <v>1.5452687686116001E-4</v>
      </c>
      <c r="E121">
        <v>1.6137527486673501E-4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AA121" t="str">
        <f t="shared" si="47"/>
        <v>PE_O-30:1_</v>
      </c>
      <c r="AB121">
        <f t="shared" si="48"/>
        <v>7.7263438430580004E-5</v>
      </c>
      <c r="AC121">
        <f t="shared" si="49"/>
        <v>8.0687637433367505E-5</v>
      </c>
      <c r="AD121">
        <f t="shared" si="50"/>
        <v>0</v>
      </c>
      <c r="AE121">
        <f t="shared" si="51"/>
        <v>0</v>
      </c>
      <c r="AF121">
        <f t="shared" si="52"/>
        <v>0</v>
      </c>
      <c r="AG121">
        <f t="shared" si="53"/>
        <v>0</v>
      </c>
      <c r="AH121">
        <f t="shared" si="54"/>
        <v>0</v>
      </c>
      <c r="AI121">
        <f t="shared" si="57"/>
        <v>0</v>
      </c>
      <c r="AJ121">
        <f t="shared" si="58"/>
        <v>0</v>
      </c>
      <c r="AK121">
        <f t="shared" si="59"/>
        <v>0</v>
      </c>
      <c r="AM121" t="str">
        <f t="shared" si="60"/>
        <v>PE_O-30:1_</v>
      </c>
      <c r="AN121">
        <f t="shared" si="61"/>
        <v>3.1590215172789499E-5</v>
      </c>
      <c r="AO121">
        <f t="shared" si="62"/>
        <v>0</v>
      </c>
      <c r="AQ121">
        <f t="shared" si="63"/>
        <v>4.3273621524489072E-5</v>
      </c>
      <c r="AR121">
        <f t="shared" si="64"/>
        <v>0</v>
      </c>
      <c r="AT121">
        <f t="shared" si="55"/>
        <v>1.9352551872271128E-5</v>
      </c>
      <c r="AU121">
        <f t="shared" si="56"/>
        <v>0</v>
      </c>
      <c r="AW121">
        <f t="shared" si="65"/>
        <v>0.17794153879805313</v>
      </c>
    </row>
    <row r="122" spans="1:49" x14ac:dyDescent="0.2">
      <c r="A122" t="s">
        <v>1036</v>
      </c>
      <c r="B122">
        <v>646.49599999999998</v>
      </c>
      <c r="C122">
        <v>1.16396268640408E-4</v>
      </c>
      <c r="D122">
        <v>0</v>
      </c>
      <c r="E122">
        <v>0</v>
      </c>
      <c r="F122">
        <v>1.86578401930116E-3</v>
      </c>
      <c r="G122">
        <v>0</v>
      </c>
      <c r="H122">
        <v>0</v>
      </c>
      <c r="I122">
        <v>1.0238876990842599E-3</v>
      </c>
      <c r="J122">
        <v>1.13649916800094E-3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AA122" t="str">
        <f t="shared" si="47"/>
        <v>PE_O-30:2_</v>
      </c>
      <c r="AB122">
        <f t="shared" si="48"/>
        <v>5.8198134320204001E-5</v>
      </c>
      <c r="AC122">
        <f t="shared" si="49"/>
        <v>9.3289200965057998E-4</v>
      </c>
      <c r="AD122">
        <f t="shared" si="50"/>
        <v>0</v>
      </c>
      <c r="AE122">
        <f t="shared" si="51"/>
        <v>1.0801934335425999E-3</v>
      </c>
      <c r="AF122">
        <f t="shared" si="52"/>
        <v>0</v>
      </c>
      <c r="AG122">
        <f t="shared" si="53"/>
        <v>0</v>
      </c>
      <c r="AH122">
        <f t="shared" si="54"/>
        <v>0</v>
      </c>
      <c r="AI122">
        <f t="shared" si="57"/>
        <v>0</v>
      </c>
      <c r="AJ122">
        <f t="shared" si="58"/>
        <v>0</v>
      </c>
      <c r="AK122">
        <f t="shared" si="59"/>
        <v>0</v>
      </c>
      <c r="AM122" t="str">
        <f t="shared" si="60"/>
        <v>PE_O-30:2_</v>
      </c>
      <c r="AN122">
        <f t="shared" si="61"/>
        <v>4.1425671550267675E-4</v>
      </c>
      <c r="AO122">
        <f t="shared" si="62"/>
        <v>0</v>
      </c>
      <c r="AQ122">
        <f t="shared" si="63"/>
        <v>5.4370241094772449E-4</v>
      </c>
      <c r="AR122">
        <f t="shared" si="64"/>
        <v>0</v>
      </c>
      <c r="AT122">
        <f t="shared" si="55"/>
        <v>2.4315111008192756E-4</v>
      </c>
      <c r="AU122">
        <f t="shared" si="56"/>
        <v>0</v>
      </c>
      <c r="AW122">
        <f t="shared" si="65"/>
        <v>0.16364380063251971</v>
      </c>
    </row>
    <row r="123" spans="1:49" x14ac:dyDescent="0.2">
      <c r="A123" t="s">
        <v>1037</v>
      </c>
      <c r="B123">
        <v>678.52800000000002</v>
      </c>
      <c r="C123">
        <v>1.3393871811768999E-4</v>
      </c>
      <c r="D123">
        <v>9.7483251169797102E-4</v>
      </c>
      <c r="E123">
        <v>0</v>
      </c>
      <c r="F123">
        <v>1.82087041947538E-3</v>
      </c>
      <c r="G123">
        <v>6.9785104482543599E-4</v>
      </c>
      <c r="H123">
        <v>0</v>
      </c>
      <c r="I123">
        <v>0</v>
      </c>
      <c r="J123">
        <v>1.4353183032627301E-4</v>
      </c>
      <c r="K123">
        <v>1.1115252080787499E-3</v>
      </c>
      <c r="L123">
        <v>1.01556485649473E-3</v>
      </c>
      <c r="M123">
        <v>0</v>
      </c>
      <c r="N123">
        <v>0</v>
      </c>
      <c r="O123">
        <v>0</v>
      </c>
      <c r="P123">
        <v>0</v>
      </c>
      <c r="Q123">
        <v>1.10338255326095E-3</v>
      </c>
      <c r="R123">
        <v>0</v>
      </c>
      <c r="S123">
        <v>1.11090905688643E-3</v>
      </c>
      <c r="T123">
        <v>0</v>
      </c>
      <c r="U123">
        <v>0</v>
      </c>
      <c r="V123">
        <v>0</v>
      </c>
      <c r="W123">
        <v>0</v>
      </c>
      <c r="X123">
        <v>0</v>
      </c>
      <c r="AA123" t="str">
        <f t="shared" si="47"/>
        <v>PE_O-32:0_</v>
      </c>
      <c r="AB123">
        <f t="shared" si="48"/>
        <v>5.543856149078305E-4</v>
      </c>
      <c r="AC123">
        <f t="shared" si="49"/>
        <v>9.1043520973769002E-4</v>
      </c>
      <c r="AD123">
        <f t="shared" si="50"/>
        <v>3.4892552241271799E-4</v>
      </c>
      <c r="AE123">
        <f t="shared" si="51"/>
        <v>7.1765915163136504E-5</v>
      </c>
      <c r="AF123">
        <f t="shared" si="52"/>
        <v>1.0635450322867401E-3</v>
      </c>
      <c r="AG123">
        <f t="shared" si="53"/>
        <v>0</v>
      </c>
      <c r="AH123">
        <f t="shared" si="54"/>
        <v>0</v>
      </c>
      <c r="AI123">
        <f t="shared" si="57"/>
        <v>5.5545452844321501E-4</v>
      </c>
      <c r="AJ123">
        <f t="shared" si="58"/>
        <v>0</v>
      </c>
      <c r="AK123">
        <f t="shared" si="59"/>
        <v>0</v>
      </c>
      <c r="AM123" t="str">
        <f t="shared" si="60"/>
        <v>PE_O-32:0_</v>
      </c>
      <c r="AN123">
        <f t="shared" si="61"/>
        <v>5.8981145890162306E-4</v>
      </c>
      <c r="AO123">
        <f t="shared" si="62"/>
        <v>1.11090905688643E-4</v>
      </c>
      <c r="AQ123">
        <f t="shared" si="63"/>
        <v>4.046218291072956E-4</v>
      </c>
      <c r="AR123">
        <f t="shared" si="64"/>
        <v>2.4840681680182383E-4</v>
      </c>
      <c r="AT123">
        <f t="shared" si="55"/>
        <v>1.8095238301284319E-4</v>
      </c>
      <c r="AU123">
        <f t="shared" si="56"/>
        <v>1.0141165829891459E-4</v>
      </c>
      <c r="AW123">
        <f t="shared" si="65"/>
        <v>6.081736601143984E-2</v>
      </c>
    </row>
    <row r="124" spans="1:49" x14ac:dyDescent="0.2">
      <c r="A124" t="s">
        <v>1038</v>
      </c>
      <c r="B124">
        <v>676.52599999999995</v>
      </c>
      <c r="C124">
        <v>4.6967689372206904E-3</v>
      </c>
      <c r="D124">
        <v>3.3086485699892901E-3</v>
      </c>
      <c r="E124">
        <v>2.8348233485215898E-3</v>
      </c>
      <c r="F124">
        <v>5.4976451225451596E-3</v>
      </c>
      <c r="G124">
        <v>2.95290376361569E-3</v>
      </c>
      <c r="H124">
        <v>3.5349562199459002E-3</v>
      </c>
      <c r="I124">
        <v>3.94320222809799E-3</v>
      </c>
      <c r="J124">
        <v>3.5210590814574502E-3</v>
      </c>
      <c r="K124">
        <v>3.8466254936819701E-3</v>
      </c>
      <c r="L124">
        <v>4.4975895752592801E-3</v>
      </c>
      <c r="M124">
        <v>5.0687805964171597E-3</v>
      </c>
      <c r="N124">
        <v>0</v>
      </c>
      <c r="O124">
        <v>9.0612691002430502E-3</v>
      </c>
      <c r="P124">
        <v>0</v>
      </c>
      <c r="Q124">
        <v>1.21447361245549E-3</v>
      </c>
      <c r="R124">
        <v>0</v>
      </c>
      <c r="S124">
        <v>0</v>
      </c>
      <c r="T124">
        <v>0</v>
      </c>
      <c r="U124">
        <v>4.1790557398245498E-3</v>
      </c>
      <c r="V124">
        <v>0</v>
      </c>
      <c r="W124">
        <v>0</v>
      </c>
      <c r="X124">
        <v>0</v>
      </c>
      <c r="AA124" t="str">
        <f t="shared" si="47"/>
        <v>PE_O-32:1_</v>
      </c>
      <c r="AB124">
        <f t="shared" si="48"/>
        <v>4.0027087536049898E-3</v>
      </c>
      <c r="AC124">
        <f t="shared" si="49"/>
        <v>4.1662342355333745E-3</v>
      </c>
      <c r="AD124">
        <f t="shared" si="50"/>
        <v>3.2439299917807951E-3</v>
      </c>
      <c r="AE124">
        <f t="shared" si="51"/>
        <v>3.7321306547777201E-3</v>
      </c>
      <c r="AF124">
        <f t="shared" si="52"/>
        <v>4.1721075344706253E-3</v>
      </c>
      <c r="AG124">
        <f t="shared" si="53"/>
        <v>2.5343902982085799E-3</v>
      </c>
      <c r="AH124">
        <f t="shared" si="54"/>
        <v>4.5306345501215251E-3</v>
      </c>
      <c r="AI124">
        <f t="shared" si="57"/>
        <v>0</v>
      </c>
      <c r="AJ124">
        <f t="shared" si="58"/>
        <v>2.0895278699122749E-3</v>
      </c>
      <c r="AK124">
        <f t="shared" si="59"/>
        <v>0</v>
      </c>
      <c r="AM124" t="str">
        <f t="shared" si="60"/>
        <v>PE_O-32:1_</v>
      </c>
      <c r="AN124">
        <f t="shared" si="61"/>
        <v>3.8634222340335005E-3</v>
      </c>
      <c r="AO124">
        <f t="shared" si="62"/>
        <v>1.8309105436484761E-3</v>
      </c>
      <c r="AQ124">
        <f t="shared" si="63"/>
        <v>3.896763318728179E-4</v>
      </c>
      <c r="AR124">
        <f t="shared" si="64"/>
        <v>1.907533960073384E-3</v>
      </c>
      <c r="AT124">
        <f t="shared" si="55"/>
        <v>1.7426855345807775E-4</v>
      </c>
      <c r="AU124">
        <f t="shared" si="56"/>
        <v>7.7874747820172181E-4</v>
      </c>
      <c r="AW124">
        <f t="shared" si="65"/>
        <v>7.4843176448857768E-2</v>
      </c>
    </row>
    <row r="125" spans="1:49" x14ac:dyDescent="0.2">
      <c r="A125" t="s">
        <v>1039</v>
      </c>
      <c r="B125">
        <v>674.524</v>
      </c>
      <c r="C125">
        <v>1.2998452123584499E-2</v>
      </c>
      <c r="D125">
        <v>1.64578294244184E-2</v>
      </c>
      <c r="E125">
        <v>1.0344684985585099E-2</v>
      </c>
      <c r="F125">
        <v>9.97566011592055E-3</v>
      </c>
      <c r="G125">
        <v>1.09044116545672E-2</v>
      </c>
      <c r="H125">
        <v>7.0722837219777002E-3</v>
      </c>
      <c r="I125">
        <v>1.1750591735324001E-2</v>
      </c>
      <c r="J125">
        <v>6.6912247137924296E-3</v>
      </c>
      <c r="K125">
        <v>9.6634335730800998E-3</v>
      </c>
      <c r="L125">
        <v>5.9792148182469997E-3</v>
      </c>
      <c r="M125">
        <v>4.2021871066823899E-3</v>
      </c>
      <c r="N125">
        <v>4.7008715677116196E-3</v>
      </c>
      <c r="O125">
        <v>8.4925697244151496E-3</v>
      </c>
      <c r="P125">
        <v>7.79968859078341E-3</v>
      </c>
      <c r="Q125">
        <v>3.2163850929620001E-3</v>
      </c>
      <c r="R125">
        <v>0</v>
      </c>
      <c r="S125">
        <v>5.0719698889170502E-3</v>
      </c>
      <c r="T125">
        <v>5.2573425350902004E-3</v>
      </c>
      <c r="U125">
        <v>4.2959132280815E-3</v>
      </c>
      <c r="V125">
        <v>0</v>
      </c>
      <c r="W125">
        <v>0</v>
      </c>
      <c r="X125">
        <v>0</v>
      </c>
      <c r="AA125" t="str">
        <f t="shared" si="47"/>
        <v>PE_O-32:2_</v>
      </c>
      <c r="AB125">
        <f t="shared" si="48"/>
        <v>1.472814077400145E-2</v>
      </c>
      <c r="AC125">
        <f t="shared" si="49"/>
        <v>1.0160172550752824E-2</v>
      </c>
      <c r="AD125">
        <f t="shared" si="50"/>
        <v>8.9883476882724501E-3</v>
      </c>
      <c r="AE125">
        <f t="shared" si="51"/>
        <v>9.2209082245582157E-3</v>
      </c>
      <c r="AF125">
        <f t="shared" si="52"/>
        <v>7.8213241956635489E-3</v>
      </c>
      <c r="AG125">
        <f t="shared" si="53"/>
        <v>4.4515293371970048E-3</v>
      </c>
      <c r="AH125">
        <f t="shared" si="54"/>
        <v>8.1461291575992793E-3</v>
      </c>
      <c r="AI125">
        <f t="shared" si="57"/>
        <v>5.1646562120036248E-3</v>
      </c>
      <c r="AJ125">
        <f t="shared" si="58"/>
        <v>2.14795661404075E-3</v>
      </c>
      <c r="AK125">
        <f t="shared" si="59"/>
        <v>0</v>
      </c>
      <c r="AM125" t="str">
        <f t="shared" si="60"/>
        <v>PE_O-32:2_</v>
      </c>
      <c r="AN125">
        <f t="shared" si="61"/>
        <v>1.0183778686649696E-2</v>
      </c>
      <c r="AO125">
        <f t="shared" si="62"/>
        <v>3.9820542641681323E-3</v>
      </c>
      <c r="AQ125">
        <f t="shared" si="63"/>
        <v>2.6734411369638412E-3</v>
      </c>
      <c r="AR125">
        <f t="shared" si="64"/>
        <v>3.0894637189286494E-3</v>
      </c>
      <c r="AT125">
        <f t="shared" si="55"/>
        <v>1.1955992232190948E-3</v>
      </c>
      <c r="AU125">
        <f t="shared" si="56"/>
        <v>1.2612682817027497E-3</v>
      </c>
      <c r="AW125">
        <f t="shared" si="65"/>
        <v>9.7311136554387393E-3</v>
      </c>
    </row>
    <row r="126" spans="1:49" x14ac:dyDescent="0.2">
      <c r="A126" t="s">
        <v>1040</v>
      </c>
      <c r="B126">
        <v>706.55600000000004</v>
      </c>
      <c r="C126">
        <v>7.6342973708547895E-4</v>
      </c>
      <c r="D126">
        <v>9.9860367252358395E-4</v>
      </c>
      <c r="E126">
        <v>0</v>
      </c>
      <c r="F126">
        <v>8.2777753657051504E-4</v>
      </c>
      <c r="G126">
        <v>0</v>
      </c>
      <c r="H126">
        <v>2.8028507170635799E-3</v>
      </c>
      <c r="I126">
        <v>1.0238876990842599E-3</v>
      </c>
      <c r="J126">
        <v>1.9735854982933202E-3</v>
      </c>
      <c r="K126">
        <v>1.1115252080787499E-3</v>
      </c>
      <c r="L126">
        <v>7.5581881992921199E-4</v>
      </c>
      <c r="M126">
        <v>0</v>
      </c>
      <c r="N126">
        <v>0</v>
      </c>
      <c r="O126">
        <v>0</v>
      </c>
      <c r="P126">
        <v>0</v>
      </c>
      <c r="Q126">
        <v>1.4555136719190899E-2</v>
      </c>
      <c r="R126">
        <v>1.2327237958776801E-2</v>
      </c>
      <c r="S126">
        <v>1.9952914979447698E-3</v>
      </c>
      <c r="T126">
        <v>0</v>
      </c>
      <c r="U126">
        <v>0</v>
      </c>
      <c r="V126">
        <v>0</v>
      </c>
      <c r="W126">
        <v>0</v>
      </c>
      <c r="X126">
        <v>0</v>
      </c>
      <c r="AA126" t="str">
        <f t="shared" si="47"/>
        <v>PE_O-34:0_</v>
      </c>
      <c r="AB126">
        <f t="shared" si="48"/>
        <v>8.8101670480453145E-4</v>
      </c>
      <c r="AC126">
        <f t="shared" si="49"/>
        <v>4.1388876828525752E-4</v>
      </c>
      <c r="AD126">
        <f t="shared" si="50"/>
        <v>1.40142535853179E-3</v>
      </c>
      <c r="AE126">
        <f t="shared" si="51"/>
        <v>1.49873659868879E-3</v>
      </c>
      <c r="AF126">
        <f t="shared" si="52"/>
        <v>9.3367201400398089E-4</v>
      </c>
      <c r="AG126">
        <f t="shared" si="53"/>
        <v>0</v>
      </c>
      <c r="AH126">
        <f t="shared" si="54"/>
        <v>0</v>
      </c>
      <c r="AI126">
        <f t="shared" si="57"/>
        <v>9.9764574897238489E-4</v>
      </c>
      <c r="AJ126">
        <f t="shared" si="58"/>
        <v>0</v>
      </c>
      <c r="AK126">
        <f t="shared" si="59"/>
        <v>0</v>
      </c>
      <c r="AM126" t="str">
        <f t="shared" si="60"/>
        <v>PE_O-34:0_</v>
      </c>
      <c r="AN126">
        <f t="shared" si="61"/>
        <v>1.0257478888628701E-3</v>
      </c>
      <c r="AO126">
        <f t="shared" si="62"/>
        <v>1.9952914979447697E-4</v>
      </c>
      <c r="AQ126">
        <f t="shared" si="63"/>
        <v>4.383630192670221E-4</v>
      </c>
      <c r="AR126">
        <f t="shared" si="64"/>
        <v>4.4616074243318874E-4</v>
      </c>
      <c r="AT126">
        <f t="shared" si="55"/>
        <v>1.9604190198062229E-4</v>
      </c>
      <c r="AU126">
        <f t="shared" si="56"/>
        <v>1.8214436037043724E-4</v>
      </c>
      <c r="AW126">
        <f t="shared" si="65"/>
        <v>1.83276250952892E-2</v>
      </c>
    </row>
    <row r="127" spans="1:49" x14ac:dyDescent="0.2">
      <c r="A127" t="s">
        <v>1041</v>
      </c>
      <c r="B127">
        <v>704.55399999999997</v>
      </c>
      <c r="C127">
        <v>1.66734913945208E-2</v>
      </c>
      <c r="D127">
        <v>1.28962004710428E-2</v>
      </c>
      <c r="E127">
        <v>1.2739431053052501E-2</v>
      </c>
      <c r="F127">
        <v>1.3756791741988199E-2</v>
      </c>
      <c r="G127">
        <v>1.0190916294383101E-2</v>
      </c>
      <c r="H127">
        <v>1.11810233518171E-2</v>
      </c>
      <c r="I127">
        <v>1.02833294141559E-2</v>
      </c>
      <c r="J127">
        <v>1.12597856838785E-2</v>
      </c>
      <c r="K127">
        <v>2.0068624990039301E-2</v>
      </c>
      <c r="L127">
        <v>1.8325919358626399E-2</v>
      </c>
      <c r="M127">
        <v>1.5679697379202599E-2</v>
      </c>
      <c r="N127">
        <v>1.3230713902562899E-2</v>
      </c>
      <c r="O127">
        <v>2.99275348505138E-2</v>
      </c>
      <c r="P127">
        <v>2.3532277508142699E-2</v>
      </c>
      <c r="Q127">
        <v>1.35215150032005E-2</v>
      </c>
      <c r="R127">
        <v>1.9928924921427501E-2</v>
      </c>
      <c r="S127">
        <v>1.7291572635337799E-3</v>
      </c>
      <c r="T127">
        <v>0</v>
      </c>
      <c r="U127">
        <v>0</v>
      </c>
      <c r="V127">
        <v>0</v>
      </c>
      <c r="W127">
        <v>5.6124300236953303E-3</v>
      </c>
      <c r="X127">
        <v>0</v>
      </c>
      <c r="AA127" t="str">
        <f t="shared" si="47"/>
        <v>PE_O-34:1_</v>
      </c>
      <c r="AB127">
        <f t="shared" si="48"/>
        <v>1.4784845932781801E-2</v>
      </c>
      <c r="AC127">
        <f t="shared" si="49"/>
        <v>1.324811139752035E-2</v>
      </c>
      <c r="AD127">
        <f t="shared" si="50"/>
        <v>1.06859698231001E-2</v>
      </c>
      <c r="AE127">
        <f t="shared" si="51"/>
        <v>1.0771557549017201E-2</v>
      </c>
      <c r="AF127">
        <f t="shared" si="52"/>
        <v>1.9197272174332848E-2</v>
      </c>
      <c r="AG127">
        <f t="shared" si="53"/>
        <v>1.4455205640882748E-2</v>
      </c>
      <c r="AH127">
        <f t="shared" si="54"/>
        <v>2.6729906179328251E-2</v>
      </c>
      <c r="AI127">
        <f t="shared" si="57"/>
        <v>8.6457863176688996E-4</v>
      </c>
      <c r="AJ127">
        <f t="shared" si="58"/>
        <v>0</v>
      </c>
      <c r="AK127">
        <f t="shared" si="59"/>
        <v>2.8062150118476651E-3</v>
      </c>
      <c r="AM127" t="str">
        <f t="shared" si="60"/>
        <v>PE_O-34:1_</v>
      </c>
      <c r="AN127">
        <f t="shared" si="61"/>
        <v>1.373755137535046E-2</v>
      </c>
      <c r="AO127">
        <f t="shared" si="62"/>
        <v>8.9711810927651098E-3</v>
      </c>
      <c r="AQ127">
        <f t="shared" si="63"/>
        <v>3.5090667538765293E-3</v>
      </c>
      <c r="AR127">
        <f t="shared" si="64"/>
        <v>1.150709283858433E-2</v>
      </c>
      <c r="AT127">
        <f t="shared" si="55"/>
        <v>1.5693023598504884E-3</v>
      </c>
      <c r="AU127">
        <f t="shared" si="56"/>
        <v>4.6977509795610144E-3</v>
      </c>
      <c r="AW127">
        <f t="shared" si="65"/>
        <v>0.41834889320022756</v>
      </c>
    </row>
    <row r="128" spans="1:49" x14ac:dyDescent="0.2">
      <c r="A128" t="s">
        <v>1042</v>
      </c>
      <c r="B128">
        <v>702.55200000000002</v>
      </c>
      <c r="C128">
        <v>3.1998530470515499E-2</v>
      </c>
      <c r="D128">
        <v>4.2152759534815801E-2</v>
      </c>
      <c r="E128">
        <v>3.1572402455310102E-2</v>
      </c>
      <c r="F128">
        <v>3.9963591672630298E-2</v>
      </c>
      <c r="G128">
        <v>2.99777880415469E-2</v>
      </c>
      <c r="H128">
        <v>2.4610900259796099E-2</v>
      </c>
      <c r="I128">
        <v>2.6939744429494698E-2</v>
      </c>
      <c r="J128">
        <v>3.10304080977622E-2</v>
      </c>
      <c r="K128">
        <v>3.8834504230269198E-2</v>
      </c>
      <c r="L128">
        <v>2.6720760206430601E-2</v>
      </c>
      <c r="M128">
        <v>8.80423152288092E-3</v>
      </c>
      <c r="N128">
        <v>2.8890218057205701E-2</v>
      </c>
      <c r="O128">
        <v>4.37025186379566E-2</v>
      </c>
      <c r="P128">
        <v>7.2459420157025403E-2</v>
      </c>
      <c r="Q128">
        <v>2.92963775384486E-2</v>
      </c>
      <c r="R128">
        <v>1.4138447581838E-2</v>
      </c>
      <c r="S128">
        <v>2.0605100889793601E-2</v>
      </c>
      <c r="T128">
        <v>1.5870826502336101E-2</v>
      </c>
      <c r="U128">
        <v>0</v>
      </c>
      <c r="V128">
        <v>7.77691211603539E-3</v>
      </c>
      <c r="W128">
        <v>1.41282435738448E-2</v>
      </c>
      <c r="X128">
        <v>4.3073357638105502E-3</v>
      </c>
      <c r="AA128" t="str">
        <f t="shared" si="47"/>
        <v>PE_O-34:2_</v>
      </c>
      <c r="AB128">
        <f t="shared" si="48"/>
        <v>3.707564500266565E-2</v>
      </c>
      <c r="AC128">
        <f t="shared" si="49"/>
        <v>3.57679970639702E-2</v>
      </c>
      <c r="AD128">
        <f t="shared" si="50"/>
        <v>2.7294344150671501E-2</v>
      </c>
      <c r="AE128">
        <f t="shared" si="51"/>
        <v>2.8985076263628451E-2</v>
      </c>
      <c r="AF128">
        <f t="shared" si="52"/>
        <v>3.2777632218349902E-2</v>
      </c>
      <c r="AG128">
        <f t="shared" si="53"/>
        <v>1.8847224790043311E-2</v>
      </c>
      <c r="AH128">
        <f t="shared" si="54"/>
        <v>5.8080969397491002E-2</v>
      </c>
      <c r="AI128">
        <f t="shared" si="57"/>
        <v>1.8237963696064851E-2</v>
      </c>
      <c r="AJ128">
        <f t="shared" si="58"/>
        <v>3.888456058017695E-3</v>
      </c>
      <c r="AK128">
        <f t="shared" si="59"/>
        <v>9.2177896688276743E-3</v>
      </c>
      <c r="AM128" t="str">
        <f t="shared" si="60"/>
        <v>PE_O-34:2_</v>
      </c>
      <c r="AN128">
        <f t="shared" si="61"/>
        <v>3.2380138939857139E-2</v>
      </c>
      <c r="AO128">
        <f t="shared" si="62"/>
        <v>2.165448072208891E-2</v>
      </c>
      <c r="AQ128">
        <f t="shared" si="63"/>
        <v>4.2153030725757476E-3</v>
      </c>
      <c r="AR128">
        <f t="shared" si="64"/>
        <v>2.1311647451540253E-2</v>
      </c>
      <c r="AT128">
        <f t="shared" si="55"/>
        <v>1.8851408432086201E-3</v>
      </c>
      <c r="AU128">
        <f t="shared" si="56"/>
        <v>8.7004436390598523E-3</v>
      </c>
      <c r="AW128">
        <f t="shared" si="65"/>
        <v>0.32736164382727412</v>
      </c>
    </row>
    <row r="129" spans="1:49" x14ac:dyDescent="0.2">
      <c r="A129" t="s">
        <v>1043</v>
      </c>
      <c r="B129">
        <v>700.55</v>
      </c>
      <c r="C129">
        <v>1.79096209785377E-2</v>
      </c>
      <c r="D129">
        <v>2.4780480282122701E-2</v>
      </c>
      <c r="E129">
        <v>2.1737902733358801E-2</v>
      </c>
      <c r="F129">
        <v>2.7737232126344099E-2</v>
      </c>
      <c r="G129">
        <v>1.6438918269682402E-2</v>
      </c>
      <c r="H129">
        <v>2.0236803937568201E-2</v>
      </c>
      <c r="I129">
        <v>1.9522833215912201E-2</v>
      </c>
      <c r="J129">
        <v>9.9660842672807393E-3</v>
      </c>
      <c r="K129">
        <v>1.57271084044447E-2</v>
      </c>
      <c r="L129">
        <v>2.0443075795924401E-2</v>
      </c>
      <c r="M129">
        <v>3.0814321920956199E-2</v>
      </c>
      <c r="N129">
        <v>1.4759191243162899E-2</v>
      </c>
      <c r="O129">
        <v>4.7062053181200901E-2</v>
      </c>
      <c r="P129">
        <v>3.7032690773602002E-2</v>
      </c>
      <c r="Q129">
        <v>1.2510387665622199E-2</v>
      </c>
      <c r="R129">
        <v>1.11324176151552E-2</v>
      </c>
      <c r="S129">
        <v>1.56189072645376E-2</v>
      </c>
      <c r="T129">
        <v>1.01403985299453E-2</v>
      </c>
      <c r="U129">
        <v>7.31694781065639E-3</v>
      </c>
      <c r="V129">
        <v>8.7930810211514498E-3</v>
      </c>
      <c r="W129">
        <v>4.5306026318080398E-3</v>
      </c>
      <c r="X129">
        <v>6.5687679694792101E-3</v>
      </c>
      <c r="AA129" t="str">
        <f t="shared" si="47"/>
        <v>PE_O-34:3_</v>
      </c>
      <c r="AB129">
        <f t="shared" si="48"/>
        <v>2.1345050630330202E-2</v>
      </c>
      <c r="AC129">
        <f t="shared" si="49"/>
        <v>2.4737567429851448E-2</v>
      </c>
      <c r="AD129">
        <f t="shared" si="50"/>
        <v>1.83378611036253E-2</v>
      </c>
      <c r="AE129">
        <f t="shared" si="51"/>
        <v>1.474445874159647E-2</v>
      </c>
      <c r="AF129">
        <f t="shared" si="52"/>
        <v>1.8085092100184552E-2</v>
      </c>
      <c r="AG129">
        <f t="shared" si="53"/>
        <v>2.2786756582059548E-2</v>
      </c>
      <c r="AH129">
        <f t="shared" si="54"/>
        <v>4.2047371977401451E-2</v>
      </c>
      <c r="AI129">
        <f t="shared" si="57"/>
        <v>1.287965289724145E-2</v>
      </c>
      <c r="AJ129">
        <f t="shared" si="58"/>
        <v>8.0550144159039199E-3</v>
      </c>
      <c r="AK129">
        <f t="shared" si="59"/>
        <v>5.549685300643625E-3</v>
      </c>
      <c r="AM129" t="str">
        <f t="shared" si="60"/>
        <v>PE_O-34:3_</v>
      </c>
      <c r="AN129">
        <f t="shared" si="61"/>
        <v>1.9450006001117591E-2</v>
      </c>
      <c r="AO129">
        <f t="shared" si="62"/>
        <v>1.8263696234649997E-2</v>
      </c>
      <c r="AQ129">
        <f t="shared" si="63"/>
        <v>3.7680078042284727E-3</v>
      </c>
      <c r="AR129">
        <f t="shared" si="64"/>
        <v>1.4840590351365545E-2</v>
      </c>
      <c r="AT129">
        <f t="shared" si="55"/>
        <v>1.6851043180009168E-3</v>
      </c>
      <c r="AU129">
        <f t="shared" si="56"/>
        <v>6.0586456404194845E-3</v>
      </c>
      <c r="AW129">
        <f t="shared" si="65"/>
        <v>0.86995431119291033</v>
      </c>
    </row>
    <row r="130" spans="1:49" x14ac:dyDescent="0.2">
      <c r="A130" t="s">
        <v>1044</v>
      </c>
      <c r="B130">
        <v>698.548</v>
      </c>
      <c r="C130">
        <v>3.2695710773092599E-3</v>
      </c>
      <c r="D130">
        <v>9.7483251169797102E-4</v>
      </c>
      <c r="E130">
        <v>6.3675079535026704E-4</v>
      </c>
      <c r="F130">
        <v>1.7613164359841799E-3</v>
      </c>
      <c r="G130">
        <v>3.2409373500244098E-3</v>
      </c>
      <c r="H130">
        <v>7.5132822710499605E-4</v>
      </c>
      <c r="I130">
        <v>1.66429879615888E-3</v>
      </c>
      <c r="J130">
        <v>1.27756961726186E-3</v>
      </c>
      <c r="K130">
        <v>1.4334563788717899E-3</v>
      </c>
      <c r="L130">
        <v>3.42705438071707E-3</v>
      </c>
      <c r="M130">
        <v>5.0687805964171597E-3</v>
      </c>
      <c r="N130">
        <v>2.6259080687073698E-3</v>
      </c>
      <c r="O130">
        <v>1.1657305142720399E-2</v>
      </c>
      <c r="P130">
        <v>4.3569080560763402E-3</v>
      </c>
      <c r="Q130">
        <v>5.6763557012661598E-3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5.3236163799952399E-3</v>
      </c>
      <c r="AA130" t="str">
        <f t="shared" si="47"/>
        <v>PE_O-34:4_</v>
      </c>
      <c r="AB130">
        <f t="shared" si="48"/>
        <v>2.1222017945036155E-3</v>
      </c>
      <c r="AC130">
        <f t="shared" si="49"/>
        <v>1.1990336156672235E-3</v>
      </c>
      <c r="AD130">
        <f t="shared" si="50"/>
        <v>1.996132788564703E-3</v>
      </c>
      <c r="AE130">
        <f t="shared" si="51"/>
        <v>1.4709342067103699E-3</v>
      </c>
      <c r="AF130">
        <f t="shared" si="52"/>
        <v>2.4302553797944299E-3</v>
      </c>
      <c r="AG130">
        <f t="shared" si="53"/>
        <v>3.847344332562265E-3</v>
      </c>
      <c r="AH130">
        <f t="shared" si="54"/>
        <v>8.0071065993983694E-3</v>
      </c>
      <c r="AI130">
        <f t="shared" si="57"/>
        <v>0</v>
      </c>
      <c r="AJ130">
        <f t="shared" si="58"/>
        <v>0</v>
      </c>
      <c r="AK130">
        <f t="shared" si="59"/>
        <v>2.66180818999762E-3</v>
      </c>
      <c r="AM130" t="str">
        <f t="shared" si="60"/>
        <v>PE_O-34:4_</v>
      </c>
      <c r="AN130">
        <f t="shared" si="61"/>
        <v>1.8437115570480681E-3</v>
      </c>
      <c r="AO130">
        <f t="shared" si="62"/>
        <v>2.9032518243916508E-3</v>
      </c>
      <c r="AQ130">
        <f t="shared" si="63"/>
        <v>4.998488024405102E-4</v>
      </c>
      <c r="AR130">
        <f t="shared" si="64"/>
        <v>3.3112188680529354E-3</v>
      </c>
      <c r="AT130">
        <f t="shared" si="55"/>
        <v>2.2353918014576872E-4</v>
      </c>
      <c r="AU130">
        <f t="shared" si="56"/>
        <v>1.3517994422342985E-3</v>
      </c>
      <c r="AW130">
        <f t="shared" si="65"/>
        <v>0.51669905686757789</v>
      </c>
    </row>
    <row r="131" spans="1:49" x14ac:dyDescent="0.2">
      <c r="A131" t="s">
        <v>1045</v>
      </c>
      <c r="B131">
        <v>732.58199999999999</v>
      </c>
      <c r="C131">
        <v>4.2753205988694202E-3</v>
      </c>
      <c r="D131">
        <v>1.90585037517601E-3</v>
      </c>
      <c r="E131">
        <v>2.96665147282464E-3</v>
      </c>
      <c r="F131">
        <v>9.8968924422968593E-4</v>
      </c>
      <c r="G131">
        <v>1.8924281212970399E-3</v>
      </c>
      <c r="H131">
        <v>2.4939929356538599E-3</v>
      </c>
      <c r="I131">
        <v>9.1106125377034101E-4</v>
      </c>
      <c r="J131">
        <v>1.96351393088424E-3</v>
      </c>
      <c r="K131">
        <v>4.2281305473595701E-3</v>
      </c>
      <c r="L131">
        <v>4.9976694488373299E-3</v>
      </c>
      <c r="M131">
        <v>9.2074015396092796E-3</v>
      </c>
      <c r="N131">
        <v>4.1261975819961499E-3</v>
      </c>
      <c r="O131">
        <v>1.0314627511803299E-2</v>
      </c>
      <c r="P131">
        <v>5.5771822580677596E-4</v>
      </c>
      <c r="Q131">
        <v>9.34298804403218E-2</v>
      </c>
      <c r="R131">
        <v>8.6800442612107606E-2</v>
      </c>
      <c r="S131">
        <v>3.6171478798287401E-3</v>
      </c>
      <c r="T131">
        <v>2.3073707792855098E-3</v>
      </c>
      <c r="U131">
        <v>3.0122517273140901E-3</v>
      </c>
      <c r="V131">
        <v>1.34677979400236E-4</v>
      </c>
      <c r="W131">
        <v>1.03006404744396E-2</v>
      </c>
      <c r="X131">
        <v>0</v>
      </c>
      <c r="AA131" t="str">
        <f t="shared" si="47"/>
        <v>PE_O-36:1_</v>
      </c>
      <c r="AB131">
        <f t="shared" si="48"/>
        <v>3.090585487022715E-3</v>
      </c>
      <c r="AC131">
        <f t="shared" si="49"/>
        <v>1.9781703585271628E-3</v>
      </c>
      <c r="AD131">
        <f t="shared" si="50"/>
        <v>2.1932105284754502E-3</v>
      </c>
      <c r="AE131">
        <f t="shared" si="51"/>
        <v>1.4372875923272905E-3</v>
      </c>
      <c r="AF131">
        <f t="shared" si="52"/>
        <v>4.6128999980984495E-3</v>
      </c>
      <c r="AG131">
        <f t="shared" si="53"/>
        <v>6.6667995608027143E-3</v>
      </c>
      <c r="AH131">
        <f t="shared" si="54"/>
        <v>5.4361728688050379E-3</v>
      </c>
      <c r="AI131">
        <f t="shared" si="57"/>
        <v>2.9622593295571247E-3</v>
      </c>
      <c r="AJ131">
        <f t="shared" si="58"/>
        <v>1.573464853357163E-3</v>
      </c>
      <c r="AK131">
        <f t="shared" si="59"/>
        <v>5.1503202372198001E-3</v>
      </c>
      <c r="AM131" t="str">
        <f t="shared" si="60"/>
        <v>PE_O-36:1_</v>
      </c>
      <c r="AN131">
        <f t="shared" si="61"/>
        <v>2.6624307928902135E-3</v>
      </c>
      <c r="AO131">
        <f t="shared" si="62"/>
        <v>4.3578033699483683E-3</v>
      </c>
      <c r="AQ131">
        <f t="shared" si="63"/>
        <v>1.2426788023289725E-3</v>
      </c>
      <c r="AR131">
        <f t="shared" si="64"/>
        <v>2.0507627431030889E-3</v>
      </c>
      <c r="AT131">
        <f t="shared" si="55"/>
        <v>5.5574285524112122E-4</v>
      </c>
      <c r="AU131">
        <f t="shared" si="56"/>
        <v>8.3722038401881844E-4</v>
      </c>
      <c r="AW131">
        <f t="shared" si="65"/>
        <v>0.16055947234308865</v>
      </c>
    </row>
    <row r="132" spans="1:49" x14ac:dyDescent="0.2">
      <c r="A132" t="s">
        <v>1046</v>
      </c>
      <c r="B132">
        <v>730.58</v>
      </c>
      <c r="C132">
        <v>4.4853570012391604E-3</v>
      </c>
      <c r="D132">
        <v>1.20567789856783E-2</v>
      </c>
      <c r="E132">
        <v>1.4317789471371399E-2</v>
      </c>
      <c r="F132">
        <v>1.8312425360730401E-2</v>
      </c>
      <c r="G132">
        <v>1.0261092503284599E-2</v>
      </c>
      <c r="H132">
        <v>6.0367140509097897E-3</v>
      </c>
      <c r="I132">
        <v>7.8853534878328205E-3</v>
      </c>
      <c r="J132">
        <v>1.3976019184639799E-2</v>
      </c>
      <c r="K132">
        <v>1.79211319747783E-2</v>
      </c>
      <c r="L132">
        <v>6.5927382340186004E-3</v>
      </c>
      <c r="M132">
        <v>5.3200229496992602E-2</v>
      </c>
      <c r="N132">
        <v>2.73467325785497E-2</v>
      </c>
      <c r="O132">
        <v>4.3965083660510898E-2</v>
      </c>
      <c r="P132">
        <v>4.3501392568162899E-2</v>
      </c>
      <c r="Q132">
        <v>0.14268932108935201</v>
      </c>
      <c r="R132">
        <v>0.110146193345838</v>
      </c>
      <c r="S132">
        <v>1.91685043479046E-2</v>
      </c>
      <c r="T132">
        <v>2.66425205342069E-2</v>
      </c>
      <c r="U132">
        <v>1.0099555138437801E-2</v>
      </c>
      <c r="V132">
        <v>1.0030413751196499E-2</v>
      </c>
      <c r="W132">
        <v>4.4136410119358501E-3</v>
      </c>
      <c r="X132">
        <v>1.1356937730170401E-2</v>
      </c>
      <c r="AA132" t="str">
        <f t="shared" si="47"/>
        <v>PE_O-36:2_</v>
      </c>
      <c r="AB132">
        <f t="shared" si="48"/>
        <v>8.2710679934587302E-3</v>
      </c>
      <c r="AC132">
        <f t="shared" si="49"/>
        <v>1.6315107416050901E-2</v>
      </c>
      <c r="AD132">
        <f t="shared" si="50"/>
        <v>8.1489032770971949E-3</v>
      </c>
      <c r="AE132">
        <f t="shared" si="51"/>
        <v>1.093068633623631E-2</v>
      </c>
      <c r="AF132">
        <f t="shared" si="52"/>
        <v>1.225693510439845E-2</v>
      </c>
      <c r="AG132">
        <f t="shared" si="53"/>
        <v>4.0273481037771147E-2</v>
      </c>
      <c r="AH132">
        <f t="shared" si="54"/>
        <v>4.3733238114336895E-2</v>
      </c>
      <c r="AI132">
        <f t="shared" si="57"/>
        <v>2.290551244105575E-2</v>
      </c>
      <c r="AJ132">
        <f t="shared" si="58"/>
        <v>1.0064984444817151E-2</v>
      </c>
      <c r="AK132">
        <f t="shared" si="59"/>
        <v>7.8852893710531259E-3</v>
      </c>
      <c r="AM132" t="str">
        <f t="shared" si="60"/>
        <v>PE_O-36:2_</v>
      </c>
      <c r="AN132">
        <f t="shared" si="61"/>
        <v>1.1184540025448319E-2</v>
      </c>
      <c r="AO132">
        <f t="shared" si="62"/>
        <v>2.4972501081806812E-2</v>
      </c>
      <c r="AQ132">
        <f t="shared" si="63"/>
        <v>3.3630568088988191E-3</v>
      </c>
      <c r="AR132">
        <f t="shared" si="64"/>
        <v>1.6617494847206996E-2</v>
      </c>
      <c r="AT132">
        <f t="shared" si="55"/>
        <v>1.5040047273782557E-3</v>
      </c>
      <c r="AU132">
        <f t="shared" si="56"/>
        <v>6.784063863164309E-3</v>
      </c>
      <c r="AW132">
        <f t="shared" si="65"/>
        <v>0.13769732002940613</v>
      </c>
    </row>
    <row r="133" spans="1:49" x14ac:dyDescent="0.2">
      <c r="A133" t="s">
        <v>1047</v>
      </c>
      <c r="B133">
        <v>728.57799999999997</v>
      </c>
      <c r="C133">
        <v>1.3007205417051601E-2</v>
      </c>
      <c r="D133">
        <v>1.16988771941489E-2</v>
      </c>
      <c r="E133">
        <v>1.36431721912363E-2</v>
      </c>
      <c r="F133">
        <v>7.9325372776466192E-3</v>
      </c>
      <c r="G133">
        <v>9.4647801556939706E-3</v>
      </c>
      <c r="H133">
        <v>1.3289800837295701E-2</v>
      </c>
      <c r="I133">
        <v>2.1629700905043198E-2</v>
      </c>
      <c r="J133">
        <v>1.6440754668946601E-2</v>
      </c>
      <c r="K133">
        <v>1.8566362297708399E-2</v>
      </c>
      <c r="L133">
        <v>1.5003848425769999E-2</v>
      </c>
      <c r="M133">
        <v>8.7698893723340294E-3</v>
      </c>
      <c r="N133">
        <v>2.25551141480007E-2</v>
      </c>
      <c r="O133">
        <v>3.8842066404035501E-2</v>
      </c>
      <c r="P133">
        <v>4.7043978203784503E-2</v>
      </c>
      <c r="Q133">
        <v>2.5350563402573599E-2</v>
      </c>
      <c r="R133">
        <v>2.7558712324745101E-2</v>
      </c>
      <c r="S133">
        <v>5.21273189672371E-3</v>
      </c>
      <c r="T133">
        <v>5.69341236379032E-3</v>
      </c>
      <c r="U133">
        <v>1.7617217221359801E-3</v>
      </c>
      <c r="V133">
        <v>1.39443675462055E-2</v>
      </c>
      <c r="W133">
        <v>0</v>
      </c>
      <c r="X133">
        <v>1.16731435875796E-2</v>
      </c>
      <c r="AA133" t="str">
        <f t="shared" si="47"/>
        <v>PE_O-36:3_</v>
      </c>
      <c r="AB133">
        <f t="shared" si="48"/>
        <v>1.235304130560025E-2</v>
      </c>
      <c r="AC133">
        <f t="shared" si="49"/>
        <v>1.0787854734441459E-2</v>
      </c>
      <c r="AD133">
        <f t="shared" si="50"/>
        <v>1.1377290496494837E-2</v>
      </c>
      <c r="AE133">
        <f t="shared" si="51"/>
        <v>1.9035227786994902E-2</v>
      </c>
      <c r="AF133">
        <f t="shared" si="52"/>
        <v>1.6785105361739199E-2</v>
      </c>
      <c r="AG133">
        <f t="shared" si="53"/>
        <v>1.5662501760167365E-2</v>
      </c>
      <c r="AH133">
        <f t="shared" si="54"/>
        <v>4.2943022303910006E-2</v>
      </c>
      <c r="AI133">
        <f t="shared" si="57"/>
        <v>5.453072130257015E-3</v>
      </c>
      <c r="AJ133">
        <f t="shared" si="58"/>
        <v>7.8530446341707402E-3</v>
      </c>
      <c r="AK133">
        <f t="shared" si="59"/>
        <v>5.8365717937898E-3</v>
      </c>
      <c r="AM133" t="str">
        <f t="shared" si="60"/>
        <v>PE_O-36:3_</v>
      </c>
      <c r="AN133">
        <f t="shared" si="61"/>
        <v>1.406770393705413E-2</v>
      </c>
      <c r="AO133">
        <f t="shared" si="62"/>
        <v>1.5549642524458984E-2</v>
      </c>
      <c r="AQ133">
        <f t="shared" si="63"/>
        <v>3.6399301818625671E-3</v>
      </c>
      <c r="AR133">
        <f t="shared" si="64"/>
        <v>1.5858216236206774E-2</v>
      </c>
      <c r="AT133">
        <f t="shared" si="55"/>
        <v>1.6278262639995743E-3</v>
      </c>
      <c r="AU133">
        <f t="shared" si="56"/>
        <v>6.4740896682376923E-3</v>
      </c>
      <c r="AW133">
        <f t="shared" si="65"/>
        <v>0.84765476788492278</v>
      </c>
    </row>
    <row r="134" spans="1:49" x14ac:dyDescent="0.2">
      <c r="A134" t="s">
        <v>1048</v>
      </c>
      <c r="B134">
        <v>726.57600000000002</v>
      </c>
      <c r="C134">
        <v>1.74075094733449E-2</v>
      </c>
      <c r="D134">
        <v>1.53919966857125E-2</v>
      </c>
      <c r="E134">
        <v>1.0513218817909601E-2</v>
      </c>
      <c r="F134">
        <v>1.30658042586326E-2</v>
      </c>
      <c r="G134">
        <v>6.6514658723404998E-3</v>
      </c>
      <c r="H134">
        <v>1.03408542257974E-2</v>
      </c>
      <c r="I134">
        <v>1.4100415316638901E-2</v>
      </c>
      <c r="J134">
        <v>1.23224593911284E-2</v>
      </c>
      <c r="K134">
        <v>1.6440331636905E-2</v>
      </c>
      <c r="L134">
        <v>2.1089717372718701E-2</v>
      </c>
      <c r="M134">
        <v>1.3587417341791801E-2</v>
      </c>
      <c r="N134">
        <v>2.3983701079415401E-2</v>
      </c>
      <c r="O134">
        <v>3.9754378570839299E-2</v>
      </c>
      <c r="P134">
        <v>3.5960565842364303E-2</v>
      </c>
      <c r="Q134">
        <v>3.0905201294225901E-2</v>
      </c>
      <c r="R134">
        <v>3.4545833813633603E-2</v>
      </c>
      <c r="S134">
        <v>1.48388688581513E-2</v>
      </c>
      <c r="T134">
        <v>1.0031305712092899E-2</v>
      </c>
      <c r="U134">
        <v>3.0221028623447898E-3</v>
      </c>
      <c r="V134">
        <v>1.219143954316E-2</v>
      </c>
      <c r="W134">
        <v>2.4631375692221201E-2</v>
      </c>
      <c r="X134">
        <v>6.7523745637179302E-3</v>
      </c>
      <c r="AA134" t="str">
        <f t="shared" si="47"/>
        <v>PE_O-36:4_</v>
      </c>
      <c r="AB134">
        <f t="shared" si="48"/>
        <v>1.6399753079528699E-2</v>
      </c>
      <c r="AC134">
        <f t="shared" si="49"/>
        <v>1.17895115382711E-2</v>
      </c>
      <c r="AD134">
        <f t="shared" si="50"/>
        <v>8.4961600490689494E-3</v>
      </c>
      <c r="AE134">
        <f t="shared" si="51"/>
        <v>1.3211437353883651E-2</v>
      </c>
      <c r="AF134">
        <f t="shared" si="52"/>
        <v>1.876502450481185E-2</v>
      </c>
      <c r="AG134">
        <f t="shared" si="53"/>
        <v>1.8785559210603601E-2</v>
      </c>
      <c r="AH134">
        <f t="shared" si="54"/>
        <v>3.7857472206601801E-2</v>
      </c>
      <c r="AI134">
        <f t="shared" si="57"/>
        <v>1.24350872851221E-2</v>
      </c>
      <c r="AJ134">
        <f t="shared" si="58"/>
        <v>7.6067712027523948E-3</v>
      </c>
      <c r="AK134">
        <f t="shared" si="59"/>
        <v>1.5691875127969566E-2</v>
      </c>
      <c r="AM134" t="str">
        <f t="shared" si="60"/>
        <v>PE_O-36:4_</v>
      </c>
      <c r="AN134">
        <f t="shared" si="61"/>
        <v>1.373237730511285E-2</v>
      </c>
      <c r="AO134">
        <f t="shared" si="62"/>
        <v>1.8475353006609897E-2</v>
      </c>
      <c r="AQ134">
        <f t="shared" si="63"/>
        <v>3.9970773176104249E-3</v>
      </c>
      <c r="AR134">
        <f t="shared" si="64"/>
        <v>1.1598721934828566E-2</v>
      </c>
      <c r="AT134">
        <f t="shared" si="55"/>
        <v>1.7875473186998853E-3</v>
      </c>
      <c r="AU134">
        <f t="shared" si="56"/>
        <v>4.7351584014594722E-3</v>
      </c>
      <c r="AW134">
        <f t="shared" si="65"/>
        <v>0.4273195729920552</v>
      </c>
    </row>
    <row r="135" spans="1:49" x14ac:dyDescent="0.2">
      <c r="A135" t="s">
        <v>1049</v>
      </c>
      <c r="B135">
        <v>724.57399999999996</v>
      </c>
      <c r="C135">
        <v>3.8881827231225803E-2</v>
      </c>
      <c r="D135">
        <v>3.08789528242094E-2</v>
      </c>
      <c r="E135">
        <v>3.4569776276547802E-2</v>
      </c>
      <c r="F135">
        <v>3.9168118726645301E-2</v>
      </c>
      <c r="G135">
        <v>2.8232907937586399E-2</v>
      </c>
      <c r="H135">
        <v>2.7010387364946199E-2</v>
      </c>
      <c r="I135">
        <v>3.0154857473588901E-2</v>
      </c>
      <c r="J135">
        <v>2.9704733345256199E-2</v>
      </c>
      <c r="K135">
        <v>2.2127534231674999E-2</v>
      </c>
      <c r="L135">
        <v>1.69102658998719E-2</v>
      </c>
      <c r="M135">
        <v>7.3197801248682498E-2</v>
      </c>
      <c r="N135">
        <v>5.0199759268477702E-2</v>
      </c>
      <c r="O135">
        <v>0.14770155362569401</v>
      </c>
      <c r="P135">
        <v>0.1219350181244</v>
      </c>
      <c r="Q135">
        <v>3.0295395626040299E-2</v>
      </c>
      <c r="R135">
        <v>3.6793153111602202E-2</v>
      </c>
      <c r="S135">
        <v>4.4007051380030401E-2</v>
      </c>
      <c r="T135">
        <v>3.7904181566079199E-2</v>
      </c>
      <c r="U135">
        <v>2.6798090042608198E-2</v>
      </c>
      <c r="V135">
        <v>2.5647791606290399E-2</v>
      </c>
      <c r="W135">
        <v>3.6931188784582597E-2</v>
      </c>
      <c r="X135">
        <v>3.1416956784258002E-2</v>
      </c>
      <c r="AA135" t="str">
        <f t="shared" si="47"/>
        <v>PE_O-36:5_</v>
      </c>
      <c r="AB135">
        <f t="shared" si="48"/>
        <v>3.4880390027717603E-2</v>
      </c>
      <c r="AC135">
        <f t="shared" si="49"/>
        <v>3.6868947501596555E-2</v>
      </c>
      <c r="AD135">
        <f t="shared" si="50"/>
        <v>2.7621647651266297E-2</v>
      </c>
      <c r="AE135">
        <f t="shared" si="51"/>
        <v>2.992979540942255E-2</v>
      </c>
      <c r="AF135">
        <f t="shared" si="52"/>
        <v>1.9518900065773448E-2</v>
      </c>
      <c r="AG135">
        <f t="shared" si="53"/>
        <v>6.1698780258580097E-2</v>
      </c>
      <c r="AH135">
        <f t="shared" si="54"/>
        <v>0.13481828587504702</v>
      </c>
      <c r="AI135">
        <f t="shared" ref="AI135:AI148" si="66">AVERAGE(S135:T135)</f>
        <v>4.0955616473054804E-2</v>
      </c>
      <c r="AJ135">
        <f t="shared" ref="AJ135:AJ148" si="67">AVERAGE(U135:V135)</f>
        <v>2.6222940824449301E-2</v>
      </c>
      <c r="AK135">
        <f t="shared" ref="AK135:AK148" si="68">AVERAGE(W135:X135)</f>
        <v>3.4174072784420299E-2</v>
      </c>
      <c r="AM135" t="str">
        <f t="shared" ref="AM135:AM148" si="69">A135</f>
        <v>PE_O-36:5_</v>
      </c>
      <c r="AN135">
        <f t="shared" ref="AN135:AN148" si="70">AVERAGE(AB135:AF135)</f>
        <v>2.9763936131155293E-2</v>
      </c>
      <c r="AO135">
        <f t="shared" ref="AO135:AO148" si="71">AVERAGE(AG135:AK135)</f>
        <v>5.9573939243110309E-2</v>
      </c>
      <c r="AQ135">
        <f t="shared" ref="AQ135:AQ148" si="72">STDEV(AB135:AF135)</f>
        <v>6.8234331582784167E-3</v>
      </c>
      <c r="AR135">
        <f t="shared" ref="AR135:AR148" si="73">STDEV(AG135:AK135)</f>
        <v>4.4074683503738415E-2</v>
      </c>
      <c r="AT135">
        <f t="shared" si="55"/>
        <v>3.0515320763673244E-3</v>
      </c>
      <c r="AU135">
        <f t="shared" si="56"/>
        <v>1.7993414193137033E-2</v>
      </c>
      <c r="AW135">
        <f t="shared" ref="AW135:AW148" si="74">TTEST(AB135:AF135,AG135:AK135,2,3)</f>
        <v>0.20615812433080288</v>
      </c>
    </row>
    <row r="136" spans="1:49" x14ac:dyDescent="0.2">
      <c r="A136" t="s">
        <v>1050</v>
      </c>
      <c r="B136">
        <v>722.572</v>
      </c>
      <c r="C136">
        <v>4.2908459666546103E-3</v>
      </c>
      <c r="D136">
        <v>2.1528093142190899E-3</v>
      </c>
      <c r="E136">
        <v>1.8706587760531799E-3</v>
      </c>
      <c r="F136">
        <v>6.0161723381991503E-3</v>
      </c>
      <c r="G136">
        <v>3.4556682837571301E-3</v>
      </c>
      <c r="H136">
        <v>3.5987361533307599E-3</v>
      </c>
      <c r="I136">
        <v>1.7753804260460099E-3</v>
      </c>
      <c r="J136">
        <v>1.9706442209346201E-3</v>
      </c>
      <c r="K136">
        <v>7.4764735950397197E-3</v>
      </c>
      <c r="L136">
        <v>1.76094894900441E-3</v>
      </c>
      <c r="M136">
        <v>0</v>
      </c>
      <c r="N136">
        <v>4.4174764056845702E-3</v>
      </c>
      <c r="O136">
        <v>1.57118697684435E-2</v>
      </c>
      <c r="P136">
        <v>7.3294791880999001E-3</v>
      </c>
      <c r="Q136">
        <v>0</v>
      </c>
      <c r="R136">
        <v>7.3131805563703403E-3</v>
      </c>
      <c r="S136">
        <v>6.02277000763707E-3</v>
      </c>
      <c r="T136">
        <v>1.55754124253025E-2</v>
      </c>
      <c r="U136">
        <v>1.8615623988353199E-2</v>
      </c>
      <c r="V136">
        <v>3.0494806084116499E-3</v>
      </c>
      <c r="W136">
        <v>8.1138562253216695E-4</v>
      </c>
      <c r="X136">
        <v>6.5687679694792101E-3</v>
      </c>
      <c r="AA136" t="str">
        <f t="shared" si="47"/>
        <v>PE_O-36:6_</v>
      </c>
      <c r="AB136">
        <f t="shared" si="48"/>
        <v>3.2218276404368503E-3</v>
      </c>
      <c r="AC136">
        <f t="shared" si="49"/>
        <v>3.9434155571261651E-3</v>
      </c>
      <c r="AD136">
        <f t="shared" si="50"/>
        <v>3.5272022185439452E-3</v>
      </c>
      <c r="AE136">
        <f t="shared" si="51"/>
        <v>1.8730123234903151E-3</v>
      </c>
      <c r="AF136">
        <f t="shared" si="52"/>
        <v>4.6187112720220648E-3</v>
      </c>
      <c r="AG136">
        <f t="shared" si="53"/>
        <v>2.2087382028422851E-3</v>
      </c>
      <c r="AH136">
        <f t="shared" si="54"/>
        <v>1.15206744782717E-2</v>
      </c>
      <c r="AI136">
        <f t="shared" si="66"/>
        <v>1.0799091216469785E-2</v>
      </c>
      <c r="AJ136">
        <f t="shared" si="67"/>
        <v>1.0832552298382425E-2</v>
      </c>
      <c r="AK136">
        <f t="shared" si="68"/>
        <v>3.6900767960056885E-3</v>
      </c>
      <c r="AM136" t="str">
        <f t="shared" si="69"/>
        <v>PE_O-36:6_</v>
      </c>
      <c r="AN136">
        <f t="shared" si="70"/>
        <v>3.4368338023238682E-3</v>
      </c>
      <c r="AO136">
        <f t="shared" si="71"/>
        <v>7.8102265983943766E-3</v>
      </c>
      <c r="AQ136">
        <f t="shared" si="72"/>
        <v>1.0189935163728299E-3</v>
      </c>
      <c r="AR136">
        <f t="shared" si="73"/>
        <v>4.4773735172226178E-3</v>
      </c>
      <c r="AT136">
        <f t="shared" si="55"/>
        <v>4.5570775424823848E-4</v>
      </c>
      <c r="AU136">
        <f t="shared" si="56"/>
        <v>1.8278800841743073E-3</v>
      </c>
      <c r="AW136">
        <f t="shared" si="74"/>
        <v>9.3784333812531151E-2</v>
      </c>
    </row>
    <row r="137" spans="1:49" x14ac:dyDescent="0.2">
      <c r="A137" t="s">
        <v>1051</v>
      </c>
      <c r="B137">
        <v>758.60799999999995</v>
      </c>
      <c r="C137">
        <v>3.5283671660973198E-4</v>
      </c>
      <c r="D137">
        <v>2.2746091939619302E-3</v>
      </c>
      <c r="E137">
        <v>7.6883727546120002E-3</v>
      </c>
      <c r="F137">
        <v>3.58015506056972E-3</v>
      </c>
      <c r="G137">
        <v>1.51104006918016E-3</v>
      </c>
      <c r="H137">
        <v>1.6008626253242E-3</v>
      </c>
      <c r="I137">
        <v>2.38907129786328E-3</v>
      </c>
      <c r="J137">
        <v>0</v>
      </c>
      <c r="K137">
        <v>0</v>
      </c>
      <c r="L137">
        <v>3.8540604976425601E-4</v>
      </c>
      <c r="M137">
        <v>1.2974687447156999E-2</v>
      </c>
      <c r="N137">
        <v>2.7745141216685601E-2</v>
      </c>
      <c r="O137">
        <v>2.58022541921335E-2</v>
      </c>
      <c r="P137">
        <v>4.69949451130122E-2</v>
      </c>
      <c r="Q137">
        <v>0.13853210882196501</v>
      </c>
      <c r="R137">
        <v>0.14788489952417699</v>
      </c>
      <c r="S137">
        <v>5.3186993232090104E-3</v>
      </c>
      <c r="T137">
        <v>1.4138029904475701E-2</v>
      </c>
      <c r="U137">
        <v>3.0595282119127401E-3</v>
      </c>
      <c r="V137">
        <v>0</v>
      </c>
      <c r="W137">
        <v>2.6585497675086101E-3</v>
      </c>
      <c r="X137">
        <v>2.1895893231597401E-2</v>
      </c>
      <c r="AA137" t="str">
        <f t="shared" si="47"/>
        <v>PE_O-38:2_</v>
      </c>
      <c r="AB137">
        <f t="shared" si="48"/>
        <v>1.3137229552858311E-3</v>
      </c>
      <c r="AC137">
        <f t="shared" si="49"/>
        <v>5.6342639075908606E-3</v>
      </c>
      <c r="AD137">
        <f t="shared" si="50"/>
        <v>1.55595134725218E-3</v>
      </c>
      <c r="AE137">
        <f t="shared" si="51"/>
        <v>1.19453564893164E-3</v>
      </c>
      <c r="AF137">
        <f t="shared" si="52"/>
        <v>1.92703024882128E-4</v>
      </c>
      <c r="AG137">
        <f t="shared" si="53"/>
        <v>2.0359914331921299E-2</v>
      </c>
      <c r="AH137">
        <f t="shared" si="54"/>
        <v>3.6398599652572847E-2</v>
      </c>
      <c r="AI137">
        <f t="shared" si="66"/>
        <v>9.7283646138423552E-3</v>
      </c>
      <c r="AJ137">
        <f t="shared" si="67"/>
        <v>1.5297641059563701E-3</v>
      </c>
      <c r="AK137">
        <f t="shared" si="68"/>
        <v>1.2277221499553004E-2</v>
      </c>
      <c r="AM137" t="str">
        <f t="shared" si="69"/>
        <v>PE_O-38:2_</v>
      </c>
      <c r="AN137">
        <f t="shared" si="70"/>
        <v>1.978235376788528E-3</v>
      </c>
      <c r="AO137">
        <f t="shared" si="71"/>
        <v>1.6058772840769175E-2</v>
      </c>
      <c r="AQ137">
        <f t="shared" si="72"/>
        <v>2.1088359479296188E-3</v>
      </c>
      <c r="AR137">
        <f t="shared" si="73"/>
        <v>1.3206765941584082E-2</v>
      </c>
      <c r="AT137">
        <f t="shared" si="55"/>
        <v>9.431001065931669E-4</v>
      </c>
      <c r="AU137">
        <f t="shared" si="56"/>
        <v>5.3916396182080726E-3</v>
      </c>
      <c r="AW137">
        <f t="shared" si="74"/>
        <v>7.5004940185221691E-2</v>
      </c>
    </row>
    <row r="138" spans="1:49" x14ac:dyDescent="0.2">
      <c r="A138" t="s">
        <v>1052</v>
      </c>
      <c r="B138">
        <v>756.60599999999999</v>
      </c>
      <c r="C138">
        <v>7.5784332447244795E-4</v>
      </c>
      <c r="D138">
        <v>6.9659827898489897E-4</v>
      </c>
      <c r="E138">
        <v>5.13912325081777E-3</v>
      </c>
      <c r="F138">
        <v>4.4977726416101597E-3</v>
      </c>
      <c r="G138">
        <v>7.8272088211248602E-4</v>
      </c>
      <c r="H138">
        <v>0</v>
      </c>
      <c r="I138">
        <v>4.4314207110574197E-3</v>
      </c>
      <c r="J138">
        <v>3.4607108153592598E-3</v>
      </c>
      <c r="K138">
        <v>3.7577541868593798E-3</v>
      </c>
      <c r="L138">
        <v>6.4735345792710699E-3</v>
      </c>
      <c r="M138">
        <v>0</v>
      </c>
      <c r="N138">
        <v>2.2668957215915098E-2</v>
      </c>
      <c r="O138">
        <v>8.0549012060321303E-3</v>
      </c>
      <c r="P138">
        <v>4.5975624325470102E-2</v>
      </c>
      <c r="Q138">
        <v>7.0505701314645799E-2</v>
      </c>
      <c r="R138">
        <v>9.2873511646431206E-2</v>
      </c>
      <c r="S138">
        <v>9.2720302104203293E-3</v>
      </c>
      <c r="T138">
        <v>8.3030637609943503E-3</v>
      </c>
      <c r="U138">
        <v>4.2959132280815E-3</v>
      </c>
      <c r="V138">
        <v>2.66067852751744E-3</v>
      </c>
      <c r="W138">
        <v>1.8447611570480801E-2</v>
      </c>
      <c r="X138">
        <v>1.45919659906444E-2</v>
      </c>
      <c r="AA138" t="str">
        <f t="shared" si="47"/>
        <v>PE_O-38:3_</v>
      </c>
      <c r="AB138">
        <f t="shared" si="48"/>
        <v>7.2722080172867346E-4</v>
      </c>
      <c r="AC138">
        <f t="shared" si="49"/>
        <v>4.8184479462139648E-3</v>
      </c>
      <c r="AD138">
        <f t="shared" si="50"/>
        <v>3.9136044105624301E-4</v>
      </c>
      <c r="AE138">
        <f t="shared" si="51"/>
        <v>3.9460657632083397E-3</v>
      </c>
      <c r="AF138">
        <f t="shared" si="52"/>
        <v>5.1156443830652244E-3</v>
      </c>
      <c r="AG138">
        <f t="shared" si="53"/>
        <v>1.1334478607957549E-2</v>
      </c>
      <c r="AH138">
        <f t="shared" si="54"/>
        <v>2.7015262765751117E-2</v>
      </c>
      <c r="AI138">
        <f t="shared" si="66"/>
        <v>8.7875469857073389E-3</v>
      </c>
      <c r="AJ138">
        <f t="shared" si="67"/>
        <v>3.47829587779947E-3</v>
      </c>
      <c r="AK138">
        <f t="shared" si="68"/>
        <v>1.6519788780562601E-2</v>
      </c>
      <c r="AM138" t="str">
        <f t="shared" si="69"/>
        <v>PE_O-38:3_</v>
      </c>
      <c r="AN138">
        <f t="shared" si="70"/>
        <v>2.9997478670544891E-3</v>
      </c>
      <c r="AO138">
        <f t="shared" si="71"/>
        <v>1.3427074603555616E-2</v>
      </c>
      <c r="AQ138">
        <f t="shared" si="72"/>
        <v>2.2720183665480252E-3</v>
      </c>
      <c r="AR138">
        <f t="shared" si="73"/>
        <v>8.9314907933042975E-3</v>
      </c>
      <c r="AT138">
        <f t="shared" si="55"/>
        <v>1.0160775027458838E-3</v>
      </c>
      <c r="AU138">
        <f t="shared" si="56"/>
        <v>3.6462658476602117E-3</v>
      </c>
      <c r="AW138">
        <f t="shared" si="74"/>
        <v>5.7694688730467618E-2</v>
      </c>
    </row>
    <row r="139" spans="1:49" x14ac:dyDescent="0.2">
      <c r="A139" t="s">
        <v>1053</v>
      </c>
      <c r="B139">
        <v>754.60400000000004</v>
      </c>
      <c r="C139">
        <v>1.8131913277183099E-2</v>
      </c>
      <c r="D139">
        <v>1.4347346610880799E-2</v>
      </c>
      <c r="E139">
        <v>1.96469378469591E-2</v>
      </c>
      <c r="F139">
        <v>3.3392768059979198E-2</v>
      </c>
      <c r="G139">
        <v>2.42133860496637E-2</v>
      </c>
      <c r="H139">
        <v>1.00690478639393E-2</v>
      </c>
      <c r="I139">
        <v>2.6506485587588498E-2</v>
      </c>
      <c r="J139">
        <v>2.6318507272175998E-2</v>
      </c>
      <c r="K139">
        <v>2.6225899811753699E-2</v>
      </c>
      <c r="L139">
        <v>1.4632806052708201E-2</v>
      </c>
      <c r="M139">
        <v>1.7111938006903901E-2</v>
      </c>
      <c r="N139">
        <v>4.9545736264729898E-2</v>
      </c>
      <c r="O139">
        <v>8.83593952869174E-2</v>
      </c>
      <c r="P139">
        <v>7.3381486111088107E-2</v>
      </c>
      <c r="Q139">
        <v>0.25509063128278497</v>
      </c>
      <c r="R139">
        <v>0.27185504460818699</v>
      </c>
      <c r="S139">
        <v>1.1709953195367599E-2</v>
      </c>
      <c r="T139">
        <v>1.8894669876635999E-2</v>
      </c>
      <c r="U139">
        <v>2.3539505710419101E-2</v>
      </c>
      <c r="V139">
        <v>1.80038975840662E-2</v>
      </c>
      <c r="W139">
        <v>3.6031228123987402E-2</v>
      </c>
      <c r="X139">
        <v>2.5049451238337E-2</v>
      </c>
      <c r="AA139" t="str">
        <f t="shared" si="47"/>
        <v>PE_O-38:4_</v>
      </c>
      <c r="AB139">
        <f t="shared" si="48"/>
        <v>1.6239629944031948E-2</v>
      </c>
      <c r="AC139">
        <f t="shared" si="49"/>
        <v>2.6519852953469147E-2</v>
      </c>
      <c r="AD139">
        <f t="shared" si="50"/>
        <v>1.71412169568015E-2</v>
      </c>
      <c r="AE139">
        <f t="shared" si="51"/>
        <v>2.6412496429882248E-2</v>
      </c>
      <c r="AF139">
        <f t="shared" si="52"/>
        <v>2.042935293223095E-2</v>
      </c>
      <c r="AG139">
        <f t="shared" si="53"/>
        <v>3.3328837135816899E-2</v>
      </c>
      <c r="AH139">
        <f t="shared" si="54"/>
        <v>8.087044069900276E-2</v>
      </c>
      <c r="AI139">
        <f t="shared" si="66"/>
        <v>1.5302311536001799E-2</v>
      </c>
      <c r="AJ139">
        <f t="shared" si="67"/>
        <v>2.0771701647242652E-2</v>
      </c>
      <c r="AK139">
        <f t="shared" si="68"/>
        <v>3.0540339681162203E-2</v>
      </c>
      <c r="AM139" t="str">
        <f t="shared" si="69"/>
        <v>PE_O-38:4_</v>
      </c>
      <c r="AN139">
        <f t="shared" si="70"/>
        <v>2.134850984328316E-2</v>
      </c>
      <c r="AO139">
        <f t="shared" si="71"/>
        <v>3.6162726139845267E-2</v>
      </c>
      <c r="AQ139">
        <f t="shared" si="72"/>
        <v>4.9252808650185245E-3</v>
      </c>
      <c r="AR139">
        <f t="shared" si="73"/>
        <v>2.6031050832885993E-2</v>
      </c>
      <c r="AT139">
        <f t="shared" si="55"/>
        <v>2.202652564492077E-3</v>
      </c>
      <c r="AU139">
        <f t="shared" si="56"/>
        <v>1.0627132001503625E-2</v>
      </c>
      <c r="AW139">
        <f t="shared" si="74"/>
        <v>0.27508703590869488</v>
      </c>
    </row>
    <row r="140" spans="1:49" x14ac:dyDescent="0.2">
      <c r="A140" t="s">
        <v>1054</v>
      </c>
      <c r="B140">
        <v>752.60199999999998</v>
      </c>
      <c r="C140">
        <v>6.2215553457453797E-2</v>
      </c>
      <c r="D140">
        <v>4.2048989909191002E-2</v>
      </c>
      <c r="E140">
        <v>4.6763834260668102E-2</v>
      </c>
      <c r="F140">
        <v>5.9011119420968698E-2</v>
      </c>
      <c r="G140">
        <v>1.72354043933961E-2</v>
      </c>
      <c r="H140">
        <v>4.0002810483318801E-2</v>
      </c>
      <c r="I140">
        <v>5.0208153546533303E-2</v>
      </c>
      <c r="J140">
        <v>4.2856474642414301E-2</v>
      </c>
      <c r="K140">
        <v>5.0505009956476603E-2</v>
      </c>
      <c r="L140">
        <v>4.6629046031966402E-2</v>
      </c>
      <c r="M140">
        <v>7.0967209620821897E-2</v>
      </c>
      <c r="N140">
        <v>0.11515241507202</v>
      </c>
      <c r="O140">
        <v>0.169740367275315</v>
      </c>
      <c r="P140">
        <v>9.8321927320282401E-2</v>
      </c>
      <c r="Q140">
        <v>7.2739080080693796E-2</v>
      </c>
      <c r="R140">
        <v>6.5194111935795704E-2</v>
      </c>
      <c r="S140">
        <v>3.7814771990840101E-2</v>
      </c>
      <c r="T140">
        <v>4.3823129865212598E-2</v>
      </c>
      <c r="U140">
        <v>4.0028439111288502E-3</v>
      </c>
      <c r="V140">
        <v>1.2958194439554101E-2</v>
      </c>
      <c r="W140">
        <v>6.9575658798887399E-2</v>
      </c>
      <c r="X140">
        <v>5.6987106909361297E-2</v>
      </c>
      <c r="AA140" t="str">
        <f t="shared" si="47"/>
        <v>PE_O-38:5_</v>
      </c>
      <c r="AB140">
        <f t="shared" si="48"/>
        <v>5.21322716833224E-2</v>
      </c>
      <c r="AC140">
        <f t="shared" si="49"/>
        <v>5.2887476840818404E-2</v>
      </c>
      <c r="AD140">
        <f t="shared" si="50"/>
        <v>2.8619107438357452E-2</v>
      </c>
      <c r="AE140">
        <f t="shared" si="51"/>
        <v>4.6532314094473802E-2</v>
      </c>
      <c r="AF140">
        <f t="shared" si="52"/>
        <v>4.8567027994221502E-2</v>
      </c>
      <c r="AG140">
        <f t="shared" si="53"/>
        <v>9.3059812346420939E-2</v>
      </c>
      <c r="AH140">
        <f t="shared" si="54"/>
        <v>0.13403114729779869</v>
      </c>
      <c r="AI140">
        <f t="shared" si="66"/>
        <v>4.081895092802635E-2</v>
      </c>
      <c r="AJ140">
        <f t="shared" si="67"/>
        <v>8.4805191753414763E-3</v>
      </c>
      <c r="AK140">
        <f t="shared" si="68"/>
        <v>6.3281382854124352E-2</v>
      </c>
      <c r="AM140" t="str">
        <f t="shared" si="69"/>
        <v>PE_O-38:5_</v>
      </c>
      <c r="AN140">
        <f t="shared" si="70"/>
        <v>4.5747639610238713E-2</v>
      </c>
      <c r="AO140">
        <f t="shared" si="71"/>
        <v>6.7934362520342378E-2</v>
      </c>
      <c r="AQ140">
        <f t="shared" si="72"/>
        <v>9.9208376871227355E-3</v>
      </c>
      <c r="AR140">
        <f t="shared" si="73"/>
        <v>4.8196806017014787E-2</v>
      </c>
      <c r="AT140">
        <f t="shared" si="55"/>
        <v>4.4367334924296448E-3</v>
      </c>
      <c r="AU140">
        <f t="shared" si="56"/>
        <v>1.9676263662264715E-2</v>
      </c>
      <c r="AW140">
        <f t="shared" si="74"/>
        <v>0.36623299457976005</v>
      </c>
    </row>
    <row r="141" spans="1:49" x14ac:dyDescent="0.2">
      <c r="A141" t="s">
        <v>1055</v>
      </c>
      <c r="B141">
        <v>750.6</v>
      </c>
      <c r="C141">
        <v>4.1834579684772798E-2</v>
      </c>
      <c r="D141">
        <v>4.5505937471449202E-2</v>
      </c>
      <c r="E141">
        <v>4.8865751706837601E-2</v>
      </c>
      <c r="F141">
        <v>5.0230974659231598E-2</v>
      </c>
      <c r="G141">
        <v>4.6476278222894102E-2</v>
      </c>
      <c r="H141">
        <v>3.8108800940955603E-2</v>
      </c>
      <c r="I141">
        <v>3.7837996224041902E-2</v>
      </c>
      <c r="J141">
        <v>3.8296980553062902E-2</v>
      </c>
      <c r="K141">
        <v>4.1872401520907501E-2</v>
      </c>
      <c r="L141">
        <v>5.1036656047963903E-2</v>
      </c>
      <c r="M141">
        <v>5.80168711466819E-2</v>
      </c>
      <c r="N141">
        <v>5.9452175090715202E-2</v>
      </c>
      <c r="O141">
        <v>0.158502087167783</v>
      </c>
      <c r="P141">
        <v>0.208259854228454</v>
      </c>
      <c r="Q141">
        <v>0.14582968270357499</v>
      </c>
      <c r="R141">
        <v>0.119715811083153</v>
      </c>
      <c r="S141">
        <v>3.7590104822411999E-2</v>
      </c>
      <c r="T141">
        <v>3.4565772423949703E-2</v>
      </c>
      <c r="U141">
        <v>3.29244563505642E-2</v>
      </c>
      <c r="V141">
        <v>3.6029599278559497E-2</v>
      </c>
      <c r="W141">
        <v>5.6302721214891799E-2</v>
      </c>
      <c r="X141">
        <v>5.6912688529692002E-2</v>
      </c>
      <c r="AA141" t="str">
        <f t="shared" si="47"/>
        <v>PE_O-38:6_</v>
      </c>
      <c r="AB141">
        <f t="shared" si="48"/>
        <v>4.3670258578111E-2</v>
      </c>
      <c r="AC141">
        <f t="shared" si="49"/>
        <v>4.9548363183034599E-2</v>
      </c>
      <c r="AD141">
        <f t="shared" si="50"/>
        <v>4.2292539581924853E-2</v>
      </c>
      <c r="AE141">
        <f t="shared" si="51"/>
        <v>3.8067488388552402E-2</v>
      </c>
      <c r="AF141">
        <f t="shared" si="52"/>
        <v>4.6454528784435706E-2</v>
      </c>
      <c r="AG141">
        <f t="shared" si="53"/>
        <v>5.8734523118698548E-2</v>
      </c>
      <c r="AH141">
        <f t="shared" si="54"/>
        <v>0.18338097069811848</v>
      </c>
      <c r="AI141">
        <f t="shared" si="66"/>
        <v>3.6077938623180851E-2</v>
      </c>
      <c r="AJ141">
        <f t="shared" si="67"/>
        <v>3.4477027814561849E-2</v>
      </c>
      <c r="AK141">
        <f t="shared" si="68"/>
        <v>5.66077048722919E-2</v>
      </c>
      <c r="AM141" t="str">
        <f t="shared" si="69"/>
        <v>PE_O-38:6_</v>
      </c>
      <c r="AN141">
        <f t="shared" si="70"/>
        <v>4.4006635703211713E-2</v>
      </c>
      <c r="AO141">
        <f t="shared" si="71"/>
        <v>7.3855633025370321E-2</v>
      </c>
      <c r="AQ141">
        <f t="shared" si="72"/>
        <v>4.3309257066548425E-3</v>
      </c>
      <c r="AR141">
        <f t="shared" si="73"/>
        <v>6.2249030766363823E-2</v>
      </c>
      <c r="AT141">
        <f t="shared" si="55"/>
        <v>1.9368488571163082E-3</v>
      </c>
      <c r="AU141">
        <f t="shared" si="56"/>
        <v>2.5413060393400445E-2</v>
      </c>
      <c r="AW141">
        <f t="shared" si="74"/>
        <v>0.3445009499484184</v>
      </c>
    </row>
    <row r="142" spans="1:49" x14ac:dyDescent="0.2">
      <c r="A142" t="s">
        <v>1056</v>
      </c>
      <c r="B142">
        <v>748.59799999999996</v>
      </c>
      <c r="C142">
        <v>2.97216283407516E-2</v>
      </c>
      <c r="D142">
        <v>2.2617208368705701E-2</v>
      </c>
      <c r="E142">
        <v>3.2312882497489599E-2</v>
      </c>
      <c r="F142">
        <v>1.6765719638691501E-2</v>
      </c>
      <c r="G142">
        <v>2.8389250295303099E-2</v>
      </c>
      <c r="H142">
        <v>2.2922318549509501E-2</v>
      </c>
      <c r="I142">
        <v>2.25302912267559E-2</v>
      </c>
      <c r="J142">
        <v>2.3306372423081301E-2</v>
      </c>
      <c r="K142">
        <v>2.44587240048811E-2</v>
      </c>
      <c r="L142">
        <v>2.28316446338113E-2</v>
      </c>
      <c r="M142">
        <v>7.2783952694945697E-2</v>
      </c>
      <c r="N142">
        <v>9.1819348347191299E-2</v>
      </c>
      <c r="O142">
        <v>0.18305449333684301</v>
      </c>
      <c r="P142">
        <v>0.16163965446811401</v>
      </c>
      <c r="Q142">
        <v>2.8884229573825301E-2</v>
      </c>
      <c r="R142">
        <v>5.7481682664258203E-2</v>
      </c>
      <c r="S142">
        <v>4.7154122452134198E-2</v>
      </c>
      <c r="T142">
        <v>4.12884057637617E-2</v>
      </c>
      <c r="U142">
        <v>4.1605933780370301E-2</v>
      </c>
      <c r="V142">
        <v>4.86846391785654E-2</v>
      </c>
      <c r="W142">
        <v>5.9514895996319699E-2</v>
      </c>
      <c r="X142">
        <v>2.20876812189237E-2</v>
      </c>
      <c r="AA142" t="str">
        <f t="shared" si="47"/>
        <v>PE_O-38:7_/PE_36:0_</v>
      </c>
      <c r="AB142">
        <f t="shared" si="48"/>
        <v>2.6169418354728649E-2</v>
      </c>
      <c r="AC142">
        <f t="shared" si="49"/>
        <v>2.453930106809055E-2</v>
      </c>
      <c r="AD142">
        <f t="shared" si="50"/>
        <v>2.5655784422406298E-2</v>
      </c>
      <c r="AE142">
        <f t="shared" si="51"/>
        <v>2.2918331824918599E-2</v>
      </c>
      <c r="AF142">
        <f t="shared" si="52"/>
        <v>2.3645184319346202E-2</v>
      </c>
      <c r="AG142">
        <f t="shared" si="53"/>
        <v>8.2301650521068498E-2</v>
      </c>
      <c r="AH142">
        <f t="shared" si="54"/>
        <v>0.1723470739024785</v>
      </c>
      <c r="AI142">
        <f t="shared" si="66"/>
        <v>4.4221264107947952E-2</v>
      </c>
      <c r="AJ142">
        <f t="shared" si="67"/>
        <v>4.5145286479467847E-2</v>
      </c>
      <c r="AK142">
        <f t="shared" si="68"/>
        <v>4.0801288607621701E-2</v>
      </c>
      <c r="AM142" t="str">
        <f t="shared" si="69"/>
        <v>PE_O-38:7_/PE_36:0_</v>
      </c>
      <c r="AN142">
        <f t="shared" si="70"/>
        <v>2.458560399789806E-2</v>
      </c>
      <c r="AO142">
        <f t="shared" si="71"/>
        <v>7.6963312723716912E-2</v>
      </c>
      <c r="AQ142">
        <f t="shared" si="72"/>
        <v>1.3527826589858512E-3</v>
      </c>
      <c r="AR142">
        <f t="shared" si="73"/>
        <v>5.5943454212391552E-2</v>
      </c>
      <c r="AT142">
        <f t="shared" si="55"/>
        <v>6.0498279685505601E-4</v>
      </c>
      <c r="AU142">
        <f t="shared" si="56"/>
        <v>2.283881954485225E-2</v>
      </c>
      <c r="AW142">
        <f t="shared" si="74"/>
        <v>0.10440279039371216</v>
      </c>
    </row>
    <row r="143" spans="1:49" x14ac:dyDescent="0.2">
      <c r="A143" t="s">
        <v>1057</v>
      </c>
      <c r="B143">
        <v>782.63199999999995</v>
      </c>
      <c r="C143">
        <v>1.5697063650588799E-2</v>
      </c>
      <c r="D143">
        <v>1.2922287215694E-2</v>
      </c>
      <c r="E143">
        <v>1.16038054688903E-2</v>
      </c>
      <c r="F143">
        <v>4.4032193246589602E-3</v>
      </c>
      <c r="G143">
        <v>1.25657425223346E-2</v>
      </c>
      <c r="H143">
        <v>1.0388588797960001E-2</v>
      </c>
      <c r="I143">
        <v>1.3343386717234401E-2</v>
      </c>
      <c r="J143">
        <v>8.6090957682704704E-3</v>
      </c>
      <c r="K143">
        <v>1.27262559838222E-2</v>
      </c>
      <c r="L143">
        <v>9.0614502660138607E-3</v>
      </c>
      <c r="M143">
        <v>1.53689448155229E-2</v>
      </c>
      <c r="N143">
        <v>1.4915214176228901E-2</v>
      </c>
      <c r="O143">
        <v>5.1653666894688102E-2</v>
      </c>
      <c r="P143">
        <v>3.0885312083852698E-3</v>
      </c>
      <c r="Q143">
        <v>0.35486100121439201</v>
      </c>
      <c r="R143">
        <v>0.30444971132361598</v>
      </c>
      <c r="S143">
        <v>1.49211129009573E-2</v>
      </c>
      <c r="T143">
        <v>5.5899825422671403E-3</v>
      </c>
      <c r="U143">
        <v>7.2976717568617004E-3</v>
      </c>
      <c r="V143">
        <v>3.5516147661379801E-3</v>
      </c>
      <c r="W143">
        <v>2.07939780491752E-2</v>
      </c>
      <c r="X143">
        <v>8.0595197296922192E-3</v>
      </c>
      <c r="AA143" t="str">
        <f t="shared" si="47"/>
        <v>PE_O-40:4_</v>
      </c>
      <c r="AB143">
        <f t="shared" si="48"/>
        <v>1.4309675433141399E-2</v>
      </c>
      <c r="AC143">
        <f t="shared" si="49"/>
        <v>8.0035123967746296E-3</v>
      </c>
      <c r="AD143">
        <f t="shared" si="50"/>
        <v>1.1477165660147301E-2</v>
      </c>
      <c r="AE143">
        <f t="shared" si="51"/>
        <v>1.0976241242752436E-2</v>
      </c>
      <c r="AF143">
        <f t="shared" si="52"/>
        <v>1.0893853124918029E-2</v>
      </c>
      <c r="AG143">
        <f t="shared" si="53"/>
        <v>1.51420794958759E-2</v>
      </c>
      <c r="AH143">
        <f t="shared" si="54"/>
        <v>2.7371099051536688E-2</v>
      </c>
      <c r="AI143">
        <f t="shared" si="66"/>
        <v>1.025554772161222E-2</v>
      </c>
      <c r="AJ143">
        <f t="shared" si="67"/>
        <v>5.4246432614998407E-3</v>
      </c>
      <c r="AK143">
        <f t="shared" si="68"/>
        <v>1.442674888943371E-2</v>
      </c>
      <c r="AM143" t="str">
        <f t="shared" si="69"/>
        <v>PE_O-40:4_</v>
      </c>
      <c r="AN143">
        <f t="shared" si="70"/>
        <v>1.1132089571546759E-2</v>
      </c>
      <c r="AO143">
        <f t="shared" si="71"/>
        <v>1.4524023683991671E-2</v>
      </c>
      <c r="AQ143">
        <f t="shared" si="72"/>
        <v>2.2408240593208913E-3</v>
      </c>
      <c r="AR143">
        <f t="shared" si="73"/>
        <v>8.1617616356133727E-3</v>
      </c>
      <c r="AT143">
        <f t="shared" si="55"/>
        <v>1.0021269844517069E-3</v>
      </c>
      <c r="AU143">
        <f t="shared" si="56"/>
        <v>3.3320252349127023E-3</v>
      </c>
      <c r="AW143">
        <f t="shared" si="74"/>
        <v>0.41462131747941983</v>
      </c>
    </row>
    <row r="144" spans="1:49" x14ac:dyDescent="0.2">
      <c r="A144" t="s">
        <v>1058</v>
      </c>
      <c r="B144">
        <v>780.63</v>
      </c>
      <c r="C144">
        <v>1.2754719271635E-2</v>
      </c>
      <c r="D144">
        <v>1.3854159561129601E-2</v>
      </c>
      <c r="E144">
        <v>2.9163647413697699E-2</v>
      </c>
      <c r="F144">
        <v>2.2897012489040702E-2</v>
      </c>
      <c r="G144">
        <v>1.9850298823957099E-2</v>
      </c>
      <c r="H144">
        <v>1.3451937466675499E-2</v>
      </c>
      <c r="I144">
        <v>1.31397642955783E-2</v>
      </c>
      <c r="J144">
        <v>2.0404350385802E-2</v>
      </c>
      <c r="K144">
        <v>3.3388992328306402E-2</v>
      </c>
      <c r="L144">
        <v>1.0228689682734301E-2</v>
      </c>
      <c r="M144">
        <v>9.2857525428567105E-3</v>
      </c>
      <c r="N144">
        <v>2.1880650181925299E-2</v>
      </c>
      <c r="O144">
        <v>5.1674134462513698E-2</v>
      </c>
      <c r="P144">
        <v>5.4895305202972901E-2</v>
      </c>
      <c r="Q144">
        <v>0.149716503321389</v>
      </c>
      <c r="R144">
        <v>0.136928303972354</v>
      </c>
      <c r="S144">
        <v>2.4341121842475399E-2</v>
      </c>
      <c r="T144">
        <v>1.8760235459194301E-2</v>
      </c>
      <c r="U144">
        <v>8.1162283855689705E-3</v>
      </c>
      <c r="V144">
        <v>8.6400369817191004E-3</v>
      </c>
      <c r="W144">
        <v>3.1721767917257199E-2</v>
      </c>
      <c r="X144">
        <v>2.0101518551251099E-2</v>
      </c>
      <c r="AA144" t="str">
        <f t="shared" ref="AA144:AA166" si="75">A144</f>
        <v>PE_O-40:5_</v>
      </c>
      <c r="AB144">
        <f t="shared" ref="AB144:AB164" si="76">AVERAGE(C144:D144)</f>
        <v>1.3304439416382301E-2</v>
      </c>
      <c r="AC144">
        <f t="shared" ref="AC144:AC164" si="77">AVERAGE(E144:F144)</f>
        <v>2.60303299513692E-2</v>
      </c>
      <c r="AD144">
        <f t="shared" ref="AD144:AD164" si="78">AVERAGE(G144:H144)</f>
        <v>1.66511181453163E-2</v>
      </c>
      <c r="AE144">
        <f t="shared" ref="AE144:AE164" si="79">AVERAGE(I144:J144)</f>
        <v>1.677205734069015E-2</v>
      </c>
      <c r="AF144">
        <f t="shared" ref="AF144:AF164" si="80">AVERAGE(K144:L144)</f>
        <v>2.180884100552035E-2</v>
      </c>
      <c r="AG144">
        <f t="shared" ref="AG144:AG164" si="81">AVERAGE(M144:N144)</f>
        <v>1.5583201362391004E-2</v>
      </c>
      <c r="AH144">
        <f t="shared" ref="AH144:AH164" si="82">AVERAGE(O144:P144)</f>
        <v>5.3284719832743299E-2</v>
      </c>
      <c r="AI144">
        <f t="shared" si="66"/>
        <v>2.1550678650834848E-2</v>
      </c>
      <c r="AJ144">
        <f t="shared" si="67"/>
        <v>8.3781326836440354E-3</v>
      </c>
      <c r="AK144">
        <f t="shared" si="68"/>
        <v>2.5911643234254149E-2</v>
      </c>
      <c r="AM144" t="str">
        <f t="shared" si="69"/>
        <v>PE_O-40:5_</v>
      </c>
      <c r="AN144">
        <f t="shared" si="70"/>
        <v>1.891335717185566E-2</v>
      </c>
      <c r="AO144">
        <f t="shared" si="71"/>
        <v>2.4941675152773467E-2</v>
      </c>
      <c r="AQ144">
        <f t="shared" si="72"/>
        <v>5.0049469763215719E-3</v>
      </c>
      <c r="AR144">
        <f t="shared" si="73"/>
        <v>1.7158815867491753E-2</v>
      </c>
      <c r="AT144">
        <f t="shared" ref="AT144:AT166" si="83">AQ144/SQRT(5)</f>
        <v>2.2382803325674129E-3</v>
      </c>
      <c r="AU144">
        <f t="shared" ref="AU144:AU166" si="84">AR144/SQRT(6)</f>
        <v>7.0050572442877154E-3</v>
      </c>
      <c r="AW144">
        <f t="shared" si="74"/>
        <v>0.4869705447475608</v>
      </c>
    </row>
    <row r="145" spans="1:49" x14ac:dyDescent="0.2">
      <c r="A145" t="s">
        <v>1059</v>
      </c>
      <c r="B145">
        <v>778.62800000000004</v>
      </c>
      <c r="C145">
        <v>1.7876088207921002E-2</v>
      </c>
      <c r="D145">
        <v>2.60534367640518E-2</v>
      </c>
      <c r="E145">
        <v>2.3818835442382599E-2</v>
      </c>
      <c r="F145">
        <v>2.1514153956229101E-2</v>
      </c>
      <c r="G145">
        <v>2.7772047342283002E-2</v>
      </c>
      <c r="H145">
        <v>1.36214748908501E-2</v>
      </c>
      <c r="I145">
        <v>2.4408645739142001E-2</v>
      </c>
      <c r="J145">
        <v>2.5264165258640899E-2</v>
      </c>
      <c r="K145">
        <v>2.8815641960605601E-2</v>
      </c>
      <c r="L145">
        <v>1.9644001922165699E-2</v>
      </c>
      <c r="M145">
        <v>4.8856586251659097E-2</v>
      </c>
      <c r="N145">
        <v>3.2041091226372401E-2</v>
      </c>
      <c r="O145">
        <v>0.120530922164929</v>
      </c>
      <c r="P145">
        <v>4.2373870846701099E-2</v>
      </c>
      <c r="Q145">
        <v>0.44659214264446101</v>
      </c>
      <c r="R145">
        <v>0.432290719013182</v>
      </c>
      <c r="S145">
        <v>2.1645400688827299E-2</v>
      </c>
      <c r="T145">
        <v>1.02783452166048E-2</v>
      </c>
      <c r="U145">
        <v>2.3762025834316101E-2</v>
      </c>
      <c r="V145">
        <v>6.8696688726279896E-3</v>
      </c>
      <c r="W145">
        <v>2.1867152421731002E-2</v>
      </c>
      <c r="X145">
        <v>1.4047534591420699E-2</v>
      </c>
      <c r="AA145" t="str">
        <f t="shared" si="75"/>
        <v>PE_O-40:6_</v>
      </c>
      <c r="AB145">
        <f t="shared" si="76"/>
        <v>2.1964762485986403E-2</v>
      </c>
      <c r="AC145">
        <f t="shared" si="77"/>
        <v>2.2666494699305852E-2</v>
      </c>
      <c r="AD145">
        <f t="shared" si="78"/>
        <v>2.0696761116566549E-2</v>
      </c>
      <c r="AE145">
        <f t="shared" si="79"/>
        <v>2.4836405498891448E-2</v>
      </c>
      <c r="AF145">
        <f t="shared" si="80"/>
        <v>2.4229821941385649E-2</v>
      </c>
      <c r="AG145">
        <f t="shared" si="81"/>
        <v>4.0448838739015752E-2</v>
      </c>
      <c r="AH145">
        <f t="shared" si="82"/>
        <v>8.1452396505815053E-2</v>
      </c>
      <c r="AI145">
        <f t="shared" si="66"/>
        <v>1.596187295271605E-2</v>
      </c>
      <c r="AJ145">
        <f t="shared" si="67"/>
        <v>1.5315847353472046E-2</v>
      </c>
      <c r="AK145">
        <f t="shared" si="68"/>
        <v>1.7957343506575851E-2</v>
      </c>
      <c r="AM145" t="str">
        <f t="shared" si="69"/>
        <v>PE_O-40:6_</v>
      </c>
      <c r="AN145">
        <f t="shared" si="70"/>
        <v>2.287884914842718E-2</v>
      </c>
      <c r="AO145">
        <f t="shared" si="71"/>
        <v>3.4227259811518952E-2</v>
      </c>
      <c r="AQ145">
        <f t="shared" si="72"/>
        <v>1.6807224168389713E-3</v>
      </c>
      <c r="AR145">
        <f t="shared" si="73"/>
        <v>2.8394091088534516E-2</v>
      </c>
      <c r="AT145">
        <f t="shared" si="83"/>
        <v>7.5164191507193538E-4</v>
      </c>
      <c r="AU145">
        <f t="shared" si="84"/>
        <v>1.1591839146169425E-2</v>
      </c>
      <c r="AW145">
        <f t="shared" si="74"/>
        <v>0.42240965396077507</v>
      </c>
    </row>
    <row r="146" spans="1:49" x14ac:dyDescent="0.2">
      <c r="A146" t="s">
        <v>1060</v>
      </c>
      <c r="B146">
        <v>808.65800000000002</v>
      </c>
      <c r="C146">
        <v>9.1471165387861804E-4</v>
      </c>
      <c r="D146">
        <v>2.6726685037944502E-3</v>
      </c>
      <c r="E146">
        <v>2.04878758167556E-3</v>
      </c>
      <c r="F146">
        <v>1.87414302533079E-3</v>
      </c>
      <c r="G146">
        <v>1.8456683310425299E-3</v>
      </c>
      <c r="H146">
        <v>2.0240550222486399E-3</v>
      </c>
      <c r="I146">
        <v>2.9027133268557698E-3</v>
      </c>
      <c r="J146">
        <v>2.2871944180378801E-3</v>
      </c>
      <c r="K146">
        <v>1.87291664191489E-3</v>
      </c>
      <c r="L146">
        <v>1.71122373730108E-3</v>
      </c>
      <c r="M146">
        <v>8.3020579445988504E-3</v>
      </c>
      <c r="N146">
        <v>0</v>
      </c>
      <c r="O146">
        <v>1.3486687050407099E-2</v>
      </c>
      <c r="P146">
        <v>9.8514438742267393E-3</v>
      </c>
      <c r="Q146">
        <v>9.2153437754640299E-2</v>
      </c>
      <c r="R146">
        <v>9.5490713511018094E-2</v>
      </c>
      <c r="S146">
        <v>1.09272782787415E-4</v>
      </c>
      <c r="T146">
        <v>3.2906495041368001E-3</v>
      </c>
      <c r="U146">
        <v>4.3770348721635802E-3</v>
      </c>
      <c r="V146">
        <v>5.0828301839128199E-3</v>
      </c>
      <c r="W146">
        <v>0</v>
      </c>
      <c r="X146">
        <v>0</v>
      </c>
      <c r="AA146" t="str">
        <f t="shared" si="75"/>
        <v>PE_O-42:5_</v>
      </c>
      <c r="AB146">
        <f t="shared" si="76"/>
        <v>1.7936900788365342E-3</v>
      </c>
      <c r="AC146">
        <f t="shared" si="77"/>
        <v>1.9614653035031748E-3</v>
      </c>
      <c r="AD146">
        <f t="shared" si="78"/>
        <v>1.934861676645585E-3</v>
      </c>
      <c r="AE146">
        <f t="shared" si="79"/>
        <v>2.594953872446825E-3</v>
      </c>
      <c r="AF146">
        <f t="shared" si="80"/>
        <v>1.7920701896079849E-3</v>
      </c>
      <c r="AG146">
        <f t="shared" si="81"/>
        <v>4.1510289722994252E-3</v>
      </c>
      <c r="AH146">
        <f t="shared" si="82"/>
        <v>1.166906546231692E-2</v>
      </c>
      <c r="AI146">
        <f t="shared" si="66"/>
        <v>1.6999611434621075E-3</v>
      </c>
      <c r="AJ146">
        <f t="shared" si="67"/>
        <v>4.7299325280382E-3</v>
      </c>
      <c r="AK146">
        <f t="shared" si="68"/>
        <v>0</v>
      </c>
      <c r="AM146" t="str">
        <f t="shared" si="69"/>
        <v>PE_O-42:5_</v>
      </c>
      <c r="AN146">
        <f t="shared" si="70"/>
        <v>2.0154082242080209E-3</v>
      </c>
      <c r="AO146">
        <f t="shared" si="71"/>
        <v>4.4499976212233304E-3</v>
      </c>
      <c r="AQ146">
        <f t="shared" si="72"/>
        <v>3.332827467395032E-4</v>
      </c>
      <c r="AR146">
        <f t="shared" si="73"/>
        <v>4.4622826489733687E-3</v>
      </c>
      <c r="AT146">
        <f t="shared" si="83"/>
        <v>1.490485754874751E-4</v>
      </c>
      <c r="AU146">
        <f t="shared" si="84"/>
        <v>1.8217192630099362E-3</v>
      </c>
      <c r="AW146">
        <f t="shared" si="74"/>
        <v>0.28995009653202275</v>
      </c>
    </row>
    <row r="147" spans="1:49" x14ac:dyDescent="0.2">
      <c r="A147" t="s">
        <v>1061</v>
      </c>
      <c r="B147">
        <v>806.65599999999995</v>
      </c>
      <c r="C147">
        <v>3.2575054410260498E-3</v>
      </c>
      <c r="D147">
        <v>2.9942504086610702E-3</v>
      </c>
      <c r="E147">
        <v>2.7685905914931501E-3</v>
      </c>
      <c r="F147">
        <v>4.6220166190843398E-3</v>
      </c>
      <c r="G147">
        <v>3.9857633695503198E-3</v>
      </c>
      <c r="H147">
        <v>1.20122173588439E-3</v>
      </c>
      <c r="I147">
        <v>3.7257122413520498E-3</v>
      </c>
      <c r="J147">
        <v>3.2391221751523502E-3</v>
      </c>
      <c r="K147">
        <v>2.5625731151555902E-3</v>
      </c>
      <c r="L147">
        <v>7.4971066123003395E-4</v>
      </c>
      <c r="M147">
        <v>1.18271547249734E-2</v>
      </c>
      <c r="N147">
        <v>1.6939775862860999E-2</v>
      </c>
      <c r="O147">
        <v>1.1601480367695901E-2</v>
      </c>
      <c r="P147">
        <v>9.4081746441490293E-3</v>
      </c>
      <c r="Q147">
        <v>0.120478103516412</v>
      </c>
      <c r="R147">
        <v>0.14180986174440399</v>
      </c>
      <c r="S147">
        <v>3.2601753722898701E-3</v>
      </c>
      <c r="T147">
        <v>2.1742965098189501E-3</v>
      </c>
      <c r="U147">
        <v>0</v>
      </c>
      <c r="V147">
        <v>1.2851428045637799E-4</v>
      </c>
      <c r="W147">
        <v>6.0549615316477798E-3</v>
      </c>
      <c r="X147">
        <v>1.6608473203656501E-4</v>
      </c>
      <c r="AA147" t="str">
        <f t="shared" si="75"/>
        <v>PE_O-42:6_</v>
      </c>
      <c r="AB147">
        <f t="shared" si="76"/>
        <v>3.1258779248435602E-3</v>
      </c>
      <c r="AC147">
        <f t="shared" si="77"/>
        <v>3.6953036052887449E-3</v>
      </c>
      <c r="AD147">
        <f t="shared" si="78"/>
        <v>2.5934925527173547E-3</v>
      </c>
      <c r="AE147">
        <f t="shared" si="79"/>
        <v>3.4824172082522E-3</v>
      </c>
      <c r="AF147">
        <f t="shared" si="80"/>
        <v>1.6561418881928121E-3</v>
      </c>
      <c r="AG147">
        <f t="shared" si="81"/>
        <v>1.4383465293917199E-2</v>
      </c>
      <c r="AH147">
        <f t="shared" si="82"/>
        <v>1.0504827505922465E-2</v>
      </c>
      <c r="AI147">
        <f t="shared" si="66"/>
        <v>2.7172359410544099E-3</v>
      </c>
      <c r="AJ147">
        <f t="shared" si="67"/>
        <v>6.4257140228188997E-5</v>
      </c>
      <c r="AK147">
        <f t="shared" si="68"/>
        <v>3.1105231318421726E-3</v>
      </c>
      <c r="AM147" t="str">
        <f t="shared" si="69"/>
        <v>PE_O-42:6_</v>
      </c>
      <c r="AN147">
        <f t="shared" si="70"/>
        <v>2.9106466358589343E-3</v>
      </c>
      <c r="AO147">
        <f t="shared" si="71"/>
        <v>6.1560618025928871E-3</v>
      </c>
      <c r="AQ147">
        <f t="shared" si="72"/>
        <v>8.1598123894760868E-4</v>
      </c>
      <c r="AR147">
        <f t="shared" si="73"/>
        <v>6.0169104301323771E-3</v>
      </c>
      <c r="AT147">
        <f t="shared" si="83"/>
        <v>3.6491790373027039E-4</v>
      </c>
      <c r="AU147">
        <f t="shared" si="84"/>
        <v>2.4563933969757299E-3</v>
      </c>
      <c r="AW147">
        <f t="shared" si="74"/>
        <v>0.29586564570226787</v>
      </c>
    </row>
    <row r="148" spans="1:49" x14ac:dyDescent="0.2">
      <c r="A148" t="s">
        <v>1062</v>
      </c>
      <c r="B148">
        <v>834.68399999999997</v>
      </c>
      <c r="C148">
        <v>9.2883426231882196E-4</v>
      </c>
      <c r="D148">
        <v>0</v>
      </c>
      <c r="E148">
        <v>8.1057574320355405E-4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1.89608345954312E-2</v>
      </c>
      <c r="R148">
        <v>6.7530751068148103E-3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AA148" t="str">
        <f t="shared" si="75"/>
        <v>PE_O-44:6_</v>
      </c>
      <c r="AB148">
        <f t="shared" si="76"/>
        <v>4.6441713115941098E-4</v>
      </c>
      <c r="AC148">
        <f t="shared" si="77"/>
        <v>4.0528787160177702E-4</v>
      </c>
      <c r="AD148">
        <f t="shared" si="78"/>
        <v>0</v>
      </c>
      <c r="AE148">
        <f t="shared" si="79"/>
        <v>0</v>
      </c>
      <c r="AF148">
        <f t="shared" si="80"/>
        <v>0</v>
      </c>
      <c r="AG148">
        <f t="shared" si="81"/>
        <v>0</v>
      </c>
      <c r="AH148">
        <f t="shared" si="82"/>
        <v>0</v>
      </c>
      <c r="AI148">
        <f t="shared" si="66"/>
        <v>0</v>
      </c>
      <c r="AJ148">
        <f t="shared" si="67"/>
        <v>0</v>
      </c>
      <c r="AK148">
        <f t="shared" si="68"/>
        <v>0</v>
      </c>
      <c r="AM148" t="str">
        <f t="shared" si="69"/>
        <v>PE_O-44:6_</v>
      </c>
      <c r="AN148">
        <f t="shared" si="70"/>
        <v>1.7394100055223761E-4</v>
      </c>
      <c r="AO148">
        <f t="shared" si="71"/>
        <v>0</v>
      </c>
      <c r="AQ148">
        <f t="shared" si="72"/>
        <v>2.3909421376115965E-4</v>
      </c>
      <c r="AR148">
        <f t="shared" si="73"/>
        <v>0</v>
      </c>
      <c r="AT148">
        <f t="shared" si="83"/>
        <v>1.0692618299936372E-4</v>
      </c>
      <c r="AU148">
        <f t="shared" si="84"/>
        <v>0</v>
      </c>
      <c r="AW148">
        <f t="shared" si="74"/>
        <v>0.1791208148152986</v>
      </c>
    </row>
    <row r="149" spans="1:49" x14ac:dyDescent="0.2">
      <c r="A149" t="s">
        <v>115</v>
      </c>
      <c r="B149" t="s">
        <v>115</v>
      </c>
      <c r="C149" t="s">
        <v>115</v>
      </c>
      <c r="D149" t="s">
        <v>115</v>
      </c>
      <c r="E149" t="s">
        <v>115</v>
      </c>
      <c r="F149" t="s">
        <v>115</v>
      </c>
      <c r="G149" t="s">
        <v>115</v>
      </c>
      <c r="H149" t="s">
        <v>115</v>
      </c>
      <c r="I149" t="s">
        <v>115</v>
      </c>
      <c r="J149" t="s">
        <v>115</v>
      </c>
      <c r="K149" t="s">
        <v>115</v>
      </c>
      <c r="L149" t="s">
        <v>115</v>
      </c>
      <c r="M149" t="s">
        <v>115</v>
      </c>
      <c r="N149" t="s">
        <v>115</v>
      </c>
      <c r="O149" t="s">
        <v>115</v>
      </c>
      <c r="P149" t="s">
        <v>115</v>
      </c>
      <c r="Q149" t="s">
        <v>115</v>
      </c>
      <c r="R149" t="s">
        <v>115</v>
      </c>
      <c r="S149" t="s">
        <v>115</v>
      </c>
      <c r="T149" t="s">
        <v>115</v>
      </c>
      <c r="U149" t="s">
        <v>115</v>
      </c>
      <c r="V149" t="s">
        <v>115</v>
      </c>
      <c r="W149" t="s">
        <v>115</v>
      </c>
      <c r="X149" t="s">
        <v>115</v>
      </c>
    </row>
    <row r="150" spans="1:49" x14ac:dyDescent="0.2">
      <c r="A150" t="s">
        <v>116</v>
      </c>
      <c r="B150">
        <v>97960.433999999994</v>
      </c>
      <c r="C150">
        <v>12.892863408725001</v>
      </c>
      <c r="D150">
        <v>11.8779783013062</v>
      </c>
      <c r="E150">
        <v>14.152148487639399</v>
      </c>
      <c r="F150">
        <v>14.5353843333417</v>
      </c>
      <c r="G150">
        <v>12.444276154307699</v>
      </c>
      <c r="H150">
        <v>12.0951735360191</v>
      </c>
      <c r="I150">
        <v>16.803681555631002</v>
      </c>
      <c r="J150">
        <v>17.2389703780376</v>
      </c>
      <c r="K150">
        <v>17.6769742405349</v>
      </c>
      <c r="L150">
        <v>14.6477840886505</v>
      </c>
      <c r="M150">
        <v>21.887028381312302</v>
      </c>
      <c r="N150">
        <v>23.791709855179</v>
      </c>
      <c r="O150">
        <v>40.020808910523002</v>
      </c>
      <c r="P150">
        <v>39.794898815707903</v>
      </c>
      <c r="Q150">
        <v>25.5948421715051</v>
      </c>
      <c r="R150">
        <v>24.951440050134</v>
      </c>
      <c r="S150">
        <v>11.898425947218801</v>
      </c>
      <c r="T150">
        <v>11.8307914919897</v>
      </c>
      <c r="U150">
        <v>9.4180180201388008</v>
      </c>
      <c r="V150">
        <v>10.529922069614599</v>
      </c>
      <c r="W150">
        <v>12.174982522870801</v>
      </c>
      <c r="X150">
        <v>12.492926389252</v>
      </c>
      <c r="AA150" t="str">
        <f t="shared" si="75"/>
        <v>TOTAL</v>
      </c>
      <c r="AB150">
        <f t="shared" si="76"/>
        <v>12.3854208550156</v>
      </c>
      <c r="AC150">
        <f t="shared" si="77"/>
        <v>14.343766410490549</v>
      </c>
      <c r="AD150">
        <f t="shared" si="78"/>
        <v>12.269724845163399</v>
      </c>
      <c r="AE150">
        <f t="shared" si="79"/>
        <v>17.021325966834301</v>
      </c>
      <c r="AF150">
        <f t="shared" si="80"/>
        <v>16.1623791645927</v>
      </c>
      <c r="AG150">
        <f t="shared" si="81"/>
        <v>22.839369118245649</v>
      </c>
      <c r="AH150">
        <f t="shared" si="82"/>
        <v>39.907853863115449</v>
      </c>
      <c r="AI150">
        <f>AVERAGE(S150:T150)</f>
        <v>11.86460871960425</v>
      </c>
      <c r="AJ150">
        <f>AVERAGE(U150:V150)</f>
        <v>9.973970044876701</v>
      </c>
      <c r="AK150">
        <f>AVERAGE(W150:X150)</f>
        <v>12.333954456061401</v>
      </c>
      <c r="AM150" t="str">
        <f>A150</f>
        <v>TOTAL</v>
      </c>
      <c r="AN150">
        <f>AVERAGE(AB150:AF150)</f>
        <v>14.436523448419308</v>
      </c>
      <c r="AO150">
        <f>AVERAGE(AG150:AK150)</f>
        <v>19.383951240380689</v>
      </c>
      <c r="AQ150">
        <f>STDEV(AB150:AF150)</f>
        <v>2.1546707356390757</v>
      </c>
      <c r="AR150">
        <f>STDEV(AG150:AK150)</f>
        <v>12.529577050738537</v>
      </c>
      <c r="AT150">
        <f t="shared" si="83"/>
        <v>0.96359804680369043</v>
      </c>
      <c r="AU150">
        <f t="shared" si="84"/>
        <v>5.1151784111992589</v>
      </c>
      <c r="AW150">
        <f>TTEST(AB150:AF150,AG150:AK150,2,3)</f>
        <v>0.43074660416854971</v>
      </c>
    </row>
    <row r="153" spans="1:49" x14ac:dyDescent="0.2">
      <c r="A153" s="1" t="s">
        <v>2120</v>
      </c>
      <c r="B153" s="21"/>
      <c r="C153">
        <f t="shared" ref="C153:E153" si="85">SUM(C126,C123,C120,C117,C104,C64,C57,C53,C49,C46,C44,C42,C40,C38,C36,C34,C32,C30,C28,C21,C15,C11,C9,C8,C7)+SUM(C71,C72,C79,C81,C89,C92,C101,C114,C142)/2</f>
        <v>0.68706759829123576</v>
      </c>
      <c r="D153">
        <f t="shared" si="85"/>
        <v>0.65352779595499155</v>
      </c>
      <c r="E153">
        <f t="shared" si="85"/>
        <v>0.74711120872801118</v>
      </c>
      <c r="F153">
        <f t="shared" ref="F153:X153" si="86">SUM(F126,F123,F120,F117,F104,F64,F57,F53,F49,F46,F44,F42,F40,F38,F36,F34,F32,F30,F28,F21,F15,F11,F9,F8,F7)+SUM(F71,F72,F79,F81,F89,F92,F101,F114,F142)/2</f>
        <v>0.71286798726229161</v>
      </c>
      <c r="G153">
        <f t="shared" si="86"/>
        <v>0.69198563209244235</v>
      </c>
      <c r="H153">
        <f t="shared" si="86"/>
        <v>0.55857740243089271</v>
      </c>
      <c r="I153">
        <f t="shared" si="86"/>
        <v>0.75073857314472869</v>
      </c>
      <c r="J153">
        <f t="shared" si="86"/>
        <v>0.72859700496704249</v>
      </c>
      <c r="K153">
        <f t="shared" si="86"/>
        <v>0.86495825632383005</v>
      </c>
      <c r="L153">
        <f t="shared" si="86"/>
        <v>0.68168391686282814</v>
      </c>
      <c r="M153">
        <f t="shared" si="86"/>
        <v>1.2280571372951397</v>
      </c>
      <c r="N153">
        <f t="shared" si="86"/>
        <v>1.4153304705507002</v>
      </c>
      <c r="O153">
        <f t="shared" si="86"/>
        <v>2.1792154921131912</v>
      </c>
      <c r="P153">
        <f t="shared" si="86"/>
        <v>2.383117599985106</v>
      </c>
      <c r="Q153">
        <f t="shared" si="86"/>
        <v>1.4214812293780952</v>
      </c>
      <c r="R153">
        <f t="shared" si="86"/>
        <v>1.703687796130037</v>
      </c>
      <c r="S153">
        <f t="shared" si="86"/>
        <v>0.60683763143997782</v>
      </c>
      <c r="T153">
        <f t="shared" si="86"/>
        <v>0.64486977324389294</v>
      </c>
      <c r="U153">
        <f t="shared" si="86"/>
        <v>0.40797618457314111</v>
      </c>
      <c r="V153">
        <f t="shared" si="86"/>
        <v>0.54819311128680848</v>
      </c>
      <c r="W153">
        <f t="shared" si="86"/>
        <v>0.5373042575378516</v>
      </c>
      <c r="X153">
        <f t="shared" si="86"/>
        <v>0.53517543859968586</v>
      </c>
      <c r="AA153" t="str">
        <f t="shared" si="75"/>
        <v>Saturated Sum</v>
      </c>
      <c r="AB153">
        <f t="shared" si="76"/>
        <v>0.6702976971231136</v>
      </c>
      <c r="AC153">
        <f t="shared" si="77"/>
        <v>0.7299895979951514</v>
      </c>
      <c r="AD153">
        <f t="shared" si="78"/>
        <v>0.62528151726166747</v>
      </c>
      <c r="AE153">
        <f t="shared" si="79"/>
        <v>0.73966778905588559</v>
      </c>
      <c r="AF153">
        <f t="shared" si="80"/>
        <v>0.7733210865933291</v>
      </c>
      <c r="AG153">
        <f t="shared" si="81"/>
        <v>1.32169380392292</v>
      </c>
      <c r="AH153">
        <f t="shared" si="82"/>
        <v>2.2811665460491488</v>
      </c>
      <c r="AI153">
        <f t="shared" ref="AI153:AI162" si="87">AVERAGE(S153:T153)</f>
        <v>0.62585370234193538</v>
      </c>
      <c r="AJ153">
        <f t="shared" ref="AJ153:AJ162" si="88">AVERAGE(U153:V153)</f>
        <v>0.47808464792997479</v>
      </c>
      <c r="AK153">
        <f t="shared" ref="AK153:AK162" si="89">AVERAGE(W153:X153)</f>
        <v>0.53623984806876868</v>
      </c>
      <c r="AM153" t="str">
        <f t="shared" ref="AM153:AM162" si="90">A153</f>
        <v>Saturated Sum</v>
      </c>
      <c r="AN153">
        <f t="shared" ref="AN153:AN162" si="91">AVERAGE(AB153:AF153)</f>
        <v>0.7077115376058295</v>
      </c>
      <c r="AO153">
        <f t="shared" ref="AO153:AO162" si="92">AVERAGE(AG153:AK153)</f>
        <v>1.0486077096625492</v>
      </c>
      <c r="AQ153">
        <f t="shared" ref="AQ153:AQ162" si="93">STDEV(AB153:AF153)</f>
        <v>5.9195925986079631E-2</v>
      </c>
      <c r="AR153">
        <f t="shared" ref="AR153:AR162" si="94">STDEV(AG153:AK153)</f>
        <v>0.76819848351542686</v>
      </c>
      <c r="AT153">
        <f t="shared" si="83"/>
        <v>2.6473222899184065E-2</v>
      </c>
      <c r="AU153">
        <f t="shared" si="84"/>
        <v>0.31361571763210511</v>
      </c>
      <c r="AW153">
        <f t="shared" ref="AW153:AW162" si="95">TTEST(AB153:AF153,AG153:AK153,2,3)</f>
        <v>0.37788758728315841</v>
      </c>
    </row>
    <row r="154" spans="1:49" x14ac:dyDescent="0.2">
      <c r="A154" s="1" t="s">
        <v>2121</v>
      </c>
      <c r="B154" s="21"/>
      <c r="C154">
        <f t="shared" ref="C154:E154" si="96">SUM(C131,C127,C124,C121,C118,C105,C93,C82,C73,C65,C58,C54,C50,C47,C45,C43,C41,C39,C37,C35,C33,C31,C29,C22,C16,C10,C12)+SUM(C80,C90,C102,C115)/2</f>
        <v>2.7228894956009451</v>
      </c>
      <c r="D154">
        <f t="shared" si="96"/>
        <v>2.516022867911039</v>
      </c>
      <c r="E154">
        <f t="shared" si="96"/>
        <v>2.9877392055183116</v>
      </c>
      <c r="F154">
        <f t="shared" ref="F154:X154" si="97">SUM(F131,F127,F124,F121,F118,F105,F93,F82,F73,F65,F58,F54,F50,F47,F45,F43,F41,F39,F37,F35,F33,F31,F29,F22,F16,F10,F12)+SUM(F80,F90,F102,F115)/2</f>
        <v>3.1801525799773676</v>
      </c>
      <c r="G154">
        <f t="shared" si="97"/>
        <v>2.6546593942815444</v>
      </c>
      <c r="H154">
        <f t="shared" si="97"/>
        <v>2.5811043125547481</v>
      </c>
      <c r="I154">
        <f t="shared" si="97"/>
        <v>3.9322417208462181</v>
      </c>
      <c r="J154">
        <f t="shared" si="97"/>
        <v>4.0395721730664071</v>
      </c>
      <c r="K154">
        <f t="shared" si="97"/>
        <v>3.7692654331839739</v>
      </c>
      <c r="L154">
        <f t="shared" si="97"/>
        <v>3.3590139539494799</v>
      </c>
      <c r="M154">
        <f t="shared" si="97"/>
        <v>2.5746854491816431</v>
      </c>
      <c r="N154">
        <f t="shared" si="97"/>
        <v>2.7548188976108956</v>
      </c>
      <c r="O154">
        <f t="shared" si="97"/>
        <v>3.7505620501662</v>
      </c>
      <c r="P154">
        <f t="shared" si="97"/>
        <v>3.7652686238095967</v>
      </c>
      <c r="Q154">
        <f t="shared" si="97"/>
        <v>2.9584520646180312</v>
      </c>
      <c r="R154">
        <f t="shared" si="97"/>
        <v>2.6795795339209088</v>
      </c>
      <c r="S154">
        <f t="shared" si="97"/>
        <v>1.3566351855618992</v>
      </c>
      <c r="T154">
        <f t="shared" si="97"/>
        <v>1.3250867675936007</v>
      </c>
      <c r="U154">
        <f t="shared" si="97"/>
        <v>1.5543009844071707</v>
      </c>
      <c r="V154">
        <f t="shared" si="97"/>
        <v>1.5489146333059607</v>
      </c>
      <c r="W154">
        <f t="shared" si="97"/>
        <v>1.5322789568023449</v>
      </c>
      <c r="X154">
        <f t="shared" si="97"/>
        <v>1.8229119772111169</v>
      </c>
      <c r="AA154" t="str">
        <f t="shared" si="75"/>
        <v>Mono Sum</v>
      </c>
      <c r="AB154">
        <f t="shared" si="76"/>
        <v>2.619456181755992</v>
      </c>
      <c r="AC154">
        <f t="shared" si="77"/>
        <v>3.0839458927478396</v>
      </c>
      <c r="AD154">
        <f t="shared" si="78"/>
        <v>2.6178818534181465</v>
      </c>
      <c r="AE154">
        <f t="shared" si="79"/>
        <v>3.9859069469563124</v>
      </c>
      <c r="AF154">
        <f t="shared" si="80"/>
        <v>3.5641396935667267</v>
      </c>
      <c r="AG154">
        <f t="shared" si="81"/>
        <v>2.6647521733962694</v>
      </c>
      <c r="AH154">
        <f t="shared" si="82"/>
        <v>3.7579153369878986</v>
      </c>
      <c r="AI154">
        <f t="shared" si="87"/>
        <v>1.3408609765777499</v>
      </c>
      <c r="AJ154">
        <f t="shared" si="88"/>
        <v>1.5516078088565657</v>
      </c>
      <c r="AK154">
        <f t="shared" si="89"/>
        <v>1.6775954670067308</v>
      </c>
      <c r="AM154" t="str">
        <f t="shared" si="90"/>
        <v>Mono Sum</v>
      </c>
      <c r="AN154">
        <f t="shared" si="91"/>
        <v>3.1742661136890034</v>
      </c>
      <c r="AO154">
        <f t="shared" si="92"/>
        <v>2.1985463525650428</v>
      </c>
      <c r="AQ154">
        <f t="shared" si="93"/>
        <v>0.59922814905364841</v>
      </c>
      <c r="AR154">
        <f t="shared" si="94"/>
        <v>1.0092723871233908</v>
      </c>
      <c r="AT154">
        <f t="shared" si="83"/>
        <v>0.26798297506306679</v>
      </c>
      <c r="AU154">
        <f t="shared" si="84"/>
        <v>0.41203372665550653</v>
      </c>
      <c r="AW154">
        <f t="shared" si="95"/>
        <v>0.10858083091204332</v>
      </c>
    </row>
    <row r="155" spans="1:49" x14ac:dyDescent="0.2">
      <c r="A155" s="1" t="s">
        <v>2122</v>
      </c>
      <c r="B155" s="21"/>
      <c r="C155">
        <f t="shared" ref="C155:E155" si="98">SUM(C143:C148,C132:C141,C128:C130,C125,C122,C119,C109:C113,C96:C100,C84:C88,C74:C78,C66:C70,C59:C63,C55:C56,C51:C52,C48,C13:C14,C17:C20,C23:C27,C116,C106:C108,C103,C94:C95,C91,C83)+SUM(C71:C72,C79:C81,C83,C89:C90,C101:C102,C114:C115,C142)/2</f>
        <v>9.4845287191245902</v>
      </c>
      <c r="D155">
        <f t="shared" si="98"/>
        <v>8.7151471170550057</v>
      </c>
      <c r="E155">
        <f t="shared" si="98"/>
        <v>10.422774091699921</v>
      </c>
      <c r="F155">
        <f t="shared" ref="F155:X155" si="99">SUM(F143:F148,F132:F141,F128:F130,F125,F122,F119,F109:F113,F96:F100,F84:F88,F74:F78,F66:F70,F59:F63,F55:F56,F51:F52,F48,F13:F14,F17:F20,F23:F27,F116,F106:F108,F103,F94:F95,F91,F83)+SUM(F71:F72,F79:F81,F83,F89:F90,F101:F102,F114:F115,F142)/2</f>
        <v>10.64386148165711</v>
      </c>
      <c r="G155">
        <f t="shared" si="99"/>
        <v>9.1000049606065705</v>
      </c>
      <c r="H155">
        <f t="shared" si="99"/>
        <v>8.9594132605197245</v>
      </c>
      <c r="I155">
        <f t="shared" si="99"/>
        <v>12.124006152002742</v>
      </c>
      <c r="J155">
        <f t="shared" si="99"/>
        <v>12.475845111824517</v>
      </c>
      <c r="K155">
        <f t="shared" si="99"/>
        <v>13.046211177872824</v>
      </c>
      <c r="L155">
        <f t="shared" si="99"/>
        <v>10.608555473263163</v>
      </c>
      <c r="M155">
        <f t="shared" si="99"/>
        <v>18.091731624746359</v>
      </c>
      <c r="N155">
        <f t="shared" si="99"/>
        <v>19.625495171585417</v>
      </c>
      <c r="O155">
        <f t="shared" si="99"/>
        <v>34.102822965345034</v>
      </c>
      <c r="P155">
        <f t="shared" si="99"/>
        <v>33.649936623996837</v>
      </c>
      <c r="Q155">
        <f t="shared" si="99"/>
        <v>21.200577701136648</v>
      </c>
      <c r="R155">
        <f t="shared" si="99"/>
        <v>20.56579443271869</v>
      </c>
      <c r="S155">
        <f t="shared" si="99"/>
        <v>9.9388568370172958</v>
      </c>
      <c r="T155">
        <f t="shared" si="99"/>
        <v>9.8620881960072371</v>
      </c>
      <c r="U155">
        <f t="shared" si="99"/>
        <v>7.4558668725481345</v>
      </c>
      <c r="V155">
        <f t="shared" si="99"/>
        <v>8.4371289439937485</v>
      </c>
      <c r="W155">
        <f t="shared" si="99"/>
        <v>10.110539132399104</v>
      </c>
      <c r="X155">
        <f t="shared" si="99"/>
        <v>10.137340690701322</v>
      </c>
      <c r="AA155" t="str">
        <f t="shared" si="75"/>
        <v>Poly Sum</v>
      </c>
      <c r="AB155">
        <f t="shared" si="76"/>
        <v>9.099837918089797</v>
      </c>
      <c r="AC155">
        <f t="shared" si="77"/>
        <v>10.533317786678516</v>
      </c>
      <c r="AD155">
        <f t="shared" si="78"/>
        <v>9.0297091105631466</v>
      </c>
      <c r="AE155">
        <f t="shared" si="79"/>
        <v>12.299925631913631</v>
      </c>
      <c r="AF155">
        <f t="shared" si="80"/>
        <v>11.827383325567993</v>
      </c>
      <c r="AG155">
        <f t="shared" si="81"/>
        <v>18.858613398165886</v>
      </c>
      <c r="AH155">
        <f t="shared" si="82"/>
        <v>33.876379794670939</v>
      </c>
      <c r="AI155">
        <f t="shared" si="87"/>
        <v>9.9004725165122665</v>
      </c>
      <c r="AJ155">
        <f t="shared" si="88"/>
        <v>7.9464979082709419</v>
      </c>
      <c r="AK155">
        <f t="shared" si="89"/>
        <v>10.123939911550213</v>
      </c>
      <c r="AM155" t="str">
        <f t="shared" si="90"/>
        <v>Poly Sum</v>
      </c>
      <c r="AN155">
        <f t="shared" si="91"/>
        <v>10.558034754562616</v>
      </c>
      <c r="AO155">
        <f t="shared" si="92"/>
        <v>16.141180705834049</v>
      </c>
      <c r="AQ155">
        <f t="shared" si="93"/>
        <v>1.5089862358400778</v>
      </c>
      <c r="AR155">
        <f t="shared" si="94"/>
        <v>10.772977522386432</v>
      </c>
      <c r="AT155">
        <f t="shared" si="83"/>
        <v>0.67483916008998868</v>
      </c>
      <c r="AU155">
        <f t="shared" si="84"/>
        <v>4.3980496567198841</v>
      </c>
      <c r="AW155">
        <f t="shared" si="95"/>
        <v>0.31284193516889702</v>
      </c>
    </row>
    <row r="156" spans="1:49" x14ac:dyDescent="0.2">
      <c r="A156" s="1" t="s">
        <v>2123</v>
      </c>
      <c r="C156">
        <f t="shared" ref="C156:E156" si="100">SUM(C117:C130,C42:C63,C7:C8)</f>
        <v>2.0413750291188912</v>
      </c>
      <c r="D156">
        <f t="shared" si="100"/>
        <v>2.0340911253930956</v>
      </c>
      <c r="E156">
        <f t="shared" si="100"/>
        <v>2.3170033557507836</v>
      </c>
      <c r="F156">
        <f t="shared" ref="F156:X156" si="101">SUM(F117:F130,F42:F63,F7:F8)</f>
        <v>2.4922666121053729</v>
      </c>
      <c r="G156">
        <f t="shared" si="101"/>
        <v>1.8124946639633053</v>
      </c>
      <c r="H156">
        <f t="shared" si="101"/>
        <v>1.8468475900641803</v>
      </c>
      <c r="I156">
        <f t="shared" si="101"/>
        <v>2.2587694284988382</v>
      </c>
      <c r="J156">
        <f t="shared" si="101"/>
        <v>2.4461351194296608</v>
      </c>
      <c r="K156">
        <f t="shared" si="101"/>
        <v>2.3847236420415925</v>
      </c>
      <c r="L156">
        <f t="shared" si="101"/>
        <v>2.0066574168545652</v>
      </c>
      <c r="M156">
        <f t="shared" si="101"/>
        <v>3.4174681840540049</v>
      </c>
      <c r="N156">
        <f t="shared" si="101"/>
        <v>3.2205078371344551</v>
      </c>
      <c r="O156">
        <f t="shared" si="101"/>
        <v>5.7422034400020463</v>
      </c>
      <c r="P156">
        <f t="shared" si="101"/>
        <v>5.621070214058042</v>
      </c>
      <c r="Q156">
        <f t="shared" si="101"/>
        <v>2.0580513702147512</v>
      </c>
      <c r="R156">
        <f t="shared" si="101"/>
        <v>2.0148566582880831</v>
      </c>
      <c r="S156">
        <f t="shared" si="101"/>
        <v>1.7815548313720115</v>
      </c>
      <c r="T156">
        <f t="shared" si="101"/>
        <v>1.9033797245393573</v>
      </c>
      <c r="U156">
        <f t="shared" si="101"/>
        <v>1.5349669583362042</v>
      </c>
      <c r="V156">
        <f t="shared" si="101"/>
        <v>1.9527090024930478</v>
      </c>
      <c r="W156">
        <f t="shared" si="101"/>
        <v>1.6328728138486173</v>
      </c>
      <c r="X156">
        <f t="shared" si="101"/>
        <v>1.6185314168982585</v>
      </c>
      <c r="AA156" t="str">
        <f t="shared" si="75"/>
        <v>Short Sum</v>
      </c>
      <c r="AB156">
        <f t="shared" si="76"/>
        <v>2.0377330772559934</v>
      </c>
      <c r="AC156">
        <f t="shared" si="77"/>
        <v>2.4046349839280783</v>
      </c>
      <c r="AD156">
        <f t="shared" si="78"/>
        <v>1.8296711270137429</v>
      </c>
      <c r="AE156">
        <f t="shared" si="79"/>
        <v>2.3524522739642495</v>
      </c>
      <c r="AF156">
        <f t="shared" si="80"/>
        <v>2.1956905294480791</v>
      </c>
      <c r="AG156">
        <f t="shared" si="81"/>
        <v>3.31898801059423</v>
      </c>
      <c r="AH156">
        <f t="shared" si="82"/>
        <v>5.6816368270300437</v>
      </c>
      <c r="AI156">
        <f t="shared" si="87"/>
        <v>1.8424672779556843</v>
      </c>
      <c r="AJ156">
        <f t="shared" si="88"/>
        <v>1.743837980414626</v>
      </c>
      <c r="AK156">
        <f t="shared" si="89"/>
        <v>1.6257021153734379</v>
      </c>
      <c r="AM156" t="str">
        <f t="shared" si="90"/>
        <v>Short Sum</v>
      </c>
      <c r="AN156">
        <f t="shared" si="91"/>
        <v>2.1640363983220285</v>
      </c>
      <c r="AO156">
        <f t="shared" si="92"/>
        <v>2.8425264422736047</v>
      </c>
      <c r="AQ156">
        <f t="shared" si="93"/>
        <v>0.23566017333035674</v>
      </c>
      <c r="AR156">
        <f t="shared" si="94"/>
        <v>1.7302788441326993</v>
      </c>
      <c r="AT156">
        <f t="shared" si="83"/>
        <v>0.10539043343121213</v>
      </c>
      <c r="AU156">
        <f t="shared" si="84"/>
        <v>0.70638338014296342</v>
      </c>
      <c r="AW156">
        <f t="shared" si="95"/>
        <v>0.43233510232246719</v>
      </c>
    </row>
    <row r="157" spans="1:49" x14ac:dyDescent="0.2">
      <c r="A157" s="1" t="s">
        <v>2124</v>
      </c>
      <c r="C157">
        <f t="shared" ref="C157:E157" si="102">SUM(C131:C145,C64:C80,C82:C91,C32:C41,C9:C20)+C81/2</f>
        <v>9.7184385245910025</v>
      </c>
      <c r="D157">
        <f t="shared" si="102"/>
        <v>8.8835830569454721</v>
      </c>
      <c r="E157">
        <f t="shared" si="102"/>
        <v>10.507155783335696</v>
      </c>
      <c r="F157">
        <f t="shared" ref="F157:X157" si="103">SUM(F131:F145,F64:F80,F82:F91,F32:F41,F9:F20)+F81/2</f>
        <v>10.596285893896106</v>
      </c>
      <c r="G157">
        <f t="shared" si="103"/>
        <v>9.2280842807822943</v>
      </c>
      <c r="H157">
        <f t="shared" si="103"/>
        <v>8.9501517708833109</v>
      </c>
      <c r="I157">
        <f t="shared" si="103"/>
        <v>12.318370457808605</v>
      </c>
      <c r="J157">
        <f t="shared" si="103"/>
        <v>12.501262403292888</v>
      </c>
      <c r="K157">
        <f t="shared" si="103"/>
        <v>12.94521233221932</v>
      </c>
      <c r="L157">
        <f t="shared" si="103"/>
        <v>10.714560146322762</v>
      </c>
      <c r="M157">
        <f t="shared" si="103"/>
        <v>17.6242317365178</v>
      </c>
      <c r="N157">
        <f t="shared" si="103"/>
        <v>19.620166434041355</v>
      </c>
      <c r="O157">
        <f t="shared" si="103"/>
        <v>32.933312062824889</v>
      </c>
      <c r="P157">
        <f t="shared" si="103"/>
        <v>32.284825780656121</v>
      </c>
      <c r="Q157">
        <f t="shared" si="103"/>
        <v>22.283399505659577</v>
      </c>
      <c r="R157">
        <f t="shared" si="103"/>
        <v>21.746573434559505</v>
      </c>
      <c r="S157">
        <f t="shared" si="103"/>
        <v>9.6753220074709034</v>
      </c>
      <c r="T157">
        <f t="shared" si="103"/>
        <v>9.4503917589490438</v>
      </c>
      <c r="U157">
        <f t="shared" si="103"/>
        <v>7.3828583095163998</v>
      </c>
      <c r="V157">
        <f t="shared" si="103"/>
        <v>8.0095665000851834</v>
      </c>
      <c r="W157">
        <f t="shared" si="103"/>
        <v>9.8351611590511983</v>
      </c>
      <c r="X157">
        <f t="shared" si="103"/>
        <v>10.186718730417596</v>
      </c>
      <c r="AA157" t="str">
        <f t="shared" si="75"/>
        <v>Medium Sum</v>
      </c>
      <c r="AB157">
        <f t="shared" si="76"/>
        <v>9.3010107907682382</v>
      </c>
      <c r="AC157">
        <f t="shared" si="77"/>
        <v>10.5517208386159</v>
      </c>
      <c r="AD157">
        <f t="shared" si="78"/>
        <v>9.0891180258328035</v>
      </c>
      <c r="AE157">
        <f t="shared" si="79"/>
        <v>12.409816430550746</v>
      </c>
      <c r="AF157">
        <f t="shared" si="80"/>
        <v>11.82988623927104</v>
      </c>
      <c r="AG157">
        <f t="shared" si="81"/>
        <v>18.622199085279576</v>
      </c>
      <c r="AH157">
        <f t="shared" si="82"/>
        <v>32.609068921740501</v>
      </c>
      <c r="AI157">
        <f t="shared" si="87"/>
        <v>9.5628568832099745</v>
      </c>
      <c r="AJ157">
        <f t="shared" si="88"/>
        <v>7.6962124048007912</v>
      </c>
      <c r="AK157">
        <f t="shared" si="89"/>
        <v>10.010939944734396</v>
      </c>
      <c r="AM157" t="str">
        <f t="shared" si="90"/>
        <v>Medium Sum</v>
      </c>
      <c r="AN157">
        <f t="shared" si="91"/>
        <v>10.636310465007746</v>
      </c>
      <c r="AO157">
        <f t="shared" si="92"/>
        <v>15.700255447953049</v>
      </c>
      <c r="AQ157">
        <f t="shared" si="93"/>
        <v>1.4793521899367112</v>
      </c>
      <c r="AR157">
        <f t="shared" si="94"/>
        <v>10.350681194797728</v>
      </c>
      <c r="AT157">
        <f t="shared" si="83"/>
        <v>0.66158641187233325</v>
      </c>
      <c r="AU157">
        <f t="shared" si="84"/>
        <v>4.2256479029126277</v>
      </c>
      <c r="AW157">
        <f t="shared" si="95"/>
        <v>0.33751802450031743</v>
      </c>
    </row>
    <row r="158" spans="1:49" x14ac:dyDescent="0.2">
      <c r="A158" s="1" t="s">
        <v>2125</v>
      </c>
      <c r="C158">
        <f t="shared" ref="C158:E158" si="104">SUM(C146:C148,C92:C116,C21:C31)+C81/2</f>
        <v>1.1330498550151118</v>
      </c>
      <c r="D158">
        <f t="shared" si="104"/>
        <v>0.96030411896765333</v>
      </c>
      <c r="E158">
        <f t="shared" si="104"/>
        <v>1.3279893485529384</v>
      </c>
      <c r="F158">
        <f t="shared" ref="F158:X158" si="105">SUM(F146:F148,F92:F116,F21:F31)+F81/2</f>
        <v>1.4468318273401959</v>
      </c>
      <c r="G158">
        <f t="shared" si="105"/>
        <v>1.4036972095621076</v>
      </c>
      <c r="H158">
        <f t="shared" si="105"/>
        <v>1.2981741750716482</v>
      </c>
      <c r="I158">
        <f t="shared" si="105"/>
        <v>2.2265416693235598</v>
      </c>
      <c r="J158">
        <f t="shared" si="105"/>
        <v>2.2915728553150845</v>
      </c>
      <c r="K158">
        <f t="shared" si="105"/>
        <v>2.3470382662739526</v>
      </c>
      <c r="L158">
        <f t="shared" si="105"/>
        <v>1.9265665254731905</v>
      </c>
      <c r="M158">
        <f t="shared" si="105"/>
        <v>0.84532846074051293</v>
      </c>
      <c r="N158">
        <f t="shared" si="105"/>
        <v>0.95103558400322152</v>
      </c>
      <c r="O158">
        <f t="shared" si="105"/>
        <v>1.3452934076961198</v>
      </c>
      <c r="P158">
        <f t="shared" si="105"/>
        <v>1.8890028209936998</v>
      </c>
      <c r="Q158">
        <f t="shared" si="105"/>
        <v>1.2533912956307738</v>
      </c>
      <c r="R158">
        <f t="shared" si="105"/>
        <v>1.1900099572863749</v>
      </c>
      <c r="S158">
        <f t="shared" si="105"/>
        <v>0.44154910837591271</v>
      </c>
      <c r="T158">
        <f t="shared" si="105"/>
        <v>0.47702000850130666</v>
      </c>
      <c r="U158">
        <f t="shared" si="105"/>
        <v>0.50019275228619353</v>
      </c>
      <c r="V158">
        <f t="shared" si="105"/>
        <v>0.56764656703632332</v>
      </c>
      <c r="W158">
        <f t="shared" si="105"/>
        <v>0.70694854997095458</v>
      </c>
      <c r="X158">
        <f t="shared" si="105"/>
        <v>0.68767624193611965</v>
      </c>
      <c r="AA158" t="str">
        <f t="shared" si="75"/>
        <v>Long Sum</v>
      </c>
      <c r="AB158">
        <f t="shared" si="76"/>
        <v>1.0466769869913826</v>
      </c>
      <c r="AC158">
        <f t="shared" si="77"/>
        <v>1.387410587946567</v>
      </c>
      <c r="AD158">
        <f t="shared" si="78"/>
        <v>1.3509356923168778</v>
      </c>
      <c r="AE158">
        <f t="shared" si="79"/>
        <v>2.2590572623193221</v>
      </c>
      <c r="AF158">
        <f t="shared" si="80"/>
        <v>2.1368023958735716</v>
      </c>
      <c r="AG158">
        <f t="shared" si="81"/>
        <v>0.89818202237186728</v>
      </c>
      <c r="AH158">
        <f t="shared" si="82"/>
        <v>1.6171481143449098</v>
      </c>
      <c r="AI158">
        <f t="shared" si="87"/>
        <v>0.45928455843860971</v>
      </c>
      <c r="AJ158">
        <f t="shared" si="88"/>
        <v>0.53391965966125843</v>
      </c>
      <c r="AK158">
        <f t="shared" si="89"/>
        <v>0.69731239595353711</v>
      </c>
      <c r="AM158" t="str">
        <f t="shared" si="90"/>
        <v>Long Sum</v>
      </c>
      <c r="AN158">
        <f t="shared" si="91"/>
        <v>1.6361765850895442</v>
      </c>
      <c r="AO158">
        <f t="shared" si="92"/>
        <v>0.84116935015403649</v>
      </c>
      <c r="AQ158">
        <f t="shared" si="93"/>
        <v>0.53135750791994452</v>
      </c>
      <c r="AR158">
        <f t="shared" si="94"/>
        <v>0.46538335729586938</v>
      </c>
      <c r="AT158">
        <f t="shared" si="83"/>
        <v>0.23763030161277576</v>
      </c>
      <c r="AU158">
        <f t="shared" si="84"/>
        <v>0.18999196002637184</v>
      </c>
      <c r="AW158">
        <f t="shared" si="95"/>
        <v>3.6472930101661506E-2</v>
      </c>
    </row>
    <row r="159" spans="1:49" x14ac:dyDescent="0.2">
      <c r="A159" s="1" t="s">
        <v>2143</v>
      </c>
      <c r="C159">
        <f t="shared" ref="C159:E159" si="106">SUM(C143:C148,C117:C141,C32:C41)+SUM(C142,C114:C116,C101:C103,C106:C108,C94:C95,C89:C92,C83,C79:C81,C71:C72)/2</f>
        <v>0.92394919311286539</v>
      </c>
      <c r="D159">
        <f t="shared" si="106"/>
        <v>0.90928539215270487</v>
      </c>
      <c r="E159">
        <f t="shared" si="106"/>
        <v>1.0709748389959703</v>
      </c>
      <c r="F159">
        <f t="shared" ref="F159:X159" si="107">SUM(F143:F148,F117:F141,F32:F41)+SUM(F142,F114:F116,F101:F103,F106:F108,F94:F95,F89:F92,F83,F79:F81,F71:F72)/2</f>
        <v>1.0470093101488709</v>
      </c>
      <c r="G159">
        <f t="shared" si="107"/>
        <v>0.87352718016114006</v>
      </c>
      <c r="H159">
        <f t="shared" si="107"/>
        <v>0.8313860219589333</v>
      </c>
      <c r="I159">
        <f t="shared" si="107"/>
        <v>0.94379434999172407</v>
      </c>
      <c r="J159">
        <f t="shared" si="107"/>
        <v>0.92874257379398029</v>
      </c>
      <c r="K159">
        <f t="shared" si="107"/>
        <v>1.0660795522346282</v>
      </c>
      <c r="L159">
        <f t="shared" si="107"/>
        <v>0.91320680088652284</v>
      </c>
      <c r="M159">
        <f t="shared" si="107"/>
        <v>1.3617957021711125</v>
      </c>
      <c r="N159">
        <f t="shared" si="107"/>
        <v>1.6230309645413517</v>
      </c>
      <c r="O159">
        <f t="shared" si="107"/>
        <v>3.0022398183615886</v>
      </c>
      <c r="P159">
        <f t="shared" si="107"/>
        <v>2.6340976577783977</v>
      </c>
      <c r="Q159">
        <f t="shared" si="107"/>
        <v>2.9175943410142362</v>
      </c>
      <c r="R159">
        <f t="shared" si="107"/>
        <v>2.8246971628031217</v>
      </c>
      <c r="S159">
        <f t="shared" si="107"/>
        <v>0.63603035807976016</v>
      </c>
      <c r="T159">
        <f t="shared" si="107"/>
        <v>0.62559031010275112</v>
      </c>
      <c r="U159">
        <f t="shared" si="107"/>
        <v>0.43238274382679454</v>
      </c>
      <c r="V159">
        <f t="shared" si="107"/>
        <v>0.43735900733060951</v>
      </c>
      <c r="W159">
        <f t="shared" si="107"/>
        <v>0.85004897612030383</v>
      </c>
      <c r="X159">
        <f t="shared" si="107"/>
        <v>0.73516723378977467</v>
      </c>
      <c r="AA159" t="str">
        <f t="shared" si="75"/>
        <v>Plasmologen Sum</v>
      </c>
      <c r="AB159">
        <f t="shared" si="76"/>
        <v>0.91661729263278513</v>
      </c>
      <c r="AC159">
        <f t="shared" si="77"/>
        <v>1.0589920745724206</v>
      </c>
      <c r="AD159">
        <f t="shared" si="78"/>
        <v>0.85245660106003673</v>
      </c>
      <c r="AE159">
        <f t="shared" si="79"/>
        <v>0.93626846189285218</v>
      </c>
      <c r="AF159">
        <f t="shared" si="80"/>
        <v>0.98964317656057554</v>
      </c>
      <c r="AG159">
        <f t="shared" si="81"/>
        <v>1.4924133333562319</v>
      </c>
      <c r="AH159">
        <f t="shared" si="82"/>
        <v>2.8181687380699931</v>
      </c>
      <c r="AI159">
        <f t="shared" si="87"/>
        <v>0.63081033409125564</v>
      </c>
      <c r="AJ159">
        <f t="shared" si="88"/>
        <v>0.43487087557870202</v>
      </c>
      <c r="AK159">
        <f t="shared" si="89"/>
        <v>0.79260810495503931</v>
      </c>
      <c r="AM159" t="str">
        <f t="shared" si="90"/>
        <v>Plasmologen Sum</v>
      </c>
      <c r="AN159">
        <f t="shared" si="91"/>
        <v>0.95079552134373413</v>
      </c>
      <c r="AO159">
        <f t="shared" si="92"/>
        <v>1.2337742772102445</v>
      </c>
      <c r="AQ159">
        <f t="shared" si="93"/>
        <v>7.7886719765126469E-2</v>
      </c>
      <c r="AR159">
        <f t="shared" si="94"/>
        <v>0.97129291698610432</v>
      </c>
      <c r="AT159">
        <f t="shared" si="83"/>
        <v>3.4831999987859845E-2</v>
      </c>
      <c r="AU159">
        <f t="shared" si="84"/>
        <v>0.39652867289923593</v>
      </c>
      <c r="AW159">
        <f t="shared" si="95"/>
        <v>0.55107480862694114</v>
      </c>
    </row>
    <row r="160" spans="1:49" x14ac:dyDescent="0.2">
      <c r="A160" s="1" t="s">
        <v>2144</v>
      </c>
      <c r="C160">
        <f t="shared" ref="C160:E160" si="108">SUM(C109:C113,C104:C105,C96:C100,C93,C84:C88,C82,C73:C78,C42:C70,C7:C31)+SUM(C71:C72,C79:C81,C83,C89:C92,C94:C95,C101:C103,C106:C108,C114:C116,C142)/2</f>
        <v>11.968914215612141</v>
      </c>
      <c r="D160">
        <f t="shared" si="108"/>
        <v>10.968692909153519</v>
      </c>
      <c r="E160">
        <f t="shared" si="108"/>
        <v>13.081173648643446</v>
      </c>
      <c r="F160">
        <f t="shared" ref="F160:X160" si="109">SUM(F109:F113,F104:F105,F96:F100,F93,F84:F88,F82,F73:F78,F42:F70,F7:F31)+SUM(F71:F72,F79:F81,F83,F89:F92,F94:F95,F101:F103,F106:F108,F114:F116,F142)/2</f>
        <v>13.488375023192804</v>
      </c>
      <c r="G160">
        <f t="shared" si="109"/>
        <v>11.570748974146564</v>
      </c>
      <c r="H160">
        <f t="shared" si="109"/>
        <v>11.263787514060205</v>
      </c>
      <c r="I160">
        <f t="shared" si="109"/>
        <v>15.859887205639277</v>
      </c>
      <c r="J160">
        <f t="shared" si="109"/>
        <v>16.310227804243656</v>
      </c>
      <c r="K160">
        <f t="shared" si="109"/>
        <v>16.610894688300242</v>
      </c>
      <c r="L160">
        <f t="shared" si="109"/>
        <v>13.734577287763999</v>
      </c>
      <c r="M160">
        <f t="shared" si="109"/>
        <v>20.525232679141205</v>
      </c>
      <c r="N160">
        <f t="shared" si="109"/>
        <v>22.168678890637679</v>
      </c>
      <c r="O160">
        <f t="shared" si="109"/>
        <v>37.018569092161457</v>
      </c>
      <c r="P160">
        <f t="shared" si="109"/>
        <v>37.160801157929463</v>
      </c>
      <c r="Q160">
        <f t="shared" si="109"/>
        <v>22.67724783049087</v>
      </c>
      <c r="R160">
        <f t="shared" si="109"/>
        <v>22.126742887330845</v>
      </c>
      <c r="S160">
        <f t="shared" si="109"/>
        <v>11.262395589139068</v>
      </c>
      <c r="T160">
        <f t="shared" si="109"/>
        <v>11.205201181886959</v>
      </c>
      <c r="U160">
        <f t="shared" si="109"/>
        <v>8.9856352763120046</v>
      </c>
      <c r="V160">
        <f t="shared" si="109"/>
        <v>10.092563062283944</v>
      </c>
      <c r="W160">
        <f t="shared" si="109"/>
        <v>11.324933546750465</v>
      </c>
      <c r="X160">
        <f t="shared" si="109"/>
        <v>11.757759155462198</v>
      </c>
      <c r="AA160" t="str">
        <f t="shared" si="75"/>
        <v>Diacyl Sum</v>
      </c>
      <c r="AB160">
        <f t="shared" si="76"/>
        <v>11.468803562382831</v>
      </c>
      <c r="AC160">
        <f t="shared" si="77"/>
        <v>13.284774335918126</v>
      </c>
      <c r="AD160">
        <f t="shared" si="78"/>
        <v>11.417268244103385</v>
      </c>
      <c r="AE160">
        <f t="shared" si="79"/>
        <v>16.085057504941467</v>
      </c>
      <c r="AF160">
        <f t="shared" si="80"/>
        <v>15.17273598803212</v>
      </c>
      <c r="AG160">
        <f t="shared" si="81"/>
        <v>21.346955784889442</v>
      </c>
      <c r="AH160">
        <f t="shared" si="82"/>
        <v>37.089685125045463</v>
      </c>
      <c r="AI160">
        <f t="shared" si="87"/>
        <v>11.233798385513014</v>
      </c>
      <c r="AJ160">
        <f t="shared" si="88"/>
        <v>9.5390991692979732</v>
      </c>
      <c r="AK160">
        <f t="shared" si="89"/>
        <v>11.541346351106331</v>
      </c>
      <c r="AM160" t="str">
        <f t="shared" si="90"/>
        <v>Diacyl Sum</v>
      </c>
      <c r="AN160">
        <f t="shared" si="91"/>
        <v>13.485727927075587</v>
      </c>
      <c r="AO160">
        <f t="shared" si="92"/>
        <v>18.150176963170445</v>
      </c>
      <c r="AQ160">
        <f t="shared" si="93"/>
        <v>2.1206957673645976</v>
      </c>
      <c r="AR160">
        <f t="shared" si="94"/>
        <v>11.560579134598743</v>
      </c>
      <c r="AT160">
        <f t="shared" si="83"/>
        <v>0.94840397908466401</v>
      </c>
      <c r="AU160">
        <f t="shared" si="84"/>
        <v>4.7195866684721421</v>
      </c>
      <c r="AW160">
        <f t="shared" si="95"/>
        <v>0.42203913787950209</v>
      </c>
    </row>
    <row r="161" spans="1:49" x14ac:dyDescent="0.2">
      <c r="A161" s="1" t="s">
        <v>2153</v>
      </c>
      <c r="C161">
        <f t="shared" ref="C161:E161" si="110">SUM(C7:C41)</f>
        <v>3.4025699892415222</v>
      </c>
      <c r="D161">
        <f t="shared" si="110"/>
        <v>2.8357616741603642</v>
      </c>
      <c r="E161">
        <f t="shared" si="110"/>
        <v>3.6766143960112525</v>
      </c>
      <c r="F161">
        <f t="shared" ref="F161:X161" si="111">SUM(F7:F41)</f>
        <v>3.8936952615582996</v>
      </c>
      <c r="G161">
        <f t="shared" si="111"/>
        <v>3.7572878136863803</v>
      </c>
      <c r="H161">
        <f t="shared" si="111"/>
        <v>3.3194317268846074</v>
      </c>
      <c r="I161">
        <f t="shared" si="111"/>
        <v>6.552819132517401</v>
      </c>
      <c r="J161">
        <f t="shared" si="111"/>
        <v>6.631530184129713</v>
      </c>
      <c r="K161">
        <f t="shared" si="111"/>
        <v>6.2243895482671574</v>
      </c>
      <c r="L161">
        <f t="shared" si="111"/>
        <v>5.2350434094303262</v>
      </c>
      <c r="M161">
        <f t="shared" si="111"/>
        <v>2.8575877392339897</v>
      </c>
      <c r="N161">
        <f t="shared" si="111"/>
        <v>3.3903679396512132</v>
      </c>
      <c r="O161">
        <f t="shared" si="111"/>
        <v>4.0206283138511942</v>
      </c>
      <c r="P161">
        <f t="shared" si="111"/>
        <v>6.4408691103518914</v>
      </c>
      <c r="Q161">
        <f t="shared" si="111"/>
        <v>3.2000951598161134</v>
      </c>
      <c r="R161">
        <f t="shared" si="111"/>
        <v>3.5353145225247045</v>
      </c>
      <c r="S161">
        <f t="shared" si="111"/>
        <v>1.6425802953356003</v>
      </c>
      <c r="T161">
        <f t="shared" si="111"/>
        <v>1.4910316972848277</v>
      </c>
      <c r="U161">
        <f t="shared" si="111"/>
        <v>1.8833416182624743</v>
      </c>
      <c r="V161">
        <f t="shared" si="111"/>
        <v>2.2732483637651613</v>
      </c>
      <c r="W161">
        <f t="shared" si="111"/>
        <v>2.0014852910646663</v>
      </c>
      <c r="X161">
        <f t="shared" si="111"/>
        <v>2.3259275237807042</v>
      </c>
      <c r="AA161" t="str">
        <f t="shared" si="75"/>
        <v>Total LPE</v>
      </c>
      <c r="AB161">
        <f t="shared" si="76"/>
        <v>3.1191658317009434</v>
      </c>
      <c r="AC161">
        <f t="shared" si="77"/>
        <v>3.7851548287847763</v>
      </c>
      <c r="AD161">
        <f t="shared" si="78"/>
        <v>3.5383597702854939</v>
      </c>
      <c r="AE161">
        <f t="shared" si="79"/>
        <v>6.5921746583235574</v>
      </c>
      <c r="AF161">
        <f t="shared" si="80"/>
        <v>5.7297164788487418</v>
      </c>
      <c r="AG161">
        <f t="shared" si="81"/>
        <v>3.1239778394426017</v>
      </c>
      <c r="AH161">
        <f t="shared" si="82"/>
        <v>5.2307487121015424</v>
      </c>
      <c r="AI161">
        <f t="shared" si="87"/>
        <v>1.5668059963102139</v>
      </c>
      <c r="AJ161">
        <f t="shared" si="88"/>
        <v>2.0782949910138178</v>
      </c>
      <c r="AK161">
        <f t="shared" si="89"/>
        <v>2.1637064074226853</v>
      </c>
      <c r="AM161" t="str">
        <f t="shared" si="90"/>
        <v>Total LPE</v>
      </c>
      <c r="AN161">
        <f t="shared" si="91"/>
        <v>4.5529143135887029</v>
      </c>
      <c r="AO161">
        <f t="shared" si="92"/>
        <v>2.8327067892581721</v>
      </c>
      <c r="AQ161">
        <f t="shared" si="93"/>
        <v>1.5180461411735706</v>
      </c>
      <c r="AR161">
        <f t="shared" si="94"/>
        <v>1.4538438171105639</v>
      </c>
      <c r="AT161">
        <f t="shared" si="83"/>
        <v>0.67889087292906924</v>
      </c>
      <c r="AU161">
        <f t="shared" si="84"/>
        <v>0.59352925293684489</v>
      </c>
      <c r="AW161">
        <f t="shared" si="95"/>
        <v>0.10470942425275241</v>
      </c>
    </row>
    <row r="162" spans="1:49" x14ac:dyDescent="0.2">
      <c r="A162" s="1" t="s">
        <v>2154</v>
      </c>
      <c r="C162">
        <f t="shared" ref="C162:E162" si="112">SUM(C42:C148)</f>
        <v>9.4902934194834874</v>
      </c>
      <c r="D162">
        <f t="shared" si="112"/>
        <v>9.0422166271458604</v>
      </c>
      <c r="E162">
        <f t="shared" si="112"/>
        <v>10.475534091628166</v>
      </c>
      <c r="F162">
        <f t="shared" ref="F162:X162" si="113">SUM(F42:F148)</f>
        <v>10.641689071783381</v>
      </c>
      <c r="G162">
        <f t="shared" si="113"/>
        <v>8.6869883406213244</v>
      </c>
      <c r="H162">
        <f t="shared" si="113"/>
        <v>8.7757418091345301</v>
      </c>
      <c r="I162">
        <f t="shared" si="113"/>
        <v>10.250862423113603</v>
      </c>
      <c r="J162">
        <f t="shared" si="113"/>
        <v>10.607440193907919</v>
      </c>
      <c r="K162">
        <f t="shared" si="113"/>
        <v>11.45258469226771</v>
      </c>
      <c r="L162">
        <f t="shared" si="113"/>
        <v>9.4127406792201835</v>
      </c>
      <c r="M162">
        <f t="shared" si="113"/>
        <v>19.029440642078328</v>
      </c>
      <c r="N162">
        <f t="shared" si="113"/>
        <v>20.401341915527823</v>
      </c>
      <c r="O162">
        <f t="shared" si="113"/>
        <v>36.000180596671861</v>
      </c>
      <c r="P162">
        <f t="shared" si="113"/>
        <v>33.354029705355977</v>
      </c>
      <c r="Q162">
        <f t="shared" si="113"/>
        <v>22.394747011688985</v>
      </c>
      <c r="R162">
        <f t="shared" si="113"/>
        <v>21.416125527609253</v>
      </c>
      <c r="S162">
        <f t="shared" si="113"/>
        <v>10.255845651883226</v>
      </c>
      <c r="T162">
        <f t="shared" si="113"/>
        <v>10.339759794704875</v>
      </c>
      <c r="U162">
        <f t="shared" si="113"/>
        <v>7.5346764018763244</v>
      </c>
      <c r="V162">
        <f t="shared" si="113"/>
        <v>8.256673705849396</v>
      </c>
      <c r="W162">
        <f t="shared" si="113"/>
        <v>10.173497231806103</v>
      </c>
      <c r="X162">
        <f t="shared" si="113"/>
        <v>10.166998865471269</v>
      </c>
      <c r="AA162" t="str">
        <f t="shared" si="75"/>
        <v>Total PE</v>
      </c>
      <c r="AB162">
        <f t="shared" si="76"/>
        <v>9.2662550233146739</v>
      </c>
      <c r="AC162">
        <f t="shared" si="77"/>
        <v>10.558611581705772</v>
      </c>
      <c r="AD162">
        <f t="shared" si="78"/>
        <v>8.7313650748779281</v>
      </c>
      <c r="AE162">
        <f t="shared" si="79"/>
        <v>10.429151308510761</v>
      </c>
      <c r="AF162">
        <f t="shared" si="80"/>
        <v>10.432662685743946</v>
      </c>
      <c r="AG162">
        <f t="shared" si="81"/>
        <v>19.715391278803075</v>
      </c>
      <c r="AH162">
        <f t="shared" si="82"/>
        <v>34.677105151013919</v>
      </c>
      <c r="AI162">
        <f t="shared" si="87"/>
        <v>10.297802723294051</v>
      </c>
      <c r="AJ162">
        <f t="shared" si="88"/>
        <v>7.8956750538628597</v>
      </c>
      <c r="AK162">
        <f t="shared" si="89"/>
        <v>10.170248048638687</v>
      </c>
      <c r="AM162" t="str">
        <f t="shared" si="90"/>
        <v>Total PE</v>
      </c>
      <c r="AN162">
        <f t="shared" si="91"/>
        <v>9.8836091348306159</v>
      </c>
      <c r="AO162">
        <f t="shared" si="92"/>
        <v>16.551244451122518</v>
      </c>
      <c r="AQ162">
        <f t="shared" si="93"/>
        <v>0.8311884324603438</v>
      </c>
      <c r="AR162">
        <f t="shared" si="94"/>
        <v>11.105181013626305</v>
      </c>
      <c r="AT162">
        <f t="shared" si="83"/>
        <v>0.3717187674185643</v>
      </c>
      <c r="AU162">
        <f t="shared" si="84"/>
        <v>4.533671164104689</v>
      </c>
      <c r="AW162">
        <f t="shared" si="95"/>
        <v>0.2509256614271525</v>
      </c>
    </row>
    <row r="164" spans="1:49" x14ac:dyDescent="0.2">
      <c r="A164" t="s">
        <v>116</v>
      </c>
      <c r="C164">
        <f t="shared" ref="C164:E164" si="114">SUM(C161:C162)</f>
        <v>12.89286340872501</v>
      </c>
      <c r="D164">
        <f t="shared" si="114"/>
        <v>11.877978301306225</v>
      </c>
      <c r="E164">
        <f t="shared" si="114"/>
        <v>14.152148487639419</v>
      </c>
      <c r="F164">
        <f t="shared" ref="F164:X164" si="115">SUM(F161:F162)</f>
        <v>14.53538433334168</v>
      </c>
      <c r="G164">
        <f t="shared" si="115"/>
        <v>12.444276154307705</v>
      </c>
      <c r="H164">
        <f t="shared" si="115"/>
        <v>12.095173536019137</v>
      </c>
      <c r="I164">
        <f t="shared" si="115"/>
        <v>16.803681555631002</v>
      </c>
      <c r="J164">
        <f t="shared" si="115"/>
        <v>17.238970378037632</v>
      </c>
      <c r="K164">
        <f t="shared" si="115"/>
        <v>17.676974240534868</v>
      </c>
      <c r="L164">
        <f t="shared" si="115"/>
        <v>14.647784088650511</v>
      </c>
      <c r="M164">
        <f t="shared" si="115"/>
        <v>21.887028381312316</v>
      </c>
      <c r="N164">
        <f t="shared" si="115"/>
        <v>23.791709855179036</v>
      </c>
      <c r="O164">
        <f t="shared" si="115"/>
        <v>40.020808910523058</v>
      </c>
      <c r="P164">
        <f t="shared" si="115"/>
        <v>39.794898815707867</v>
      </c>
      <c r="Q164">
        <f t="shared" si="115"/>
        <v>25.5948421715051</v>
      </c>
      <c r="R164">
        <f t="shared" si="115"/>
        <v>24.951440050133957</v>
      </c>
      <c r="S164">
        <f t="shared" si="115"/>
        <v>11.898425947218826</v>
      </c>
      <c r="T164">
        <f t="shared" si="115"/>
        <v>11.830791491989704</v>
      </c>
      <c r="U164">
        <f t="shared" si="115"/>
        <v>9.4180180201387991</v>
      </c>
      <c r="V164">
        <f t="shared" si="115"/>
        <v>10.529922069614557</v>
      </c>
      <c r="W164">
        <f t="shared" si="115"/>
        <v>12.174982522870769</v>
      </c>
      <c r="X164">
        <f t="shared" si="115"/>
        <v>12.492926389251974</v>
      </c>
      <c r="AA164" t="str">
        <f t="shared" si="75"/>
        <v>TOTAL</v>
      </c>
      <c r="AB164">
        <f t="shared" si="76"/>
        <v>12.385420855015617</v>
      </c>
      <c r="AC164">
        <f t="shared" si="77"/>
        <v>14.343766410490549</v>
      </c>
      <c r="AD164">
        <f t="shared" si="78"/>
        <v>12.26972484516342</v>
      </c>
      <c r="AE164">
        <f t="shared" si="79"/>
        <v>17.021325966834318</v>
      </c>
      <c r="AF164">
        <f t="shared" si="80"/>
        <v>16.162379164592689</v>
      </c>
      <c r="AG164">
        <f t="shared" si="81"/>
        <v>22.839369118245678</v>
      </c>
      <c r="AH164">
        <f t="shared" si="82"/>
        <v>39.907853863115463</v>
      </c>
      <c r="AI164">
        <f>AVERAGE(S164:T164)</f>
        <v>11.864608719604265</v>
      </c>
      <c r="AJ164">
        <f>AVERAGE(U164:V164)</f>
        <v>9.9739700448766779</v>
      </c>
      <c r="AK164">
        <f>AVERAGE(W164:X164)</f>
        <v>12.33395445606137</v>
      </c>
      <c r="AM164" t="str">
        <f>A164</f>
        <v>TOTAL</v>
      </c>
      <c r="AN164">
        <f>AVERAGE(AB164:AF164)</f>
        <v>14.436523448419319</v>
      </c>
      <c r="AO164">
        <f>AVERAGE(AG164:AK164)</f>
        <v>19.383951240380689</v>
      </c>
      <c r="AQ164">
        <f>STDEV(AB164:AF164)</f>
        <v>2.1546707356390362</v>
      </c>
      <c r="AR164">
        <f>STDEV(AG164:AK164)</f>
        <v>12.529577050738546</v>
      </c>
      <c r="AT164">
        <f t="shared" si="83"/>
        <v>0.96359804680367267</v>
      </c>
      <c r="AU164">
        <f t="shared" si="84"/>
        <v>5.1151784111992624</v>
      </c>
      <c r="AW164">
        <f>TTEST(AB164:AF164,AG164:AK164,2,3)</f>
        <v>0.43074660416855132</v>
      </c>
    </row>
    <row r="165" spans="1:49" x14ac:dyDescent="0.2">
      <c r="A165" s="4" t="s">
        <v>2155</v>
      </c>
      <c r="B165" s="1"/>
      <c r="C165">
        <f t="shared" ref="C165:E165" si="116">COUNTIF(C7:C41, "&gt;0")</f>
        <v>17</v>
      </c>
      <c r="D165">
        <f t="shared" si="116"/>
        <v>17</v>
      </c>
      <c r="E165">
        <f t="shared" si="116"/>
        <v>19</v>
      </c>
      <c r="F165">
        <f t="shared" ref="F165:X165" si="117">COUNTIF(F7:F41, "&gt;0")</f>
        <v>19</v>
      </c>
      <c r="G165">
        <f t="shared" si="117"/>
        <v>18</v>
      </c>
      <c r="H165">
        <f t="shared" si="117"/>
        <v>17</v>
      </c>
      <c r="I165">
        <f t="shared" si="117"/>
        <v>17</v>
      </c>
      <c r="J165">
        <f t="shared" si="117"/>
        <v>19</v>
      </c>
      <c r="K165">
        <f t="shared" si="117"/>
        <v>17</v>
      </c>
      <c r="L165">
        <f t="shared" si="117"/>
        <v>18</v>
      </c>
      <c r="M165">
        <f t="shared" si="117"/>
        <v>13</v>
      </c>
      <c r="N165">
        <f t="shared" si="117"/>
        <v>15</v>
      </c>
      <c r="O165">
        <f t="shared" si="117"/>
        <v>15</v>
      </c>
      <c r="P165">
        <f t="shared" si="117"/>
        <v>15</v>
      </c>
      <c r="Q165">
        <f t="shared" si="117"/>
        <v>17</v>
      </c>
      <c r="R165">
        <f t="shared" si="117"/>
        <v>15</v>
      </c>
      <c r="S165">
        <f t="shared" si="117"/>
        <v>13</v>
      </c>
      <c r="T165">
        <f t="shared" si="117"/>
        <v>14</v>
      </c>
      <c r="U165">
        <f t="shared" si="117"/>
        <v>13</v>
      </c>
      <c r="V165">
        <f t="shared" si="117"/>
        <v>13</v>
      </c>
      <c r="W165">
        <f t="shared" si="117"/>
        <v>12</v>
      </c>
      <c r="X165">
        <f t="shared" si="117"/>
        <v>12</v>
      </c>
      <c r="AA165" t="str">
        <f t="shared" si="75"/>
        <v>Number of Species LPE</v>
      </c>
      <c r="AB165">
        <v>17</v>
      </c>
      <c r="AC165">
        <v>19</v>
      </c>
      <c r="AD165">
        <v>17.5</v>
      </c>
      <c r="AE165">
        <v>18</v>
      </c>
      <c r="AF165">
        <v>17.5</v>
      </c>
      <c r="AG165">
        <v>14</v>
      </c>
      <c r="AH165">
        <v>15</v>
      </c>
      <c r="AI165">
        <v>13.5</v>
      </c>
      <c r="AJ165">
        <v>13</v>
      </c>
      <c r="AK165">
        <v>12</v>
      </c>
      <c r="AM165" t="str">
        <f>A165</f>
        <v>Number of Species LPE</v>
      </c>
      <c r="AN165">
        <f>AVERAGE(AB165:AF165)</f>
        <v>17.8</v>
      </c>
      <c r="AO165">
        <f>AVERAGE(AG165:AK165)</f>
        <v>13.5</v>
      </c>
      <c r="AQ165">
        <f>STDEV(AB165:AF165)</f>
        <v>0.758287544405155</v>
      </c>
      <c r="AR165">
        <f>STDEV(AG165:AK165)</f>
        <v>1.1180339887498949</v>
      </c>
      <c r="AT165">
        <f t="shared" si="83"/>
        <v>0.33911649915626335</v>
      </c>
      <c r="AU165">
        <f t="shared" si="84"/>
        <v>0.45643546458763851</v>
      </c>
      <c r="AW165">
        <f>TTEST(AB165:AF165,AG165:AK165,2,3)</f>
        <v>1.8600321325220944E-4</v>
      </c>
    </row>
    <row r="166" spans="1:49" x14ac:dyDescent="0.2">
      <c r="A166" s="4" t="s">
        <v>2156</v>
      </c>
      <c r="B166" s="1"/>
      <c r="C166">
        <f t="shared" ref="C166:E166" si="118">COUNTIF(C42:C148, "&gt;0")</f>
        <v>93</v>
      </c>
      <c r="D166">
        <f t="shared" si="118"/>
        <v>90</v>
      </c>
      <c r="E166">
        <f t="shared" si="118"/>
        <v>93</v>
      </c>
      <c r="F166">
        <f t="shared" ref="F166:X166" si="119">COUNTIF(F42:F148, "&gt;0")</f>
        <v>90</v>
      </c>
      <c r="G166">
        <f t="shared" si="119"/>
        <v>88</v>
      </c>
      <c r="H166">
        <f t="shared" si="119"/>
        <v>85</v>
      </c>
      <c r="I166">
        <f t="shared" si="119"/>
        <v>92</v>
      </c>
      <c r="J166">
        <f t="shared" si="119"/>
        <v>92</v>
      </c>
      <c r="K166">
        <f t="shared" si="119"/>
        <v>88</v>
      </c>
      <c r="L166">
        <f t="shared" si="119"/>
        <v>90</v>
      </c>
      <c r="M166">
        <f t="shared" si="119"/>
        <v>70</v>
      </c>
      <c r="N166">
        <f t="shared" si="119"/>
        <v>70</v>
      </c>
      <c r="O166">
        <f t="shared" si="119"/>
        <v>81</v>
      </c>
      <c r="P166">
        <f t="shared" si="119"/>
        <v>76</v>
      </c>
      <c r="Q166">
        <f t="shared" si="119"/>
        <v>86</v>
      </c>
      <c r="R166">
        <f t="shared" si="119"/>
        <v>84</v>
      </c>
      <c r="S166">
        <f t="shared" si="119"/>
        <v>77</v>
      </c>
      <c r="T166">
        <f t="shared" si="119"/>
        <v>76</v>
      </c>
      <c r="U166">
        <f t="shared" si="119"/>
        <v>71</v>
      </c>
      <c r="V166">
        <f t="shared" si="119"/>
        <v>65</v>
      </c>
      <c r="W166">
        <f t="shared" si="119"/>
        <v>71</v>
      </c>
      <c r="X166">
        <f t="shared" si="119"/>
        <v>68</v>
      </c>
      <c r="AA166" t="str">
        <f t="shared" si="75"/>
        <v>Number of Species PE</v>
      </c>
      <c r="AB166">
        <v>91.5</v>
      </c>
      <c r="AC166">
        <v>91.5</v>
      </c>
      <c r="AD166">
        <v>86.5</v>
      </c>
      <c r="AE166">
        <v>92</v>
      </c>
      <c r="AF166">
        <v>89</v>
      </c>
      <c r="AG166">
        <v>70</v>
      </c>
      <c r="AH166">
        <v>78.5</v>
      </c>
      <c r="AI166">
        <v>76.5</v>
      </c>
      <c r="AJ166">
        <v>68</v>
      </c>
      <c r="AK166">
        <v>69.5</v>
      </c>
      <c r="AM166" t="str">
        <f>A166</f>
        <v>Number of Species PE</v>
      </c>
      <c r="AN166">
        <f>AVERAGE(AB166:AF166)</f>
        <v>90.1</v>
      </c>
      <c r="AO166">
        <f>AVERAGE(AG166:AK166)</f>
        <v>72.5</v>
      </c>
      <c r="AQ166">
        <f>STDEV(AB166:AF166)</f>
        <v>2.329162939770423</v>
      </c>
      <c r="AR166">
        <f>STDEV(AG166:AK166)</f>
        <v>4.677071733467427</v>
      </c>
      <c r="AT166">
        <f t="shared" si="83"/>
        <v>1.0416333327999827</v>
      </c>
      <c r="AU166">
        <f t="shared" si="84"/>
        <v>1.9094065395649336</v>
      </c>
      <c r="AW166">
        <f>TTEST(AB166:AF166,AG166:AK166,2,3)</f>
        <v>3.1499515538531555E-4</v>
      </c>
    </row>
  </sheetData>
  <mergeCells count="3">
    <mergeCell ref="AN3:AO3"/>
    <mergeCell ref="AQ3:AR3"/>
    <mergeCell ref="AT3:AU3"/>
  </mergeCells>
  <conditionalFormatting sqref="A153">
    <cfRule type="aboveAverage" dxfId="1171" priority="186" stdDev="2"/>
  </conditionalFormatting>
  <conditionalFormatting sqref="A154">
    <cfRule type="aboveAverage" dxfId="1170" priority="185" stdDev="2"/>
  </conditionalFormatting>
  <conditionalFormatting sqref="A155">
    <cfRule type="aboveAverage" dxfId="1169" priority="184" stdDev="2"/>
  </conditionalFormatting>
  <conditionalFormatting sqref="A156">
    <cfRule type="aboveAverage" dxfId="1168" priority="183" stdDev="2"/>
  </conditionalFormatting>
  <conditionalFormatting sqref="A157">
    <cfRule type="aboveAverage" dxfId="1167" priority="182" stdDev="2"/>
  </conditionalFormatting>
  <conditionalFormatting sqref="A158">
    <cfRule type="aboveAverage" dxfId="1166" priority="181" stdDev="2"/>
  </conditionalFormatting>
  <conditionalFormatting sqref="A159">
    <cfRule type="aboveAverage" dxfId="1165" priority="180" stdDev="2"/>
  </conditionalFormatting>
  <conditionalFormatting sqref="A160">
    <cfRule type="aboveAverage" dxfId="1164" priority="179" stdDev="2"/>
  </conditionalFormatting>
  <conditionalFormatting sqref="A161">
    <cfRule type="aboveAverage" dxfId="1163" priority="178" stdDev="2"/>
  </conditionalFormatting>
  <conditionalFormatting sqref="A162">
    <cfRule type="aboveAverage" dxfId="1162" priority="177" stdDev="2"/>
  </conditionalFormatting>
  <conditionalFormatting sqref="C166:X166">
    <cfRule type="aboveAverage" dxfId="1161" priority="176" stdDev="3"/>
  </conditionalFormatting>
  <conditionalFormatting sqref="C165:X165">
    <cfRule type="aboveAverage" dxfId="1160" priority="175" stdDev="3"/>
  </conditionalFormatting>
  <conditionalFormatting sqref="C164:X164">
    <cfRule type="aboveAverage" dxfId="1159" priority="174" stdDev="3"/>
  </conditionalFormatting>
  <conditionalFormatting sqref="C163:X163">
    <cfRule type="aboveAverage" dxfId="1158" priority="173" stdDev="3"/>
  </conditionalFormatting>
  <conditionalFormatting sqref="C162:X162">
    <cfRule type="aboveAverage" dxfId="1157" priority="172" stdDev="3"/>
  </conditionalFormatting>
  <conditionalFormatting sqref="C161:X161">
    <cfRule type="aboveAverage" dxfId="1156" priority="171" stdDev="3"/>
  </conditionalFormatting>
  <conditionalFormatting sqref="C160:X160">
    <cfRule type="aboveAverage" dxfId="1155" priority="170" stdDev="3"/>
  </conditionalFormatting>
  <conditionalFormatting sqref="C159:X159">
    <cfRule type="aboveAverage" dxfId="1154" priority="169" stdDev="3"/>
  </conditionalFormatting>
  <conditionalFormatting sqref="C158:X158">
    <cfRule type="aboveAverage" dxfId="1153" priority="168" stdDev="3"/>
  </conditionalFormatting>
  <conditionalFormatting sqref="C157:X157">
    <cfRule type="aboveAverage" dxfId="1152" priority="167" stdDev="3"/>
  </conditionalFormatting>
  <conditionalFormatting sqref="C156:X156">
    <cfRule type="aboveAverage" dxfId="1151" priority="166" stdDev="3"/>
  </conditionalFormatting>
  <conditionalFormatting sqref="C155:X155">
    <cfRule type="aboveAverage" dxfId="1150" priority="165" stdDev="3"/>
  </conditionalFormatting>
  <conditionalFormatting sqref="C154:X154">
    <cfRule type="aboveAverage" dxfId="1149" priority="164" stdDev="3"/>
  </conditionalFormatting>
  <conditionalFormatting sqref="C153:X153">
    <cfRule type="aboveAverage" dxfId="1148" priority="163" stdDev="3"/>
  </conditionalFormatting>
  <conditionalFormatting sqref="C152:X152">
    <cfRule type="aboveAverage" dxfId="1147" priority="162" stdDev="3"/>
  </conditionalFormatting>
  <conditionalFormatting sqref="C151:X151">
    <cfRule type="aboveAverage" dxfId="1146" priority="161" stdDev="3"/>
  </conditionalFormatting>
  <conditionalFormatting sqref="C150:X150">
    <cfRule type="aboveAverage" dxfId="1145" priority="160" stdDev="3"/>
  </conditionalFormatting>
  <conditionalFormatting sqref="C149:X149">
    <cfRule type="aboveAverage" dxfId="1144" priority="159" stdDev="3"/>
  </conditionalFormatting>
  <conditionalFormatting sqref="C148:X148">
    <cfRule type="aboveAverage" dxfId="1143" priority="158" stdDev="3"/>
  </conditionalFormatting>
  <conditionalFormatting sqref="C147:X147">
    <cfRule type="aboveAverage" dxfId="1142" priority="157" stdDev="3"/>
  </conditionalFormatting>
  <conditionalFormatting sqref="C146:X146">
    <cfRule type="aboveAverage" dxfId="1141" priority="156" stdDev="3"/>
  </conditionalFormatting>
  <conditionalFormatting sqref="C145:X145">
    <cfRule type="aboveAverage" dxfId="1140" priority="155" stdDev="3"/>
  </conditionalFormatting>
  <conditionalFormatting sqref="C144:X144">
    <cfRule type="aboveAverage" dxfId="1139" priority="154" stdDev="3"/>
  </conditionalFormatting>
  <conditionalFormatting sqref="C143:X143">
    <cfRule type="aboveAverage" dxfId="1138" priority="153" stdDev="3"/>
  </conditionalFormatting>
  <conditionalFormatting sqref="C142:X142">
    <cfRule type="aboveAverage" dxfId="1137" priority="152" stdDev="3"/>
  </conditionalFormatting>
  <conditionalFormatting sqref="C141:X141">
    <cfRule type="aboveAverage" dxfId="1136" priority="151" stdDev="3"/>
  </conditionalFormatting>
  <conditionalFormatting sqref="C140:X140">
    <cfRule type="aboveAverage" dxfId="1135" priority="150" stdDev="3"/>
  </conditionalFormatting>
  <conditionalFormatting sqref="C139:X139">
    <cfRule type="aboveAverage" dxfId="1134" priority="149" stdDev="3"/>
  </conditionalFormatting>
  <conditionalFormatting sqref="C138:X138">
    <cfRule type="aboveAverage" dxfId="1133" priority="148" stdDev="3"/>
  </conditionalFormatting>
  <conditionalFormatting sqref="C137:X137">
    <cfRule type="aboveAverage" dxfId="1132" priority="147" stdDev="3"/>
  </conditionalFormatting>
  <conditionalFormatting sqref="C136:X136">
    <cfRule type="aboveAverage" dxfId="1131" priority="146" stdDev="3"/>
  </conditionalFormatting>
  <conditionalFormatting sqref="C135:X135">
    <cfRule type="aboveAverage" dxfId="1130" priority="145" stdDev="3"/>
  </conditionalFormatting>
  <conditionalFormatting sqref="C134:X134">
    <cfRule type="aboveAverage" dxfId="1129" priority="144" stdDev="3"/>
  </conditionalFormatting>
  <conditionalFormatting sqref="C133:X133">
    <cfRule type="aboveAverage" dxfId="1128" priority="143" stdDev="3"/>
  </conditionalFormatting>
  <conditionalFormatting sqref="C132:X132">
    <cfRule type="aboveAverage" dxfId="1127" priority="142" stdDev="3"/>
  </conditionalFormatting>
  <conditionalFormatting sqref="C131:X131">
    <cfRule type="aboveAverage" dxfId="1126" priority="141" stdDev="3"/>
  </conditionalFormatting>
  <conditionalFormatting sqref="C130:X130">
    <cfRule type="aboveAverage" dxfId="1125" priority="140" stdDev="3"/>
  </conditionalFormatting>
  <conditionalFormatting sqref="C129:X129">
    <cfRule type="aboveAverage" dxfId="1124" priority="139" stdDev="3"/>
  </conditionalFormatting>
  <conditionalFormatting sqref="C128:X128">
    <cfRule type="aboveAverage" dxfId="1123" priority="138" stdDev="3"/>
  </conditionalFormatting>
  <conditionalFormatting sqref="C127:X127">
    <cfRule type="aboveAverage" dxfId="1122" priority="137" stdDev="3"/>
  </conditionalFormatting>
  <conditionalFormatting sqref="C126:X126">
    <cfRule type="aboveAverage" dxfId="1121" priority="136" stdDev="3"/>
  </conditionalFormatting>
  <conditionalFormatting sqref="C125:X125">
    <cfRule type="aboveAverage" dxfId="1120" priority="135" stdDev="3"/>
  </conditionalFormatting>
  <conditionalFormatting sqref="C124:X124">
    <cfRule type="aboveAverage" dxfId="1119" priority="134" stdDev="3"/>
  </conditionalFormatting>
  <conditionalFormatting sqref="C123:X123">
    <cfRule type="aboveAverage" dxfId="1118" priority="133" stdDev="3"/>
  </conditionalFormatting>
  <conditionalFormatting sqref="C122:X122">
    <cfRule type="aboveAverage" dxfId="1117" priority="132" stdDev="3"/>
  </conditionalFormatting>
  <conditionalFormatting sqref="C121:X121">
    <cfRule type="aboveAverage" dxfId="1116" priority="131" stdDev="3"/>
  </conditionalFormatting>
  <conditionalFormatting sqref="C120:X120">
    <cfRule type="aboveAverage" dxfId="1115" priority="130" stdDev="3"/>
  </conditionalFormatting>
  <conditionalFormatting sqref="C119:X119">
    <cfRule type="aboveAverage" dxfId="1114" priority="129" stdDev="3"/>
  </conditionalFormatting>
  <conditionalFormatting sqref="C118:X118">
    <cfRule type="aboveAverage" dxfId="1113" priority="128" stdDev="3"/>
  </conditionalFormatting>
  <conditionalFormatting sqref="C117:X117">
    <cfRule type="aboveAverage" dxfId="1112" priority="127" stdDev="3"/>
  </conditionalFormatting>
  <conditionalFormatting sqref="C116:X116">
    <cfRule type="aboveAverage" dxfId="1111" priority="126" stdDev="3"/>
  </conditionalFormatting>
  <conditionalFormatting sqref="C115:X115">
    <cfRule type="aboveAverage" dxfId="1110" priority="125" stdDev="3"/>
  </conditionalFormatting>
  <conditionalFormatting sqref="C114:X114">
    <cfRule type="aboveAverage" dxfId="1109" priority="124" stdDev="3"/>
  </conditionalFormatting>
  <conditionalFormatting sqref="C113:X113">
    <cfRule type="aboveAverage" dxfId="1108" priority="123" stdDev="3"/>
  </conditionalFormatting>
  <conditionalFormatting sqref="C112:X112">
    <cfRule type="aboveAverage" dxfId="1107" priority="122" stdDev="3"/>
  </conditionalFormatting>
  <conditionalFormatting sqref="C111:X111">
    <cfRule type="aboveAverage" dxfId="1106" priority="121" stdDev="3"/>
  </conditionalFormatting>
  <conditionalFormatting sqref="C110:X110">
    <cfRule type="aboveAverage" dxfId="1105" priority="120" stdDev="3"/>
  </conditionalFormatting>
  <conditionalFormatting sqref="C109:X109">
    <cfRule type="aboveAverage" dxfId="1104" priority="119" stdDev="3"/>
  </conditionalFormatting>
  <conditionalFormatting sqref="C108:X108">
    <cfRule type="aboveAverage" dxfId="1103" priority="118" stdDev="3"/>
  </conditionalFormatting>
  <conditionalFormatting sqref="C107:X107">
    <cfRule type="aboveAverage" dxfId="1102" priority="117" stdDev="3"/>
  </conditionalFormatting>
  <conditionalFormatting sqref="C106:X106">
    <cfRule type="aboveAverage" dxfId="1101" priority="116" stdDev="3"/>
  </conditionalFormatting>
  <conditionalFormatting sqref="C105:X105">
    <cfRule type="aboveAverage" dxfId="1100" priority="115" stdDev="3"/>
  </conditionalFormatting>
  <conditionalFormatting sqref="C104:X104">
    <cfRule type="aboveAverage" dxfId="1099" priority="114" stdDev="3"/>
  </conditionalFormatting>
  <conditionalFormatting sqref="C103:X103">
    <cfRule type="aboveAverage" dxfId="1098" priority="113" stdDev="3"/>
  </conditionalFormatting>
  <conditionalFormatting sqref="C102:X102">
    <cfRule type="aboveAverage" dxfId="1097" priority="112" stdDev="3"/>
  </conditionalFormatting>
  <conditionalFormatting sqref="C101:X101">
    <cfRule type="aboveAverage" dxfId="1096" priority="111" stdDev="3"/>
  </conditionalFormatting>
  <conditionalFormatting sqref="C100:X100">
    <cfRule type="aboveAverage" dxfId="1095" priority="110" stdDev="3"/>
  </conditionalFormatting>
  <conditionalFormatting sqref="C99:X99">
    <cfRule type="aboveAverage" dxfId="1094" priority="109" stdDev="3"/>
  </conditionalFormatting>
  <conditionalFormatting sqref="C98:X98">
    <cfRule type="aboveAverage" dxfId="1093" priority="108" stdDev="3"/>
  </conditionalFormatting>
  <conditionalFormatting sqref="C97:X97">
    <cfRule type="aboveAverage" dxfId="1092" priority="107" stdDev="3"/>
  </conditionalFormatting>
  <conditionalFormatting sqref="C96:X96">
    <cfRule type="aboveAverage" dxfId="1091" priority="106" stdDev="3"/>
  </conditionalFormatting>
  <conditionalFormatting sqref="C95:X95">
    <cfRule type="aboveAverage" dxfId="1090" priority="105" stdDev="3"/>
  </conditionalFormatting>
  <conditionalFormatting sqref="C94:X94">
    <cfRule type="aboveAverage" dxfId="1089" priority="104" stdDev="3"/>
  </conditionalFormatting>
  <conditionalFormatting sqref="C93:X93">
    <cfRule type="aboveAverage" dxfId="1088" priority="103" stdDev="3"/>
  </conditionalFormatting>
  <conditionalFormatting sqref="C92:X92">
    <cfRule type="aboveAverage" dxfId="1087" priority="102" stdDev="3"/>
  </conditionalFormatting>
  <conditionalFormatting sqref="C91:X91">
    <cfRule type="aboveAverage" dxfId="1086" priority="101" stdDev="3"/>
  </conditionalFormatting>
  <conditionalFormatting sqref="C90:X90">
    <cfRule type="aboveAverage" dxfId="1085" priority="100" stdDev="3"/>
  </conditionalFormatting>
  <conditionalFormatting sqref="C89:X89">
    <cfRule type="aboveAverage" dxfId="1084" priority="99" stdDev="3"/>
  </conditionalFormatting>
  <conditionalFormatting sqref="C88:X88">
    <cfRule type="aboveAverage" dxfId="1083" priority="98" stdDev="3"/>
  </conditionalFormatting>
  <conditionalFormatting sqref="C87:X87">
    <cfRule type="aboveAverage" dxfId="1082" priority="97" stdDev="3"/>
  </conditionalFormatting>
  <conditionalFormatting sqref="C86:X86">
    <cfRule type="aboveAverage" dxfId="1081" priority="96" stdDev="3"/>
  </conditionalFormatting>
  <conditionalFormatting sqref="C85:X85">
    <cfRule type="aboveAverage" dxfId="1080" priority="95" stdDev="3"/>
  </conditionalFormatting>
  <conditionalFormatting sqref="C84:X84">
    <cfRule type="aboveAverage" dxfId="1079" priority="94" stdDev="3"/>
  </conditionalFormatting>
  <conditionalFormatting sqref="C83:X83">
    <cfRule type="aboveAverage" dxfId="1078" priority="93" stdDev="3"/>
  </conditionalFormatting>
  <conditionalFormatting sqref="C82:X82">
    <cfRule type="aboveAverage" dxfId="1077" priority="92" stdDev="3"/>
  </conditionalFormatting>
  <conditionalFormatting sqref="C81:X81">
    <cfRule type="aboveAverage" dxfId="1076" priority="91" stdDev="3"/>
  </conditionalFormatting>
  <conditionalFormatting sqref="C80:X80">
    <cfRule type="aboveAverage" dxfId="1075" priority="90" stdDev="3"/>
  </conditionalFormatting>
  <conditionalFormatting sqref="C79:X79">
    <cfRule type="aboveAverage" dxfId="1074" priority="89" stdDev="3"/>
  </conditionalFormatting>
  <conditionalFormatting sqref="C78:X78">
    <cfRule type="aboveAverage" dxfId="1073" priority="88" stdDev="3"/>
  </conditionalFormatting>
  <conditionalFormatting sqref="C77:X77">
    <cfRule type="aboveAverage" dxfId="1072" priority="87" stdDev="3"/>
  </conditionalFormatting>
  <conditionalFormatting sqref="C76:X76">
    <cfRule type="aboveAverage" dxfId="1071" priority="86" stdDev="3"/>
  </conditionalFormatting>
  <conditionalFormatting sqref="C75:X75">
    <cfRule type="aboveAverage" dxfId="1070" priority="85" stdDev="3"/>
  </conditionalFormatting>
  <conditionalFormatting sqref="C74:X74">
    <cfRule type="aboveAverage" dxfId="1069" priority="84" stdDev="3"/>
  </conditionalFormatting>
  <conditionalFormatting sqref="C73:X73">
    <cfRule type="aboveAverage" dxfId="1068" priority="83" stdDev="3"/>
  </conditionalFormatting>
  <conditionalFormatting sqref="C72:X72">
    <cfRule type="aboveAverage" dxfId="1067" priority="82" stdDev="3"/>
  </conditionalFormatting>
  <conditionalFormatting sqref="C71:X71">
    <cfRule type="aboveAverage" dxfId="1066" priority="81" stdDev="3"/>
  </conditionalFormatting>
  <conditionalFormatting sqref="C70:X70">
    <cfRule type="aboveAverage" dxfId="1065" priority="80" stdDev="3"/>
  </conditionalFormatting>
  <conditionalFormatting sqref="C69:X69">
    <cfRule type="aboveAverage" dxfId="1064" priority="79" stdDev="3"/>
  </conditionalFormatting>
  <conditionalFormatting sqref="C68:X68">
    <cfRule type="aboveAverage" dxfId="1063" priority="78" stdDev="3"/>
  </conditionalFormatting>
  <conditionalFormatting sqref="C67:X67">
    <cfRule type="aboveAverage" dxfId="1062" priority="77" stdDev="3"/>
  </conditionalFormatting>
  <conditionalFormatting sqref="C66:X66">
    <cfRule type="aboveAverage" dxfId="1061" priority="76" stdDev="3"/>
  </conditionalFormatting>
  <conditionalFormatting sqref="C65:X65">
    <cfRule type="aboveAverage" dxfId="1060" priority="75" stdDev="3"/>
  </conditionalFormatting>
  <conditionalFormatting sqref="C64:X64">
    <cfRule type="aboveAverage" dxfId="1059" priority="74" stdDev="3"/>
  </conditionalFormatting>
  <conditionalFormatting sqref="C63:X63">
    <cfRule type="aboveAverage" dxfId="1058" priority="73" stdDev="3"/>
  </conditionalFormatting>
  <conditionalFormatting sqref="C62:X62">
    <cfRule type="aboveAverage" dxfId="1057" priority="72" stdDev="3"/>
  </conditionalFormatting>
  <conditionalFormatting sqref="C61:X61">
    <cfRule type="aboveAverage" dxfId="1056" priority="71" stdDev="3"/>
  </conditionalFormatting>
  <conditionalFormatting sqref="C60:X60">
    <cfRule type="aboveAverage" dxfId="1055" priority="70" stdDev="3"/>
  </conditionalFormatting>
  <conditionalFormatting sqref="C59:X59">
    <cfRule type="aboveAverage" dxfId="1054" priority="69" stdDev="3"/>
  </conditionalFormatting>
  <conditionalFormatting sqref="C58:X58">
    <cfRule type="aboveAverage" dxfId="1053" priority="68" stdDev="3"/>
  </conditionalFormatting>
  <conditionalFormatting sqref="C57:X57">
    <cfRule type="aboveAverage" dxfId="1052" priority="67" stdDev="3"/>
  </conditionalFormatting>
  <conditionalFormatting sqref="C56:X56">
    <cfRule type="aboveAverage" dxfId="1051" priority="66" stdDev="3"/>
  </conditionalFormatting>
  <conditionalFormatting sqref="C55:X55">
    <cfRule type="aboveAverage" dxfId="1050" priority="65" stdDev="3"/>
  </conditionalFormatting>
  <conditionalFormatting sqref="C54:X54">
    <cfRule type="aboveAverage" dxfId="1049" priority="64" stdDev="3"/>
  </conditionalFormatting>
  <conditionalFormatting sqref="C53:X53">
    <cfRule type="aboveAverage" dxfId="1048" priority="63" stdDev="3"/>
  </conditionalFormatting>
  <conditionalFormatting sqref="C52:X52">
    <cfRule type="aboveAverage" dxfId="1047" priority="62" stdDev="3"/>
  </conditionalFormatting>
  <conditionalFormatting sqref="C51:X51">
    <cfRule type="aboveAverage" dxfId="1046" priority="61" stdDev="3"/>
  </conditionalFormatting>
  <conditionalFormatting sqref="C50:X50">
    <cfRule type="aboveAverage" dxfId="1045" priority="60" stdDev="3"/>
  </conditionalFormatting>
  <conditionalFormatting sqref="C49:X49">
    <cfRule type="aboveAverage" dxfId="1044" priority="59" stdDev="3"/>
  </conditionalFormatting>
  <conditionalFormatting sqref="C48:X48">
    <cfRule type="aboveAverage" dxfId="1043" priority="58" stdDev="3"/>
  </conditionalFormatting>
  <conditionalFormatting sqref="C47:X47">
    <cfRule type="aboveAverage" dxfId="1042" priority="57" stdDev="3"/>
  </conditionalFormatting>
  <conditionalFormatting sqref="C46:X46">
    <cfRule type="aboveAverage" dxfId="1041" priority="56" stdDev="3"/>
  </conditionalFormatting>
  <conditionalFormatting sqref="C45:X45">
    <cfRule type="aboveAverage" dxfId="1040" priority="55" stdDev="3"/>
  </conditionalFormatting>
  <conditionalFormatting sqref="C44:X44">
    <cfRule type="aboveAverage" dxfId="1039" priority="54" stdDev="3"/>
  </conditionalFormatting>
  <conditionalFormatting sqref="C43:X43">
    <cfRule type="aboveAverage" dxfId="1038" priority="53" stdDev="3"/>
  </conditionalFormatting>
  <conditionalFormatting sqref="C42:X42">
    <cfRule type="aboveAverage" dxfId="1037" priority="52" stdDev="3"/>
  </conditionalFormatting>
  <conditionalFormatting sqref="C41:X41">
    <cfRule type="aboveAverage" dxfId="1036" priority="51" stdDev="3"/>
  </conditionalFormatting>
  <conditionalFormatting sqref="C40:X40">
    <cfRule type="aboveAverage" dxfId="1035" priority="50" stdDev="3"/>
  </conditionalFormatting>
  <conditionalFormatting sqref="C39:X39">
    <cfRule type="aboveAverage" dxfId="1034" priority="49" stdDev="3"/>
  </conditionalFormatting>
  <conditionalFormatting sqref="C38:X38">
    <cfRule type="aboveAverage" dxfId="1033" priority="48" stdDev="3"/>
  </conditionalFormatting>
  <conditionalFormatting sqref="C37:X37">
    <cfRule type="aboveAverage" dxfId="1032" priority="47" stdDev="3"/>
  </conditionalFormatting>
  <conditionalFormatting sqref="C36:X36">
    <cfRule type="aboveAverage" dxfId="1031" priority="46" stdDev="3"/>
  </conditionalFormatting>
  <conditionalFormatting sqref="C35:X35">
    <cfRule type="aboveAverage" dxfId="1030" priority="45" stdDev="3"/>
  </conditionalFormatting>
  <conditionalFormatting sqref="C34:X34">
    <cfRule type="aboveAverage" dxfId="1029" priority="44" stdDev="3"/>
  </conditionalFormatting>
  <conditionalFormatting sqref="C33:X33">
    <cfRule type="aboveAverage" dxfId="1028" priority="43" stdDev="3"/>
  </conditionalFormatting>
  <conditionalFormatting sqref="C32:X32">
    <cfRule type="aboveAverage" dxfId="1027" priority="42" stdDev="3"/>
  </conditionalFormatting>
  <conditionalFormatting sqref="C31:X31">
    <cfRule type="aboveAverage" dxfId="1026" priority="41" stdDev="3"/>
  </conditionalFormatting>
  <conditionalFormatting sqref="C30:X30">
    <cfRule type="aboveAverage" dxfId="1025" priority="40" stdDev="3"/>
  </conditionalFormatting>
  <conditionalFormatting sqref="C29:X29">
    <cfRule type="aboveAverage" dxfId="1024" priority="39" stdDev="3"/>
  </conditionalFormatting>
  <conditionalFormatting sqref="C28:X28">
    <cfRule type="aboveAverage" dxfId="1023" priority="38" stdDev="3"/>
  </conditionalFormatting>
  <conditionalFormatting sqref="C27:X27">
    <cfRule type="aboveAverage" dxfId="1022" priority="37" stdDev="3"/>
  </conditionalFormatting>
  <conditionalFormatting sqref="C26:X26">
    <cfRule type="aboveAverage" dxfId="1021" priority="36" stdDev="3"/>
  </conditionalFormatting>
  <conditionalFormatting sqref="C25:X25">
    <cfRule type="aboveAverage" dxfId="1020" priority="35" stdDev="3"/>
  </conditionalFormatting>
  <conditionalFormatting sqref="C24:X24">
    <cfRule type="aboveAverage" dxfId="1019" priority="34" stdDev="3"/>
  </conditionalFormatting>
  <conditionalFormatting sqref="C23:X23">
    <cfRule type="aboveAverage" dxfId="1018" priority="33" stdDev="3"/>
  </conditionalFormatting>
  <conditionalFormatting sqref="C22:X22">
    <cfRule type="aboveAverage" dxfId="1017" priority="32" stdDev="3"/>
  </conditionalFormatting>
  <conditionalFormatting sqref="C21:X21">
    <cfRule type="aboveAverage" dxfId="1016" priority="31" stdDev="3"/>
  </conditionalFormatting>
  <conditionalFormatting sqref="C20:X20">
    <cfRule type="aboveAverage" dxfId="1015" priority="30" stdDev="3"/>
  </conditionalFormatting>
  <conditionalFormatting sqref="C19:X19">
    <cfRule type="aboveAverage" dxfId="1014" priority="29" stdDev="3"/>
  </conditionalFormatting>
  <conditionalFormatting sqref="C18:X18">
    <cfRule type="aboveAverage" dxfId="1013" priority="28" stdDev="3"/>
  </conditionalFormatting>
  <conditionalFormatting sqref="C17:X17">
    <cfRule type="aboveAverage" dxfId="1012" priority="27" stdDev="3"/>
  </conditionalFormatting>
  <conditionalFormatting sqref="C16:X16">
    <cfRule type="aboveAverage" dxfId="1011" priority="26" stdDev="3"/>
  </conditionalFormatting>
  <conditionalFormatting sqref="C15:X15">
    <cfRule type="aboveAverage" dxfId="1010" priority="25" stdDev="3"/>
  </conditionalFormatting>
  <conditionalFormatting sqref="C14:X14">
    <cfRule type="aboveAverage" dxfId="1009" priority="24" stdDev="3"/>
  </conditionalFormatting>
  <conditionalFormatting sqref="C13:X13">
    <cfRule type="aboveAverage" dxfId="1008" priority="23" stdDev="3"/>
  </conditionalFormatting>
  <conditionalFormatting sqref="C12:X12">
    <cfRule type="aboveAverage" dxfId="1007" priority="22" stdDev="3"/>
  </conditionalFormatting>
  <conditionalFormatting sqref="C11:X11">
    <cfRule type="aboveAverage" dxfId="1006" priority="21" stdDev="3"/>
  </conditionalFormatting>
  <conditionalFormatting sqref="C10:X10">
    <cfRule type="aboveAverage" dxfId="1005" priority="20" stdDev="3"/>
  </conditionalFormatting>
  <conditionalFormatting sqref="C9:X9">
    <cfRule type="aboveAverage" dxfId="1004" priority="19" stdDev="3"/>
  </conditionalFormatting>
  <conditionalFormatting sqref="C8:X8">
    <cfRule type="aboveAverage" dxfId="1003" priority="18" stdDev="3"/>
  </conditionalFormatting>
  <conditionalFormatting sqref="C7:X7">
    <cfRule type="aboveAverage" dxfId="1002" priority="17" stdDev="3"/>
  </conditionalFormatting>
  <conditionalFormatting sqref="C6:X6">
    <cfRule type="aboveAverage" dxfId="1001" priority="16" stdDev="3"/>
  </conditionalFormatting>
  <conditionalFormatting sqref="C5:X5">
    <cfRule type="aboveAverage" dxfId="1000" priority="15" stdDev="3"/>
  </conditionalFormatting>
  <conditionalFormatting sqref="C4:X4">
    <cfRule type="aboveAverage" dxfId="999" priority="14" stdDev="3"/>
  </conditionalFormatting>
  <conditionalFormatting sqref="C3:X3">
    <cfRule type="aboveAverage" dxfId="998" priority="13" stdDev="3"/>
  </conditionalFormatting>
  <conditionalFormatting sqref="C2:X2">
    <cfRule type="aboveAverage" dxfId="997" priority="12" stdDev="3"/>
  </conditionalFormatting>
  <conditionalFormatting sqref="C1:X1">
    <cfRule type="aboveAverage" dxfId="996" priority="2" stdDev="3"/>
  </conditionalFormatting>
  <conditionalFormatting sqref="AW1:AW166">
    <cfRule type="cellIs" dxfId="995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W340"/>
  <sheetViews>
    <sheetView workbookViewId="0">
      <pane ySplit="4" topLeftCell="A5" activePane="bottomLeft" state="frozen"/>
      <selection activeCell="AB1" sqref="AB1"/>
      <selection pane="bottomLeft"/>
    </sheetView>
  </sheetViews>
  <sheetFormatPr baseColWidth="10" defaultColWidth="8.83203125" defaultRowHeight="15" x14ac:dyDescent="0.2"/>
  <cols>
    <col min="27" max="27" width="18.83203125" customWidth="1"/>
    <col min="39" max="39" width="22" customWidth="1"/>
  </cols>
  <sheetData>
    <row r="1" spans="1:49" x14ac:dyDescent="0.2">
      <c r="A1" t="s">
        <v>1063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1064</v>
      </c>
      <c r="B6">
        <v>693.54300000000001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1065</v>
      </c>
      <c r="B7">
        <v>399.24900000000002</v>
      </c>
      <c r="C7">
        <v>4.69604064253323E-3</v>
      </c>
      <c r="D7">
        <v>5.3350730464792901E-3</v>
      </c>
      <c r="E7">
        <v>1.7290816871698899E-3</v>
      </c>
      <c r="F7">
        <v>2.8080630495925601E-3</v>
      </c>
      <c r="G7">
        <v>2.46993418729427E-3</v>
      </c>
      <c r="H7">
        <v>2.3998461128585699E-3</v>
      </c>
      <c r="I7">
        <v>2.8670196502302001E-3</v>
      </c>
      <c r="J7">
        <v>7.9860730933820102E-3</v>
      </c>
      <c r="K7">
        <v>4.0478416447510997E-3</v>
      </c>
      <c r="L7">
        <v>3.1947404174715202E-3</v>
      </c>
      <c r="M7">
        <v>4.0301782946635103E-3</v>
      </c>
      <c r="N7">
        <v>6.0320388475806098E-3</v>
      </c>
      <c r="O7">
        <v>8.5072598798406705E-3</v>
      </c>
      <c r="P7">
        <v>0</v>
      </c>
      <c r="Q7">
        <v>9.5727128472807097E-4</v>
      </c>
      <c r="R7">
        <v>1.3712684587047701E-3</v>
      </c>
      <c r="S7">
        <v>1.7394738193803199E-3</v>
      </c>
      <c r="T7">
        <v>1.1892606125212899E-3</v>
      </c>
      <c r="U7">
        <v>0</v>
      </c>
      <c r="V7">
        <v>3.6558946777054402E-3</v>
      </c>
      <c r="W7">
        <v>5.6020288365513501E-3</v>
      </c>
      <c r="X7">
        <v>2.7303103951867298E-3</v>
      </c>
      <c r="AA7" t="str">
        <f>A7</f>
        <v>LPG_10:0_</v>
      </c>
      <c r="AB7">
        <f>AVERAGE(C7:D7)</f>
        <v>5.0155568445062601E-3</v>
      </c>
      <c r="AC7">
        <f>AVERAGE(E7:F7)</f>
        <v>2.2685723683812248E-3</v>
      </c>
      <c r="AD7">
        <f>AVERAGE(G7:H7)</f>
        <v>2.4348901500764199E-3</v>
      </c>
      <c r="AE7">
        <f>AVERAGE(I7:J7)</f>
        <v>5.426546371806105E-3</v>
      </c>
      <c r="AF7">
        <f>AVERAGE(K7:L7)</f>
        <v>3.6212910311113101E-3</v>
      </c>
      <c r="AG7">
        <f t="shared" ref="AG7:AG15" si="0">AVERAGE(M7:N7)</f>
        <v>5.0311085711220605E-3</v>
      </c>
      <c r="AH7">
        <f t="shared" ref="AH7:AH15" si="1">AVERAGE(O7:P7)</f>
        <v>4.2536299399203352E-3</v>
      </c>
      <c r="AI7">
        <f t="shared" ref="AI7:AI70" si="2">AVERAGE(S7:T7)</f>
        <v>1.4643672159508048E-3</v>
      </c>
      <c r="AJ7">
        <f t="shared" ref="AJ7:AJ70" si="3">AVERAGE(U7:V7)</f>
        <v>1.8279473388527201E-3</v>
      </c>
      <c r="AK7">
        <f t="shared" ref="AK7:AK70" si="4">AVERAGE(W7:X7)</f>
        <v>4.1661696158690397E-3</v>
      </c>
      <c r="AM7" t="str">
        <f t="shared" ref="AM7:AM70" si="5">A7</f>
        <v>LPG_10:0_</v>
      </c>
      <c r="AN7">
        <f t="shared" ref="AN7:AN70" si="6">AVERAGE(AB7:AF7)</f>
        <v>3.7533713531762635E-3</v>
      </c>
      <c r="AO7">
        <f t="shared" ref="AO7:AO70" si="7">AVERAGE(AG7:AK7)</f>
        <v>3.3486445363429922E-3</v>
      </c>
      <c r="AQ7">
        <f t="shared" ref="AQ7:AQ70" si="8">STDEV(AB7:AF7)</f>
        <v>1.4450858778238479E-3</v>
      </c>
      <c r="AR7">
        <f t="shared" ref="AR7:AR70" si="9">STDEV(AG7:AK7)</f>
        <v>1.5953880445887067E-3</v>
      </c>
      <c r="AT7">
        <f>AQ7/SQRT(5)</f>
        <v>6.4626205122781592E-4</v>
      </c>
      <c r="AU7">
        <f>AR7/SQRT(6)</f>
        <v>6.5131444182982485E-4</v>
      </c>
      <c r="AW7">
        <f t="shared" ref="AW7:AW70" si="10">TTEST(AB7:AF7,AG7:AK7,2,3)</f>
        <v>0.68534431753881786</v>
      </c>
    </row>
    <row r="8" spans="1:49" x14ac:dyDescent="0.2">
      <c r="A8" t="s">
        <v>1066</v>
      </c>
      <c r="B8">
        <v>427.27699999999999</v>
      </c>
      <c r="C8">
        <v>1.7080919350268601E-3</v>
      </c>
      <c r="D8">
        <v>4.03403877536698E-3</v>
      </c>
      <c r="E8">
        <v>7.3100019314186202E-3</v>
      </c>
      <c r="F8">
        <v>4.1119163556157003E-3</v>
      </c>
      <c r="G8">
        <v>5.9326957893480496E-3</v>
      </c>
      <c r="H8">
        <v>2.3401749114773502E-3</v>
      </c>
      <c r="I8">
        <v>7.1244478805781199E-3</v>
      </c>
      <c r="J8">
        <v>7.47283393342138E-3</v>
      </c>
      <c r="K8">
        <v>6.1744193894203801E-3</v>
      </c>
      <c r="L8">
        <v>4.7269952182156004E-3</v>
      </c>
      <c r="M8">
        <v>6.7158752751962803E-3</v>
      </c>
      <c r="N8">
        <v>4.6363099990756901E-3</v>
      </c>
      <c r="O8">
        <v>1.1751950897205101E-2</v>
      </c>
      <c r="P8">
        <v>1.0398829112077901E-2</v>
      </c>
      <c r="Q8">
        <v>1.8424219247446601E-3</v>
      </c>
      <c r="R8">
        <v>3.8080054256566399E-3</v>
      </c>
      <c r="S8">
        <v>3.2157297713580999E-3</v>
      </c>
      <c r="T8">
        <v>2.6805319742341199E-3</v>
      </c>
      <c r="U8">
        <v>1.7267595209892899E-3</v>
      </c>
      <c r="V8">
        <v>8.9761680376100399E-4</v>
      </c>
      <c r="W8">
        <v>4.72222373705097E-3</v>
      </c>
      <c r="X8">
        <v>2.20827915489862E-3</v>
      </c>
      <c r="AA8" t="str">
        <f t="shared" ref="AA8:AA15" si="11">A8</f>
        <v>LPG_12:0_</v>
      </c>
      <c r="AB8">
        <f t="shared" ref="AB8:AB15" si="12">AVERAGE(C8:D8)</f>
        <v>2.87106535519692E-3</v>
      </c>
      <c r="AC8">
        <f t="shared" ref="AC8:AC15" si="13">AVERAGE(E8:F8)</f>
        <v>5.7109591435171598E-3</v>
      </c>
      <c r="AD8">
        <f t="shared" ref="AD8:AD15" si="14">AVERAGE(G8:H8)</f>
        <v>4.1364353504126997E-3</v>
      </c>
      <c r="AE8">
        <f t="shared" ref="AE8:AE15" si="15">AVERAGE(I8:J8)</f>
        <v>7.2986409069997499E-3</v>
      </c>
      <c r="AF8">
        <f t="shared" ref="AF8:AF15" si="16">AVERAGE(K8:L8)</f>
        <v>5.4507073038179907E-3</v>
      </c>
      <c r="AG8">
        <f t="shared" si="0"/>
        <v>5.6760926371359852E-3</v>
      </c>
      <c r="AH8">
        <f t="shared" si="1"/>
        <v>1.10753900046415E-2</v>
      </c>
      <c r="AI8">
        <f t="shared" si="2"/>
        <v>2.9481308727961099E-3</v>
      </c>
      <c r="AJ8">
        <f t="shared" si="3"/>
        <v>1.3121881623751469E-3</v>
      </c>
      <c r="AK8">
        <f t="shared" si="4"/>
        <v>3.4652514459747952E-3</v>
      </c>
      <c r="AM8" t="str">
        <f t="shared" si="5"/>
        <v>LPG_12:0_</v>
      </c>
      <c r="AN8">
        <f t="shared" si="6"/>
        <v>5.0935616119889039E-3</v>
      </c>
      <c r="AO8">
        <f t="shared" si="7"/>
        <v>4.8954106245847071E-3</v>
      </c>
      <c r="AQ8">
        <f t="shared" si="8"/>
        <v>1.6753124892440224E-3</v>
      </c>
      <c r="AR8">
        <f t="shared" si="9"/>
        <v>3.7907237588691253E-3</v>
      </c>
      <c r="AT8">
        <f t="shared" ref="AT8:AT15" si="17">AQ8/SQRT(5)</f>
        <v>7.4922252190080384E-4</v>
      </c>
      <c r="AU8">
        <f t="shared" ref="AU8:AU15" si="18">AR8/SQRT(6)</f>
        <v>1.5475564941790695E-3</v>
      </c>
      <c r="AW8">
        <f t="shared" si="10"/>
        <v>0.91864893752242627</v>
      </c>
    </row>
    <row r="9" spans="1:49" x14ac:dyDescent="0.2">
      <c r="A9" t="s">
        <v>1067</v>
      </c>
      <c r="B9">
        <v>455.30500000000001</v>
      </c>
      <c r="C9">
        <v>2.0277544314764102E-2</v>
      </c>
      <c r="D9">
        <v>2.4267282162361001E-2</v>
      </c>
      <c r="E9">
        <v>2.16459570523116E-2</v>
      </c>
      <c r="F9">
        <v>2.8532505516740199E-2</v>
      </c>
      <c r="G9">
        <v>1.7721109078723801E-2</v>
      </c>
      <c r="H9">
        <v>2.4621199996740801E-2</v>
      </c>
      <c r="I9">
        <v>3.5309554699603E-2</v>
      </c>
      <c r="J9">
        <v>4.1566478699424599E-2</v>
      </c>
      <c r="K9">
        <v>2.2120909420195699E-2</v>
      </c>
      <c r="L9">
        <v>2.69726347406955E-2</v>
      </c>
      <c r="M9">
        <v>1.8992580300073499E-2</v>
      </c>
      <c r="N9">
        <v>2.72348105929687E-2</v>
      </c>
      <c r="O9">
        <v>5.2776257938467901E-2</v>
      </c>
      <c r="P9">
        <v>7.1754350748871404E-2</v>
      </c>
      <c r="Q9">
        <v>2.9518084173720101E-2</v>
      </c>
      <c r="R9">
        <v>3.1230503340790999E-2</v>
      </c>
      <c r="S9">
        <v>1.91255156574138E-2</v>
      </c>
      <c r="T9">
        <v>1.9029280974005101E-2</v>
      </c>
      <c r="U9">
        <v>1.0375956081469399E-2</v>
      </c>
      <c r="V9">
        <v>1.0702664764484201E-2</v>
      </c>
      <c r="W9">
        <v>2.5742411173211199E-2</v>
      </c>
      <c r="X9">
        <v>2.83296268900016E-2</v>
      </c>
      <c r="AA9" t="str">
        <f t="shared" si="11"/>
        <v>LPG_14:0_</v>
      </c>
      <c r="AB9">
        <f t="shared" si="12"/>
        <v>2.227241323856255E-2</v>
      </c>
      <c r="AC9">
        <f t="shared" si="13"/>
        <v>2.5089231284525899E-2</v>
      </c>
      <c r="AD9">
        <f t="shared" si="14"/>
        <v>2.1171154537732301E-2</v>
      </c>
      <c r="AE9">
        <f t="shared" si="15"/>
        <v>3.84380166995138E-2</v>
      </c>
      <c r="AF9">
        <f t="shared" si="16"/>
        <v>2.45467720804456E-2</v>
      </c>
      <c r="AG9">
        <f t="shared" si="0"/>
        <v>2.3113695446521101E-2</v>
      </c>
      <c r="AH9">
        <f t="shared" si="1"/>
        <v>6.2265304343669656E-2</v>
      </c>
      <c r="AI9">
        <f t="shared" si="2"/>
        <v>1.9077398315709451E-2</v>
      </c>
      <c r="AJ9">
        <f t="shared" si="3"/>
        <v>1.0539310422976799E-2</v>
      </c>
      <c r="AK9">
        <f t="shared" si="4"/>
        <v>2.7036019031606399E-2</v>
      </c>
      <c r="AM9" t="str">
        <f t="shared" si="5"/>
        <v>LPG_14:0_</v>
      </c>
      <c r="AN9">
        <f t="shared" si="6"/>
        <v>2.6303517568156028E-2</v>
      </c>
      <c r="AO9">
        <f t="shared" si="7"/>
        <v>2.8406345512096681E-2</v>
      </c>
      <c r="AQ9">
        <f t="shared" si="8"/>
        <v>6.9713281992790583E-3</v>
      </c>
      <c r="AR9">
        <f t="shared" si="9"/>
        <v>1.9890822200243158E-2</v>
      </c>
      <c r="AT9">
        <f t="shared" si="17"/>
        <v>3.1176727494098347E-3</v>
      </c>
      <c r="AU9">
        <f t="shared" si="18"/>
        <v>8.120394159169925E-3</v>
      </c>
      <c r="AW9">
        <f t="shared" si="10"/>
        <v>0.83234854238826472</v>
      </c>
    </row>
    <row r="10" spans="1:49" x14ac:dyDescent="0.2">
      <c r="A10" t="s">
        <v>1068</v>
      </c>
      <c r="B10">
        <v>483.33300000000003</v>
      </c>
      <c r="C10">
        <v>0.29712127855203602</v>
      </c>
      <c r="D10">
        <v>0.21027456420548499</v>
      </c>
      <c r="E10">
        <v>0.26685799973834101</v>
      </c>
      <c r="F10">
        <v>0.27342463929331401</v>
      </c>
      <c r="G10">
        <v>0.25904530527841702</v>
      </c>
      <c r="H10">
        <v>0.30473493552939801</v>
      </c>
      <c r="I10">
        <v>0.38968528174577699</v>
      </c>
      <c r="J10">
        <v>0.46307734453579502</v>
      </c>
      <c r="K10">
        <v>0.26853222090364298</v>
      </c>
      <c r="L10">
        <v>0.27842595032921202</v>
      </c>
      <c r="M10">
        <v>0.59612413159255595</v>
      </c>
      <c r="N10">
        <v>0.54993256055053996</v>
      </c>
      <c r="O10">
        <v>1.2496879606664899</v>
      </c>
      <c r="P10">
        <v>1.1944380773290699</v>
      </c>
      <c r="Q10">
        <v>0.85575518150883301</v>
      </c>
      <c r="R10">
        <v>0.88701958329114405</v>
      </c>
      <c r="S10">
        <v>0.29710282785643799</v>
      </c>
      <c r="T10">
        <v>0.28943753975600101</v>
      </c>
      <c r="U10">
        <v>0.32439406232217999</v>
      </c>
      <c r="V10">
        <v>0.21857763860396001</v>
      </c>
      <c r="W10">
        <v>0.48384144360943498</v>
      </c>
      <c r="X10">
        <v>0.56328610536854495</v>
      </c>
      <c r="AA10" t="str">
        <f t="shared" si="11"/>
        <v>LPG_16:0_</v>
      </c>
      <c r="AB10">
        <f t="shared" si="12"/>
        <v>0.25369792137876052</v>
      </c>
      <c r="AC10">
        <f t="shared" si="13"/>
        <v>0.27014131951582754</v>
      </c>
      <c r="AD10">
        <f t="shared" si="14"/>
        <v>0.28189012040390748</v>
      </c>
      <c r="AE10">
        <f t="shared" si="15"/>
        <v>0.42638131314078598</v>
      </c>
      <c r="AF10">
        <f t="shared" si="16"/>
        <v>0.27347908561642753</v>
      </c>
      <c r="AG10">
        <f t="shared" si="0"/>
        <v>0.57302834607154796</v>
      </c>
      <c r="AH10">
        <f t="shared" si="1"/>
        <v>1.2220630189977799</v>
      </c>
      <c r="AI10">
        <f t="shared" si="2"/>
        <v>0.2932701838062195</v>
      </c>
      <c r="AJ10">
        <f t="shared" si="3"/>
        <v>0.27148585046307</v>
      </c>
      <c r="AK10">
        <f t="shared" si="4"/>
        <v>0.52356377448898994</v>
      </c>
      <c r="AM10" t="str">
        <f t="shared" si="5"/>
        <v>LPG_16:0_</v>
      </c>
      <c r="AN10">
        <f t="shared" si="6"/>
        <v>0.30111795201114178</v>
      </c>
      <c r="AO10">
        <f t="shared" si="7"/>
        <v>0.5766822347655215</v>
      </c>
      <c r="AQ10">
        <f t="shared" si="8"/>
        <v>7.0768526110345453E-2</v>
      </c>
      <c r="AR10">
        <f t="shared" si="9"/>
        <v>0.38497353870143791</v>
      </c>
      <c r="AT10">
        <f t="shared" si="17"/>
        <v>3.1648647010040241E-2</v>
      </c>
      <c r="AU10">
        <f t="shared" si="18"/>
        <v>0.15716478904868586</v>
      </c>
      <c r="AW10">
        <f t="shared" si="10"/>
        <v>0.18607646941980968</v>
      </c>
    </row>
    <row r="11" spans="1:49" x14ac:dyDescent="0.2">
      <c r="A11" t="s">
        <v>1069</v>
      </c>
      <c r="B11">
        <v>481.33100000000002</v>
      </c>
      <c r="C11">
        <v>5.9368307598553403E-2</v>
      </c>
      <c r="D11">
        <v>5.80845467135944E-2</v>
      </c>
      <c r="E11">
        <v>4.8474772548103701E-2</v>
      </c>
      <c r="F11">
        <v>5.0811055784778701E-2</v>
      </c>
      <c r="G11">
        <v>2.76858517641927E-2</v>
      </c>
      <c r="H11">
        <v>3.37310183606555E-2</v>
      </c>
      <c r="I11">
        <v>8.9440517297686206E-2</v>
      </c>
      <c r="J11">
        <v>0.106031408128667</v>
      </c>
      <c r="K11">
        <v>4.3264273917841399E-2</v>
      </c>
      <c r="L11">
        <v>3.9322383776872097E-2</v>
      </c>
      <c r="M11">
        <v>0.16362711551947701</v>
      </c>
      <c r="N11">
        <v>0.14658431690825799</v>
      </c>
      <c r="O11">
        <v>0.45446244058464502</v>
      </c>
      <c r="P11">
        <v>0.59892368477758595</v>
      </c>
      <c r="Q11">
        <v>0.36017474064335298</v>
      </c>
      <c r="R11">
        <v>0.34116553302123698</v>
      </c>
      <c r="S11">
        <v>5.2918910124858297E-2</v>
      </c>
      <c r="T11">
        <v>5.9338149038620898E-2</v>
      </c>
      <c r="U11">
        <v>3.5634269844668602E-2</v>
      </c>
      <c r="V11">
        <v>2.4522715797709999E-2</v>
      </c>
      <c r="W11">
        <v>0.16252387285040101</v>
      </c>
      <c r="X11">
        <v>0.16819378816488501</v>
      </c>
      <c r="AA11" t="str">
        <f t="shared" si="11"/>
        <v>LPG_16:1_</v>
      </c>
      <c r="AB11">
        <f t="shared" si="12"/>
        <v>5.8726427156073902E-2</v>
      </c>
      <c r="AC11">
        <f t="shared" si="13"/>
        <v>4.9642914166441204E-2</v>
      </c>
      <c r="AD11">
        <f t="shared" si="14"/>
        <v>3.07084350624241E-2</v>
      </c>
      <c r="AE11">
        <f t="shared" si="15"/>
        <v>9.7735962713176611E-2</v>
      </c>
      <c r="AF11">
        <f t="shared" si="16"/>
        <v>4.1293328847356744E-2</v>
      </c>
      <c r="AG11">
        <f t="shared" si="0"/>
        <v>0.15510571621386748</v>
      </c>
      <c r="AH11">
        <f t="shared" si="1"/>
        <v>0.52669306268111549</v>
      </c>
      <c r="AI11">
        <f t="shared" si="2"/>
        <v>5.6128529581739597E-2</v>
      </c>
      <c r="AJ11">
        <f t="shared" si="3"/>
        <v>3.0078492821189302E-2</v>
      </c>
      <c r="AK11">
        <f t="shared" si="4"/>
        <v>0.165358830507643</v>
      </c>
      <c r="AM11" t="str">
        <f t="shared" si="5"/>
        <v>LPG_16:1_</v>
      </c>
      <c r="AN11">
        <f t="shared" si="6"/>
        <v>5.5621413589094518E-2</v>
      </c>
      <c r="AO11">
        <f t="shared" si="7"/>
        <v>0.18667292636111099</v>
      </c>
      <c r="AQ11">
        <f t="shared" si="8"/>
        <v>2.5714632624049265E-2</v>
      </c>
      <c r="AR11">
        <f t="shared" si="9"/>
        <v>0.19914073458724135</v>
      </c>
      <c r="AT11">
        <f t="shared" si="17"/>
        <v>1.149993331276159E-2</v>
      </c>
      <c r="AU11">
        <f t="shared" si="18"/>
        <v>8.1298864456959163E-2</v>
      </c>
      <c r="AW11">
        <f t="shared" si="10"/>
        <v>0.21600012514250799</v>
      </c>
    </row>
    <row r="12" spans="1:49" x14ac:dyDescent="0.2">
      <c r="A12" t="s">
        <v>1070</v>
      </c>
      <c r="B12">
        <v>511.36099999999999</v>
      </c>
      <c r="C12">
        <v>0.304472981512455</v>
      </c>
      <c r="D12">
        <v>0.23871976661800101</v>
      </c>
      <c r="E12">
        <v>0.29930033256769001</v>
      </c>
      <c r="F12">
        <v>0.324989754941236</v>
      </c>
      <c r="G12">
        <v>0.31830629701271601</v>
      </c>
      <c r="H12">
        <v>0.311665346381724</v>
      </c>
      <c r="I12">
        <v>0.430021686264208</v>
      </c>
      <c r="J12">
        <v>0.49830526963307098</v>
      </c>
      <c r="K12">
        <v>0.31311941337001697</v>
      </c>
      <c r="L12">
        <v>0.31892736998796101</v>
      </c>
      <c r="M12">
        <v>0.32049690989944302</v>
      </c>
      <c r="N12">
        <v>0.33329478835378001</v>
      </c>
      <c r="O12">
        <v>0.80141710966285695</v>
      </c>
      <c r="P12">
        <v>0.75965278258515401</v>
      </c>
      <c r="Q12">
        <v>0.27532568919926298</v>
      </c>
      <c r="R12">
        <v>0.228903219144098</v>
      </c>
      <c r="S12">
        <v>0.22775880400788501</v>
      </c>
      <c r="T12">
        <v>0.231338047699262</v>
      </c>
      <c r="U12">
        <v>0.26784926834350098</v>
      </c>
      <c r="V12">
        <v>0.20561656757737801</v>
      </c>
      <c r="W12">
        <v>0.36586172117278398</v>
      </c>
      <c r="X12">
        <v>0.41408790587585598</v>
      </c>
      <c r="AA12" t="str">
        <f t="shared" si="11"/>
        <v>LPG_18:0_</v>
      </c>
      <c r="AB12">
        <f t="shared" si="12"/>
        <v>0.27159637406522802</v>
      </c>
      <c r="AC12">
        <f t="shared" si="13"/>
        <v>0.312145043754463</v>
      </c>
      <c r="AD12">
        <f t="shared" si="14"/>
        <v>0.31498582169722</v>
      </c>
      <c r="AE12">
        <f t="shared" si="15"/>
        <v>0.46416347794863949</v>
      </c>
      <c r="AF12">
        <f t="shared" si="16"/>
        <v>0.31602339167898896</v>
      </c>
      <c r="AG12">
        <f t="shared" si="0"/>
        <v>0.32689584912661152</v>
      </c>
      <c r="AH12">
        <f t="shared" si="1"/>
        <v>0.78053494612400542</v>
      </c>
      <c r="AI12">
        <f t="shared" si="2"/>
        <v>0.22954842585357349</v>
      </c>
      <c r="AJ12">
        <f t="shared" si="3"/>
        <v>0.23673291796043949</v>
      </c>
      <c r="AK12">
        <f t="shared" si="4"/>
        <v>0.38997481352431995</v>
      </c>
      <c r="AM12" t="str">
        <f t="shared" si="5"/>
        <v>LPG_18:0_</v>
      </c>
      <c r="AN12">
        <f t="shared" si="6"/>
        <v>0.3357828218289079</v>
      </c>
      <c r="AO12">
        <f t="shared" si="7"/>
        <v>0.39273739051779</v>
      </c>
      <c r="AQ12">
        <f t="shared" si="8"/>
        <v>7.4133642479100023E-2</v>
      </c>
      <c r="AR12">
        <f t="shared" si="9"/>
        <v>0.22676955162931522</v>
      </c>
      <c r="AT12">
        <f t="shared" si="17"/>
        <v>3.3153572800586735E-2</v>
      </c>
      <c r="AU12">
        <f t="shared" si="18"/>
        <v>9.2578281781924676E-2</v>
      </c>
      <c r="AW12">
        <f t="shared" si="10"/>
        <v>0.61704598145019163</v>
      </c>
    </row>
    <row r="13" spans="1:49" x14ac:dyDescent="0.2">
      <c r="A13" t="s">
        <v>1071</v>
      </c>
      <c r="B13">
        <v>509.35899999999998</v>
      </c>
      <c r="C13">
        <v>0.119611256767764</v>
      </c>
      <c r="D13">
        <v>9.5968651466330504E-2</v>
      </c>
      <c r="E13">
        <v>0.137611471896675</v>
      </c>
      <c r="F13">
        <v>0.130729298943463</v>
      </c>
      <c r="G13">
        <v>7.81134353021984E-2</v>
      </c>
      <c r="H13">
        <v>9.5073456647398399E-2</v>
      </c>
      <c r="I13">
        <v>0.19338824830131299</v>
      </c>
      <c r="J13">
        <v>0.18536371519077599</v>
      </c>
      <c r="K13">
        <v>9.1375737753747299E-2</v>
      </c>
      <c r="L13">
        <v>0.100116718863698</v>
      </c>
      <c r="M13">
        <v>0.98760150048734596</v>
      </c>
      <c r="N13">
        <v>0.84399575069625099</v>
      </c>
      <c r="O13">
        <v>2.7072529357701201</v>
      </c>
      <c r="P13">
        <v>2.4452874591042399</v>
      </c>
      <c r="Q13">
        <v>2.0743080232975801</v>
      </c>
      <c r="R13">
        <v>1.99917047674335</v>
      </c>
      <c r="S13">
        <v>0.30601967732776703</v>
      </c>
      <c r="T13">
        <v>0.26942546831347303</v>
      </c>
      <c r="U13">
        <v>0.27422308681805901</v>
      </c>
      <c r="V13">
        <v>0.19135860128857099</v>
      </c>
      <c r="W13">
        <v>0.52587945878957598</v>
      </c>
      <c r="X13">
        <v>0.58960814384434701</v>
      </c>
      <c r="AA13" t="str">
        <f t="shared" si="11"/>
        <v>LPG_18:1_</v>
      </c>
      <c r="AB13">
        <f t="shared" si="12"/>
        <v>0.10778995411704725</v>
      </c>
      <c r="AC13">
        <f t="shared" si="13"/>
        <v>0.13417038542006898</v>
      </c>
      <c r="AD13">
        <f t="shared" si="14"/>
        <v>8.65934459747984E-2</v>
      </c>
      <c r="AE13">
        <f t="shared" si="15"/>
        <v>0.18937598174604447</v>
      </c>
      <c r="AF13">
        <f t="shared" si="16"/>
        <v>9.5746228308722647E-2</v>
      </c>
      <c r="AG13">
        <f t="shared" si="0"/>
        <v>0.91579862559179848</v>
      </c>
      <c r="AH13">
        <f t="shared" si="1"/>
        <v>2.57627019743718</v>
      </c>
      <c r="AI13">
        <f t="shared" si="2"/>
        <v>0.28772257282062003</v>
      </c>
      <c r="AJ13">
        <f t="shared" si="3"/>
        <v>0.23279084405331502</v>
      </c>
      <c r="AK13">
        <f t="shared" si="4"/>
        <v>0.55774380131696155</v>
      </c>
      <c r="AM13" t="str">
        <f t="shared" si="5"/>
        <v>LPG_18:1_</v>
      </c>
      <c r="AN13">
        <f t="shared" si="6"/>
        <v>0.12273519911333634</v>
      </c>
      <c r="AO13">
        <f t="shared" si="7"/>
        <v>0.91406520824397508</v>
      </c>
      <c r="AQ13">
        <f t="shared" si="8"/>
        <v>4.1321146549883954E-2</v>
      </c>
      <c r="AR13">
        <f t="shared" si="9"/>
        <v>0.96777234307989402</v>
      </c>
      <c r="AT13">
        <f t="shared" si="17"/>
        <v>1.8479378518754284E-2</v>
      </c>
      <c r="AU13">
        <f t="shared" si="18"/>
        <v>0.3950914046205739</v>
      </c>
      <c r="AW13">
        <f t="shared" si="10"/>
        <v>0.14150479115184009</v>
      </c>
    </row>
    <row r="14" spans="1:49" x14ac:dyDescent="0.2">
      <c r="A14" t="s">
        <v>1072</v>
      </c>
      <c r="B14">
        <v>507.35700000000003</v>
      </c>
      <c r="C14">
        <v>3.6978573725613001E-2</v>
      </c>
      <c r="D14">
        <v>2.2738792282382399E-2</v>
      </c>
      <c r="E14">
        <v>2.3828082450791301E-2</v>
      </c>
      <c r="F14">
        <v>3.85351178004113E-2</v>
      </c>
      <c r="G14">
        <v>2.4199165197606599E-2</v>
      </c>
      <c r="H14">
        <v>1.7662925929456199E-2</v>
      </c>
      <c r="I14">
        <v>4.14501966639566E-2</v>
      </c>
      <c r="J14">
        <v>3.8361087517274198E-2</v>
      </c>
      <c r="K14">
        <v>3.0440062719473499E-2</v>
      </c>
      <c r="L14">
        <v>2.5567738657467299E-2</v>
      </c>
      <c r="M14">
        <v>0.92810102238476</v>
      </c>
      <c r="N14">
        <v>0.85342468398297799</v>
      </c>
      <c r="O14">
        <v>2.30756729802876</v>
      </c>
      <c r="P14">
        <v>2.0494330500192799</v>
      </c>
      <c r="Q14">
        <v>1.65970383266726</v>
      </c>
      <c r="R14">
        <v>1.69490236214903</v>
      </c>
      <c r="S14">
        <v>0.222272607346613</v>
      </c>
      <c r="T14">
        <v>0.209038368452027</v>
      </c>
      <c r="U14">
        <v>0.182552633383612</v>
      </c>
      <c r="V14">
        <v>0.14037709911975099</v>
      </c>
      <c r="W14">
        <v>0.37744840930161899</v>
      </c>
      <c r="X14">
        <v>0.469577503861699</v>
      </c>
      <c r="AA14" t="str">
        <f t="shared" si="11"/>
        <v>LPG_18:2_</v>
      </c>
      <c r="AB14">
        <f t="shared" si="12"/>
        <v>2.9858683003997702E-2</v>
      </c>
      <c r="AC14">
        <f t="shared" si="13"/>
        <v>3.11816001256013E-2</v>
      </c>
      <c r="AD14">
        <f t="shared" si="14"/>
        <v>2.0931045563531397E-2</v>
      </c>
      <c r="AE14">
        <f t="shared" si="15"/>
        <v>3.9905642090615395E-2</v>
      </c>
      <c r="AF14">
        <f t="shared" si="16"/>
        <v>2.8003900688470397E-2</v>
      </c>
      <c r="AG14">
        <f t="shared" si="0"/>
        <v>0.89076285318386894</v>
      </c>
      <c r="AH14">
        <f t="shared" si="1"/>
        <v>2.1785001740240197</v>
      </c>
      <c r="AI14">
        <f t="shared" si="2"/>
        <v>0.21565548789931999</v>
      </c>
      <c r="AJ14">
        <f t="shared" si="3"/>
        <v>0.16146486625168149</v>
      </c>
      <c r="AK14">
        <f t="shared" si="4"/>
        <v>0.42351295658165899</v>
      </c>
      <c r="AM14" t="str">
        <f t="shared" si="5"/>
        <v>LPG_18:2_</v>
      </c>
      <c r="AN14">
        <f t="shared" si="6"/>
        <v>2.9976174294443235E-2</v>
      </c>
      <c r="AO14">
        <f t="shared" si="7"/>
        <v>0.77397926758810986</v>
      </c>
      <c r="AQ14">
        <f t="shared" si="8"/>
        <v>6.8147891252877003E-3</v>
      </c>
      <c r="AR14">
        <f t="shared" si="9"/>
        <v>0.83606868025915215</v>
      </c>
      <c r="AT14">
        <f t="shared" si="17"/>
        <v>3.0476663472939255E-3</v>
      </c>
      <c r="AU14">
        <f t="shared" si="18"/>
        <v>0.34132360942617701</v>
      </c>
      <c r="AW14">
        <f t="shared" si="10"/>
        <v>0.117471874674133</v>
      </c>
    </row>
    <row r="15" spans="1:49" x14ac:dyDescent="0.2">
      <c r="A15" t="s">
        <v>1073</v>
      </c>
      <c r="B15">
        <v>505.35500000000002</v>
      </c>
      <c r="C15">
        <v>4.3572731357949604E-3</v>
      </c>
      <c r="D15">
        <v>2.01479869199479E-3</v>
      </c>
      <c r="E15">
        <v>3.1195356514135799E-3</v>
      </c>
      <c r="F15">
        <v>3.1788925767783998E-3</v>
      </c>
      <c r="G15">
        <v>1.1643970299244301E-3</v>
      </c>
      <c r="H15">
        <v>1.1009242571964599E-4</v>
      </c>
      <c r="I15">
        <v>6.5240936430077702E-3</v>
      </c>
      <c r="J15">
        <v>2.2564103189637902E-3</v>
      </c>
      <c r="K15">
        <v>1.63253237238027E-3</v>
      </c>
      <c r="L15">
        <v>2.75282297579079E-3</v>
      </c>
      <c r="M15">
        <v>5.1337970602396303E-2</v>
      </c>
      <c r="N15">
        <v>4.7456262203506398E-2</v>
      </c>
      <c r="O15">
        <v>0.145464617406041</v>
      </c>
      <c r="P15">
        <v>0.14343593930041701</v>
      </c>
      <c r="Q15">
        <v>8.9342243582353806E-2</v>
      </c>
      <c r="R15">
        <v>0.12000809773313301</v>
      </c>
      <c r="S15">
        <v>1.7910920623294298E-2</v>
      </c>
      <c r="T15">
        <v>1.31074494156847E-2</v>
      </c>
      <c r="U15">
        <v>1.11578091175695E-2</v>
      </c>
      <c r="V15">
        <v>8.9313655012947107E-3</v>
      </c>
      <c r="W15">
        <v>2.15307780351362E-2</v>
      </c>
      <c r="X15">
        <v>2.5336792474049699E-2</v>
      </c>
      <c r="AA15" t="str">
        <f t="shared" si="11"/>
        <v>LPG_18:3_</v>
      </c>
      <c r="AB15">
        <f t="shared" si="12"/>
        <v>3.186035913894875E-3</v>
      </c>
      <c r="AC15">
        <f t="shared" si="13"/>
        <v>3.1492141140959896E-3</v>
      </c>
      <c r="AD15">
        <f t="shared" si="14"/>
        <v>6.3724472782203802E-4</v>
      </c>
      <c r="AE15">
        <f t="shared" si="15"/>
        <v>4.39025198098578E-3</v>
      </c>
      <c r="AF15">
        <f t="shared" si="16"/>
        <v>2.1926776740855301E-3</v>
      </c>
      <c r="AG15">
        <f t="shared" si="0"/>
        <v>4.9397116402951351E-2</v>
      </c>
      <c r="AH15">
        <f t="shared" si="1"/>
        <v>0.14445027835322899</v>
      </c>
      <c r="AI15">
        <f t="shared" si="2"/>
        <v>1.5509185019489499E-2</v>
      </c>
      <c r="AJ15">
        <f t="shared" si="3"/>
        <v>1.0044587309432106E-2</v>
      </c>
      <c r="AK15">
        <f t="shared" si="4"/>
        <v>2.343378525459295E-2</v>
      </c>
      <c r="AM15" t="str">
        <f t="shared" si="5"/>
        <v>LPG_18:3_</v>
      </c>
      <c r="AN15">
        <f t="shared" si="6"/>
        <v>2.7110848821768423E-3</v>
      </c>
      <c r="AO15">
        <f t="shared" si="7"/>
        <v>4.8566990467938984E-2</v>
      </c>
      <c r="AQ15">
        <f t="shared" si="8"/>
        <v>1.3970233419068109E-3</v>
      </c>
      <c r="AR15">
        <f t="shared" si="9"/>
        <v>5.5683853259341748E-2</v>
      </c>
      <c r="AT15">
        <f t="shared" si="17"/>
        <v>6.2476783173151193E-4</v>
      </c>
      <c r="AU15">
        <f t="shared" si="18"/>
        <v>2.2732837899566878E-2</v>
      </c>
      <c r="AW15">
        <f t="shared" si="10"/>
        <v>0.13937367180222549</v>
      </c>
    </row>
    <row r="16" spans="1:49" x14ac:dyDescent="0.2">
      <c r="A16" t="s">
        <v>1074</v>
      </c>
      <c r="B16">
        <v>539.38900000000001</v>
      </c>
      <c r="C16">
        <v>7.9776666666577008E-3</v>
      </c>
      <c r="D16">
        <v>6.8546630220483497E-3</v>
      </c>
      <c r="E16">
        <v>9.3770317634061396E-3</v>
      </c>
      <c r="F16">
        <v>1.6205421832559901E-2</v>
      </c>
      <c r="G16">
        <v>6.9749041015950098E-3</v>
      </c>
      <c r="H16">
        <v>7.9259716247834303E-3</v>
      </c>
      <c r="I16">
        <v>9.0408409763251991E-3</v>
      </c>
      <c r="J16">
        <v>1.44525543307777E-2</v>
      </c>
      <c r="K16">
        <v>4.9916973096622696E-3</v>
      </c>
      <c r="L16">
        <v>5.7955702190404003E-3</v>
      </c>
      <c r="M16">
        <v>1.31550822169393E-2</v>
      </c>
      <c r="N16">
        <v>5.1461069515151099E-3</v>
      </c>
      <c r="O16">
        <v>3.05640491921194E-2</v>
      </c>
      <c r="P16">
        <v>3.5900062562363402E-2</v>
      </c>
      <c r="Q16">
        <v>8.7814947056567699E-3</v>
      </c>
      <c r="R16">
        <v>8.0739352912745106E-3</v>
      </c>
      <c r="S16">
        <v>4.5460842225385299E-3</v>
      </c>
      <c r="T16">
        <v>9.0386204605002601E-3</v>
      </c>
      <c r="U16">
        <v>6.8189267435837799E-3</v>
      </c>
      <c r="V16">
        <v>6.0132320036231897E-3</v>
      </c>
      <c r="W16">
        <v>8.4497958172333708E-3</v>
      </c>
      <c r="X16">
        <v>5.1868635698312897E-3</v>
      </c>
      <c r="AA16" t="str">
        <f t="shared" ref="AA16:AA79" si="19">A16</f>
        <v>LPG_20:0_</v>
      </c>
      <c r="AB16">
        <f t="shared" ref="AB16:AB79" si="20">AVERAGE(C16:D16)</f>
        <v>7.4161648443530253E-3</v>
      </c>
      <c r="AC16">
        <f t="shared" ref="AC16:AC79" si="21">AVERAGE(E16:F16)</f>
        <v>1.2791226797983019E-2</v>
      </c>
      <c r="AD16">
        <f t="shared" ref="AD16:AD79" si="22">AVERAGE(G16:H16)</f>
        <v>7.4504378631892205E-3</v>
      </c>
      <c r="AE16">
        <f t="shared" ref="AE16:AE79" si="23">AVERAGE(I16:J16)</f>
        <v>1.1746697653551449E-2</v>
      </c>
      <c r="AF16">
        <f t="shared" ref="AF16:AF79" si="24">AVERAGE(K16:L16)</f>
        <v>5.3936337643513349E-3</v>
      </c>
      <c r="AG16">
        <f t="shared" ref="AG16:AG79" si="25">AVERAGE(M16:N16)</f>
        <v>9.1505945842272046E-3</v>
      </c>
      <c r="AH16">
        <f t="shared" ref="AH16:AH79" si="26">AVERAGE(O16:P16)</f>
        <v>3.3232055877241401E-2</v>
      </c>
      <c r="AI16">
        <f t="shared" si="2"/>
        <v>6.792352341519395E-3</v>
      </c>
      <c r="AJ16">
        <f t="shared" si="3"/>
        <v>6.4160793736034848E-3</v>
      </c>
      <c r="AK16">
        <f t="shared" si="4"/>
        <v>6.8183296935323302E-3</v>
      </c>
      <c r="AM16" t="str">
        <f t="shared" si="5"/>
        <v>LPG_20:0_</v>
      </c>
      <c r="AN16">
        <f t="shared" si="6"/>
        <v>8.9596321846856092E-3</v>
      </c>
      <c r="AO16">
        <f t="shared" si="7"/>
        <v>1.2481882374024764E-2</v>
      </c>
      <c r="AQ16">
        <f t="shared" si="8"/>
        <v>3.1553587305142897E-3</v>
      </c>
      <c r="AR16">
        <f t="shared" si="9"/>
        <v>1.1650190188870967E-2</v>
      </c>
      <c r="AT16">
        <f t="shared" ref="AT16:AT79" si="27">AQ16/SQRT(5)</f>
        <v>1.4111193229654783E-3</v>
      </c>
      <c r="AU16">
        <f t="shared" ref="AU16:AU79" si="28">AR16/SQRT(6)</f>
        <v>4.7561702281854424E-3</v>
      </c>
      <c r="AW16">
        <f t="shared" si="10"/>
        <v>0.54535363111759871</v>
      </c>
    </row>
    <row r="17" spans="1:49" x14ac:dyDescent="0.2">
      <c r="A17" t="s">
        <v>1075</v>
      </c>
      <c r="B17">
        <v>537.38699999999994</v>
      </c>
      <c r="C17">
        <v>3.0414762858937201E-3</v>
      </c>
      <c r="D17">
        <v>5.9176068660708205E-4</v>
      </c>
      <c r="E17">
        <v>6.5197078401361902E-3</v>
      </c>
      <c r="F17">
        <v>7.01639779201013E-3</v>
      </c>
      <c r="G17">
        <v>2.48958971514792E-3</v>
      </c>
      <c r="H17">
        <v>2.5016000278512201E-3</v>
      </c>
      <c r="I17">
        <v>4.8129956674917602E-3</v>
      </c>
      <c r="J17">
        <v>4.2605892004891101E-3</v>
      </c>
      <c r="K17">
        <v>3.27532631175541E-3</v>
      </c>
      <c r="L17">
        <v>1.3143557759526601E-3</v>
      </c>
      <c r="M17">
        <v>2.6632590870989601E-2</v>
      </c>
      <c r="N17">
        <v>2.6742424293539301E-2</v>
      </c>
      <c r="O17">
        <v>4.73629085413622E-2</v>
      </c>
      <c r="P17">
        <v>4.2825294144179502E-2</v>
      </c>
      <c r="Q17">
        <v>5.6769448760175999E-2</v>
      </c>
      <c r="R17">
        <v>6.28594454718895E-2</v>
      </c>
      <c r="S17">
        <v>4.3472141556410698E-3</v>
      </c>
      <c r="T17">
        <v>6.5458282149008402E-3</v>
      </c>
      <c r="U17">
        <v>4.6682339475603201E-3</v>
      </c>
      <c r="V17">
        <v>3.00047887334312E-3</v>
      </c>
      <c r="W17">
        <v>7.2483818174048304E-3</v>
      </c>
      <c r="X17">
        <v>8.2765292519575394E-3</v>
      </c>
      <c r="AA17" t="str">
        <f t="shared" si="19"/>
        <v>LPG_20:1_</v>
      </c>
      <c r="AB17">
        <f t="shared" si="20"/>
        <v>1.8166184862504012E-3</v>
      </c>
      <c r="AC17">
        <f t="shared" si="21"/>
        <v>6.7680528160731605E-3</v>
      </c>
      <c r="AD17">
        <f t="shared" si="22"/>
        <v>2.4955948714995698E-3</v>
      </c>
      <c r="AE17">
        <f t="shared" si="23"/>
        <v>4.5367924339904352E-3</v>
      </c>
      <c r="AF17">
        <f t="shared" si="24"/>
        <v>2.2948410438540351E-3</v>
      </c>
      <c r="AG17">
        <f t="shared" si="25"/>
        <v>2.6687507582264451E-2</v>
      </c>
      <c r="AH17">
        <f t="shared" si="26"/>
        <v>4.5094101342770851E-2</v>
      </c>
      <c r="AI17">
        <f t="shared" si="2"/>
        <v>5.446521185270955E-3</v>
      </c>
      <c r="AJ17">
        <f t="shared" si="3"/>
        <v>3.8343564104517201E-3</v>
      </c>
      <c r="AK17">
        <f t="shared" si="4"/>
        <v>7.7624555346811844E-3</v>
      </c>
      <c r="AM17" t="str">
        <f t="shared" si="5"/>
        <v>LPG_20:1_</v>
      </c>
      <c r="AN17">
        <f t="shared" si="6"/>
        <v>3.58237993033352E-3</v>
      </c>
      <c r="AO17">
        <f t="shared" si="7"/>
        <v>1.7764988411087833E-2</v>
      </c>
      <c r="AQ17">
        <f t="shared" si="8"/>
        <v>2.0625340353425344E-3</v>
      </c>
      <c r="AR17">
        <f t="shared" si="9"/>
        <v>1.7835004686479375E-2</v>
      </c>
      <c r="AT17">
        <f t="shared" si="27"/>
        <v>9.2239326178657211E-4</v>
      </c>
      <c r="AU17">
        <f t="shared" si="28"/>
        <v>7.2811101736701906E-3</v>
      </c>
      <c r="AW17">
        <f t="shared" si="10"/>
        <v>0.15021151786133216</v>
      </c>
    </row>
    <row r="18" spans="1:49" x14ac:dyDescent="0.2">
      <c r="A18" t="s">
        <v>1076</v>
      </c>
      <c r="B18">
        <v>535.38499999999999</v>
      </c>
      <c r="C18">
        <v>1.07351725146186E-3</v>
      </c>
      <c r="D18">
        <v>4.0882542750038404E-3</v>
      </c>
      <c r="E18">
        <v>4.5504353944331001E-3</v>
      </c>
      <c r="F18">
        <v>4.0624166521173698E-3</v>
      </c>
      <c r="G18">
        <v>2.8203510961676199E-3</v>
      </c>
      <c r="H18">
        <v>3.32501671751558E-3</v>
      </c>
      <c r="I18">
        <v>5.2666866088533397E-3</v>
      </c>
      <c r="J18">
        <v>5.0166779372940798E-3</v>
      </c>
      <c r="K18">
        <v>5.05288571137558E-3</v>
      </c>
      <c r="L18">
        <v>1.04219913645999E-3</v>
      </c>
      <c r="M18">
        <v>1.01257966570691E-2</v>
      </c>
      <c r="N18">
        <v>9.3169906592868602E-3</v>
      </c>
      <c r="O18">
        <v>1.23691794087726E-2</v>
      </c>
      <c r="P18">
        <v>1.7341905030881E-2</v>
      </c>
      <c r="Q18">
        <v>9.5193337589288204E-3</v>
      </c>
      <c r="R18">
        <v>1.65274159555217E-2</v>
      </c>
      <c r="S18">
        <v>1.1083907895918499E-3</v>
      </c>
      <c r="T18">
        <v>4.9392631604569196E-3</v>
      </c>
      <c r="U18">
        <v>2.7220376539228101E-3</v>
      </c>
      <c r="V18">
        <v>1.8362747108407601E-3</v>
      </c>
      <c r="W18">
        <v>4.5181947004874498E-3</v>
      </c>
      <c r="X18">
        <v>4.7127501534958201E-3</v>
      </c>
      <c r="AA18" t="str">
        <f t="shared" si="19"/>
        <v>LPG_20:2_</v>
      </c>
      <c r="AB18">
        <f t="shared" si="20"/>
        <v>2.58088576323285E-3</v>
      </c>
      <c r="AC18">
        <f t="shared" si="21"/>
        <v>4.3064260232752345E-3</v>
      </c>
      <c r="AD18">
        <f t="shared" si="22"/>
        <v>3.0726839068415997E-3</v>
      </c>
      <c r="AE18">
        <f t="shared" si="23"/>
        <v>5.1416822730737093E-3</v>
      </c>
      <c r="AF18">
        <f t="shared" si="24"/>
        <v>3.0475424239177849E-3</v>
      </c>
      <c r="AG18">
        <f t="shared" si="25"/>
        <v>9.7213936581779792E-3</v>
      </c>
      <c r="AH18">
        <f t="shared" si="26"/>
        <v>1.48555422198268E-2</v>
      </c>
      <c r="AI18">
        <f t="shared" si="2"/>
        <v>3.0238269750243849E-3</v>
      </c>
      <c r="AJ18">
        <f t="shared" si="3"/>
        <v>2.2791561823817851E-3</v>
      </c>
      <c r="AK18">
        <f t="shared" si="4"/>
        <v>4.6154724269916354E-3</v>
      </c>
      <c r="AM18" t="str">
        <f t="shared" si="5"/>
        <v>LPG_20:2_</v>
      </c>
      <c r="AN18">
        <f t="shared" si="6"/>
        <v>3.6298440780682352E-3</v>
      </c>
      <c r="AO18">
        <f t="shared" si="7"/>
        <v>6.8990782924805176E-3</v>
      </c>
      <c r="AQ18">
        <f t="shared" si="8"/>
        <v>1.0598624999908516E-3</v>
      </c>
      <c r="AR18">
        <f t="shared" si="9"/>
        <v>5.3114708668205654E-3</v>
      </c>
      <c r="AT18">
        <f t="shared" si="27"/>
        <v>4.7398491935648286E-4</v>
      </c>
      <c r="AU18">
        <f t="shared" si="28"/>
        <v>2.1683989012281088E-3</v>
      </c>
      <c r="AW18">
        <f t="shared" si="10"/>
        <v>0.24353715832948875</v>
      </c>
    </row>
    <row r="19" spans="1:49" x14ac:dyDescent="0.2">
      <c r="A19" t="s">
        <v>1077</v>
      </c>
      <c r="B19">
        <v>533.38300000000004</v>
      </c>
      <c r="C19">
        <v>2.38959786911153E-3</v>
      </c>
      <c r="D19">
        <v>6.19822901990411E-3</v>
      </c>
      <c r="E19">
        <v>9.3846842602762492E-3</v>
      </c>
      <c r="F19">
        <v>8.8751954391916802E-3</v>
      </c>
      <c r="G19">
        <v>4.3306505887757496E-3</v>
      </c>
      <c r="H19">
        <v>5.3142524063055597E-3</v>
      </c>
      <c r="I19">
        <v>1.2238177372731E-2</v>
      </c>
      <c r="J19">
        <v>1.3446185857655E-2</v>
      </c>
      <c r="K19">
        <v>7.8431294747466993E-3</v>
      </c>
      <c r="L19">
        <v>4.4925590190886102E-3</v>
      </c>
      <c r="M19">
        <v>2.1439332955509201E-2</v>
      </c>
      <c r="N19">
        <v>2.5797948605791699E-2</v>
      </c>
      <c r="O19">
        <v>3.52601458777086E-2</v>
      </c>
      <c r="P19">
        <v>4.3919369890388499E-2</v>
      </c>
      <c r="Q19">
        <v>1.8404101570763502E-2</v>
      </c>
      <c r="R19">
        <v>1.18923562430803E-2</v>
      </c>
      <c r="S19">
        <v>1.06508565279466E-2</v>
      </c>
      <c r="T19">
        <v>5.3075775861296396E-3</v>
      </c>
      <c r="U19">
        <v>8.0965780877481196E-3</v>
      </c>
      <c r="V19">
        <v>1.03068204505215E-2</v>
      </c>
      <c r="W19">
        <v>1.2855222508785199E-2</v>
      </c>
      <c r="X19">
        <v>1.7457291249001101E-2</v>
      </c>
      <c r="AA19" t="str">
        <f t="shared" si="19"/>
        <v>LPG_20:3_</v>
      </c>
      <c r="AB19">
        <f t="shared" si="20"/>
        <v>4.2939134445078202E-3</v>
      </c>
      <c r="AC19">
        <f t="shared" si="21"/>
        <v>9.1299398497339639E-3</v>
      </c>
      <c r="AD19">
        <f t="shared" si="22"/>
        <v>4.8224514975406547E-3</v>
      </c>
      <c r="AE19">
        <f t="shared" si="23"/>
        <v>1.2842181615193E-2</v>
      </c>
      <c r="AF19">
        <f t="shared" si="24"/>
        <v>6.1678442469176552E-3</v>
      </c>
      <c r="AG19">
        <f t="shared" si="25"/>
        <v>2.361864078065045E-2</v>
      </c>
      <c r="AH19">
        <f t="shared" si="26"/>
        <v>3.9589757884048546E-2</v>
      </c>
      <c r="AI19">
        <f t="shared" si="2"/>
        <v>7.9792170570381193E-3</v>
      </c>
      <c r="AJ19">
        <f t="shared" si="3"/>
        <v>9.2016992691348089E-3</v>
      </c>
      <c r="AK19">
        <f t="shared" si="4"/>
        <v>1.5156256878893149E-2</v>
      </c>
      <c r="AM19" t="str">
        <f t="shared" si="5"/>
        <v>LPG_20:3_</v>
      </c>
      <c r="AN19">
        <f t="shared" si="6"/>
        <v>7.4512661307786195E-3</v>
      </c>
      <c r="AO19">
        <f t="shared" si="7"/>
        <v>1.9109114373953011E-2</v>
      </c>
      <c r="AQ19">
        <f t="shared" si="8"/>
        <v>3.549881311685322E-3</v>
      </c>
      <c r="AR19">
        <f t="shared" si="9"/>
        <v>1.3013926749071753E-2</v>
      </c>
      <c r="AT19">
        <f t="shared" si="27"/>
        <v>1.5875551849968996E-3</v>
      </c>
      <c r="AU19">
        <f t="shared" si="28"/>
        <v>5.3129133475304817E-3</v>
      </c>
      <c r="AW19">
        <f t="shared" si="10"/>
        <v>0.11625136938400234</v>
      </c>
    </row>
    <row r="20" spans="1:49" x14ac:dyDescent="0.2">
      <c r="A20" t="s">
        <v>1078</v>
      </c>
      <c r="B20">
        <v>531.38099999999997</v>
      </c>
      <c r="C20">
        <v>0.105783261997622</v>
      </c>
      <c r="D20">
        <v>9.8060389545446699E-2</v>
      </c>
      <c r="E20">
        <v>0.14702936632663</v>
      </c>
      <c r="F20">
        <v>0.139821976043423</v>
      </c>
      <c r="G20">
        <v>0.116801547709694</v>
      </c>
      <c r="H20">
        <v>0.13306695798128201</v>
      </c>
      <c r="I20">
        <v>0.188493845532443</v>
      </c>
      <c r="J20">
        <v>0.20868072827478301</v>
      </c>
      <c r="K20">
        <v>0.14131603736626899</v>
      </c>
      <c r="L20">
        <v>0.12970203736897001</v>
      </c>
      <c r="M20">
        <v>0.15746347848989201</v>
      </c>
      <c r="N20">
        <v>0.19384219517026</v>
      </c>
      <c r="O20">
        <v>0.34595690480484398</v>
      </c>
      <c r="P20">
        <v>0.32048164083208802</v>
      </c>
      <c r="Q20">
        <v>6.1474820989086403E-2</v>
      </c>
      <c r="R20">
        <v>7.2149959948204501E-2</v>
      </c>
      <c r="S20">
        <v>0.122499263952853</v>
      </c>
      <c r="T20">
        <v>0.10666324417857399</v>
      </c>
      <c r="U20">
        <v>0.16936394215977599</v>
      </c>
      <c r="V20">
        <v>0.152257383845811</v>
      </c>
      <c r="W20">
        <v>0.14482990962634401</v>
      </c>
      <c r="X20">
        <v>0.189771443277647</v>
      </c>
      <c r="AA20" t="str">
        <f t="shared" si="19"/>
        <v>LPG_20:4_</v>
      </c>
      <c r="AB20">
        <f t="shared" si="20"/>
        <v>0.10192182577153436</v>
      </c>
      <c r="AC20">
        <f t="shared" si="21"/>
        <v>0.1434256711850265</v>
      </c>
      <c r="AD20">
        <f t="shared" si="22"/>
        <v>0.12493425284548801</v>
      </c>
      <c r="AE20">
        <f t="shared" si="23"/>
        <v>0.19858728690361299</v>
      </c>
      <c r="AF20">
        <f t="shared" si="24"/>
        <v>0.13550903736761949</v>
      </c>
      <c r="AG20">
        <f t="shared" si="25"/>
        <v>0.17565283683007599</v>
      </c>
      <c r="AH20">
        <f t="shared" si="26"/>
        <v>0.33321927281846597</v>
      </c>
      <c r="AI20">
        <f t="shared" si="2"/>
        <v>0.1145812540657135</v>
      </c>
      <c r="AJ20">
        <f t="shared" si="3"/>
        <v>0.16081066300279351</v>
      </c>
      <c r="AK20">
        <f t="shared" si="4"/>
        <v>0.16730067645199551</v>
      </c>
      <c r="AM20" t="str">
        <f t="shared" si="5"/>
        <v>LPG_20:4_</v>
      </c>
      <c r="AN20">
        <f t="shared" si="6"/>
        <v>0.1408756148146563</v>
      </c>
      <c r="AO20">
        <f t="shared" si="7"/>
        <v>0.19031294063380894</v>
      </c>
      <c r="AQ20">
        <f t="shared" si="8"/>
        <v>3.5838054978397031E-2</v>
      </c>
      <c r="AR20">
        <f t="shared" si="9"/>
        <v>8.3325229463601033E-2</v>
      </c>
      <c r="AT20">
        <f t="shared" si="27"/>
        <v>1.6027265422614102E-2</v>
      </c>
      <c r="AU20">
        <f t="shared" si="28"/>
        <v>3.4017382481024233E-2</v>
      </c>
      <c r="AW20">
        <f t="shared" si="10"/>
        <v>0.27322409112747487</v>
      </c>
    </row>
    <row r="21" spans="1:49" x14ac:dyDescent="0.2">
      <c r="A21" t="s">
        <v>1079</v>
      </c>
      <c r="B21">
        <v>529.37900000000002</v>
      </c>
      <c r="C21">
        <v>6.0901007866307498E-2</v>
      </c>
      <c r="D21">
        <v>5.34490649103831E-2</v>
      </c>
      <c r="E21">
        <v>0.111036288217971</v>
      </c>
      <c r="F21">
        <v>0.100145461295086</v>
      </c>
      <c r="G21">
        <v>7.3338960717204499E-2</v>
      </c>
      <c r="H21">
        <v>9.2497674381634504E-2</v>
      </c>
      <c r="I21">
        <v>0.121117721172776</v>
      </c>
      <c r="J21">
        <v>0.127059926587371</v>
      </c>
      <c r="K21">
        <v>8.0374419083849805E-2</v>
      </c>
      <c r="L21">
        <v>7.2251218685271096E-2</v>
      </c>
      <c r="M21">
        <v>7.5849748011363197E-2</v>
      </c>
      <c r="N21">
        <v>7.2193914675021703E-2</v>
      </c>
      <c r="O21">
        <v>0.14268055697238399</v>
      </c>
      <c r="P21">
        <v>0.13824540620301801</v>
      </c>
      <c r="Q21">
        <v>3.1361196162522302E-2</v>
      </c>
      <c r="R21">
        <v>3.5707259619400501E-2</v>
      </c>
      <c r="S21">
        <v>6.35750957644763E-2</v>
      </c>
      <c r="T21">
        <v>5.3432163090322303E-2</v>
      </c>
      <c r="U21">
        <v>9.5356135376946094E-2</v>
      </c>
      <c r="V21">
        <v>7.2197245717932401E-2</v>
      </c>
      <c r="W21">
        <v>6.9142270676224096E-2</v>
      </c>
      <c r="X21">
        <v>7.3212953721996404E-2</v>
      </c>
      <c r="AA21" t="str">
        <f t="shared" si="19"/>
        <v>LPG_20:5_</v>
      </c>
      <c r="AB21">
        <f t="shared" si="20"/>
        <v>5.7175036388345299E-2</v>
      </c>
      <c r="AC21">
        <f t="shared" si="21"/>
        <v>0.10559087475652851</v>
      </c>
      <c r="AD21">
        <f t="shared" si="22"/>
        <v>8.2918317549419501E-2</v>
      </c>
      <c r="AE21">
        <f t="shared" si="23"/>
        <v>0.1240888238800735</v>
      </c>
      <c r="AF21">
        <f t="shared" si="24"/>
        <v>7.6312818884560457E-2</v>
      </c>
      <c r="AG21">
        <f t="shared" si="25"/>
        <v>7.4021831343192457E-2</v>
      </c>
      <c r="AH21">
        <f t="shared" si="26"/>
        <v>0.14046298158770099</v>
      </c>
      <c r="AI21">
        <f t="shared" si="2"/>
        <v>5.8503629427399298E-2</v>
      </c>
      <c r="AJ21">
        <f t="shared" si="3"/>
        <v>8.3776690547439248E-2</v>
      </c>
      <c r="AK21">
        <f t="shared" si="4"/>
        <v>7.1177612199110257E-2</v>
      </c>
      <c r="AM21" t="str">
        <f t="shared" si="5"/>
        <v>LPG_20:5_</v>
      </c>
      <c r="AN21">
        <f t="shared" si="6"/>
        <v>8.9217174291785467E-2</v>
      </c>
      <c r="AO21">
        <f t="shared" si="7"/>
        <v>8.5588549020968435E-2</v>
      </c>
      <c r="AQ21">
        <f t="shared" si="8"/>
        <v>2.6062552628615301E-2</v>
      </c>
      <c r="AR21">
        <f t="shared" si="9"/>
        <v>3.1974767817609134E-2</v>
      </c>
      <c r="AT21">
        <f t="shared" si="27"/>
        <v>1.1655527868949928E-2</v>
      </c>
      <c r="AU21">
        <f t="shared" si="28"/>
        <v>1.3053644299517874E-2</v>
      </c>
      <c r="AW21">
        <f t="shared" si="10"/>
        <v>0.84916649821279988</v>
      </c>
    </row>
    <row r="22" spans="1:49" x14ac:dyDescent="0.2">
      <c r="A22" t="s">
        <v>1080</v>
      </c>
      <c r="B22">
        <v>567.41700000000003</v>
      </c>
      <c r="C22">
        <v>2.2223747682842301E-3</v>
      </c>
      <c r="D22">
        <v>3.56992710631495E-3</v>
      </c>
      <c r="E22">
        <v>2.3019946170610502E-3</v>
      </c>
      <c r="F22">
        <v>3.95941673275835E-3</v>
      </c>
      <c r="G22">
        <v>2.1479560702919701E-3</v>
      </c>
      <c r="H22">
        <v>7.1496535518283098E-4</v>
      </c>
      <c r="I22">
        <v>1.9173084149578599E-3</v>
      </c>
      <c r="J22">
        <v>5.5699488987104697E-3</v>
      </c>
      <c r="K22">
        <v>1.8771237103046999E-3</v>
      </c>
      <c r="L22">
        <v>3.74456247221727E-3</v>
      </c>
      <c r="M22">
        <v>2.8549402189648001E-3</v>
      </c>
      <c r="N22">
        <v>3.7216176347863901E-3</v>
      </c>
      <c r="O22">
        <v>5.7961251617485599E-3</v>
      </c>
      <c r="P22">
        <v>7.5594255207851197E-3</v>
      </c>
      <c r="Q22">
        <v>4.4198615663495096E-3</v>
      </c>
      <c r="R22">
        <v>2.56382294265756E-3</v>
      </c>
      <c r="S22">
        <v>3.4157881178875499E-3</v>
      </c>
      <c r="T22">
        <v>1.14617324657795E-3</v>
      </c>
      <c r="U22">
        <v>2.6999828067814399E-3</v>
      </c>
      <c r="V22">
        <v>0</v>
      </c>
      <c r="W22">
        <v>6.1152701614548399E-3</v>
      </c>
      <c r="X22">
        <v>3.6965107815173101E-3</v>
      </c>
      <c r="AA22" t="str">
        <f t="shared" si="19"/>
        <v>LPG_22:0_</v>
      </c>
      <c r="AB22">
        <f t="shared" si="20"/>
        <v>2.8961509372995901E-3</v>
      </c>
      <c r="AC22">
        <f t="shared" si="21"/>
        <v>3.1307056749097003E-3</v>
      </c>
      <c r="AD22">
        <f t="shared" si="22"/>
        <v>1.4314607127374006E-3</v>
      </c>
      <c r="AE22">
        <f t="shared" si="23"/>
        <v>3.7436286568341649E-3</v>
      </c>
      <c r="AF22">
        <f t="shared" si="24"/>
        <v>2.8108430912609848E-3</v>
      </c>
      <c r="AG22">
        <f t="shared" si="25"/>
        <v>3.2882789268755949E-3</v>
      </c>
      <c r="AH22">
        <f t="shared" si="26"/>
        <v>6.6777753412668398E-3</v>
      </c>
      <c r="AI22">
        <f t="shared" si="2"/>
        <v>2.2809806822327501E-3</v>
      </c>
      <c r="AJ22">
        <f t="shared" si="3"/>
        <v>1.34999140339072E-3</v>
      </c>
      <c r="AK22">
        <f t="shared" si="4"/>
        <v>4.9058904714860754E-3</v>
      </c>
      <c r="AM22" t="str">
        <f t="shared" si="5"/>
        <v>LPG_22:0_</v>
      </c>
      <c r="AN22">
        <f t="shared" si="6"/>
        <v>2.8025578146083684E-3</v>
      </c>
      <c r="AO22">
        <f t="shared" si="7"/>
        <v>3.7005833650503956E-3</v>
      </c>
      <c r="AQ22">
        <f t="shared" si="8"/>
        <v>8.4882726886734497E-4</v>
      </c>
      <c r="AR22">
        <f t="shared" si="9"/>
        <v>2.1229099475185424E-3</v>
      </c>
      <c r="AT22">
        <f t="shared" si="27"/>
        <v>3.7960709486857481E-4</v>
      </c>
      <c r="AU22">
        <f t="shared" si="28"/>
        <v>8.6667435688317417E-4</v>
      </c>
      <c r="AW22">
        <f t="shared" si="10"/>
        <v>0.41818378385422</v>
      </c>
    </row>
    <row r="23" spans="1:49" x14ac:dyDescent="0.2">
      <c r="A23" t="s">
        <v>1081</v>
      </c>
      <c r="B23">
        <v>565.41499999999996</v>
      </c>
      <c r="C23">
        <v>2.5011076167068E-3</v>
      </c>
      <c r="D23">
        <v>5.2183268425653898E-4</v>
      </c>
      <c r="E23">
        <v>0</v>
      </c>
      <c r="F23">
        <v>1.1050443416143101E-3</v>
      </c>
      <c r="G23">
        <v>2.4646139825810201E-3</v>
      </c>
      <c r="H23">
        <v>1.9130743134791899E-3</v>
      </c>
      <c r="I23">
        <v>6.5106900521484396E-4</v>
      </c>
      <c r="J23">
        <v>0</v>
      </c>
      <c r="K23">
        <v>0</v>
      </c>
      <c r="L23">
        <v>1.7205143598692399E-3</v>
      </c>
      <c r="M23">
        <v>1.2068260531782899E-3</v>
      </c>
      <c r="N23">
        <v>2.18897247502064E-3</v>
      </c>
      <c r="O23">
        <v>6.1427151158239398E-3</v>
      </c>
      <c r="P23">
        <v>0</v>
      </c>
      <c r="Q23">
        <v>1.3719992527721099E-3</v>
      </c>
      <c r="R23">
        <v>4.0700443788965202E-3</v>
      </c>
      <c r="S23">
        <v>3.3676291677732398E-4</v>
      </c>
      <c r="T23">
        <v>1.1892606125212899E-3</v>
      </c>
      <c r="U23">
        <v>2.7039294824556899E-3</v>
      </c>
      <c r="V23">
        <v>1.0616113735696399E-3</v>
      </c>
      <c r="W23">
        <v>0</v>
      </c>
      <c r="X23">
        <v>1.8853118432909999E-3</v>
      </c>
      <c r="AA23" t="str">
        <f t="shared" si="19"/>
        <v>LPG_22:1_</v>
      </c>
      <c r="AB23">
        <f t="shared" si="20"/>
        <v>1.5114701504816694E-3</v>
      </c>
      <c r="AC23">
        <f t="shared" si="21"/>
        <v>5.5252217080715505E-4</v>
      </c>
      <c r="AD23">
        <f t="shared" si="22"/>
        <v>2.1888441480301052E-3</v>
      </c>
      <c r="AE23">
        <f t="shared" si="23"/>
        <v>3.2553450260742198E-4</v>
      </c>
      <c r="AF23">
        <f t="shared" si="24"/>
        <v>8.6025717993461995E-4</v>
      </c>
      <c r="AG23">
        <f t="shared" si="25"/>
        <v>1.6978992640994651E-3</v>
      </c>
      <c r="AH23">
        <f t="shared" si="26"/>
        <v>3.0713575579119699E-3</v>
      </c>
      <c r="AI23">
        <f t="shared" si="2"/>
        <v>7.6301176464930694E-4</v>
      </c>
      <c r="AJ23">
        <f t="shared" si="3"/>
        <v>1.882770428012665E-3</v>
      </c>
      <c r="AK23">
        <f t="shared" si="4"/>
        <v>9.4265592164549997E-4</v>
      </c>
      <c r="AM23" t="str">
        <f t="shared" si="5"/>
        <v>LPG_22:1_</v>
      </c>
      <c r="AN23">
        <f t="shared" si="6"/>
        <v>1.0877256303721944E-3</v>
      </c>
      <c r="AO23">
        <f t="shared" si="7"/>
        <v>1.6715389872637813E-3</v>
      </c>
      <c r="AQ23">
        <f t="shared" si="8"/>
        <v>7.6012192485320367E-4</v>
      </c>
      <c r="AR23">
        <f t="shared" si="9"/>
        <v>9.1671940282508414E-4</v>
      </c>
      <c r="AT23">
        <f t="shared" si="27"/>
        <v>3.3993685903195006E-4</v>
      </c>
      <c r="AU23">
        <f t="shared" si="28"/>
        <v>3.7424912903839401E-4</v>
      </c>
      <c r="AW23">
        <f t="shared" si="10"/>
        <v>0.30593757309627873</v>
      </c>
    </row>
    <row r="24" spans="1:49" x14ac:dyDescent="0.2">
      <c r="A24" t="s">
        <v>1082</v>
      </c>
      <c r="B24">
        <v>563.41300000000001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1.34254716669916E-3</v>
      </c>
      <c r="K24">
        <v>4.55524919919982E-4</v>
      </c>
      <c r="L24">
        <v>4.8007450220292197E-4</v>
      </c>
      <c r="M24">
        <v>0</v>
      </c>
      <c r="N24">
        <v>0</v>
      </c>
      <c r="O24">
        <v>0</v>
      </c>
      <c r="P24">
        <v>0</v>
      </c>
      <c r="Q24">
        <v>7.0470926216019002E-4</v>
      </c>
      <c r="R24">
        <v>1.0136886445242901E-3</v>
      </c>
      <c r="S24">
        <v>2.9938850844354902E-4</v>
      </c>
      <c r="T24">
        <v>0</v>
      </c>
      <c r="U24">
        <v>0</v>
      </c>
      <c r="V24">
        <v>9.6894288216363498E-4</v>
      </c>
      <c r="W24">
        <v>0</v>
      </c>
      <c r="X24">
        <v>1.65803032305118E-3</v>
      </c>
      <c r="AA24" t="str">
        <f t="shared" si="19"/>
        <v>LPG_22:2_</v>
      </c>
      <c r="AB24">
        <f t="shared" si="20"/>
        <v>0</v>
      </c>
      <c r="AC24">
        <f t="shared" si="21"/>
        <v>0</v>
      </c>
      <c r="AD24">
        <f t="shared" si="22"/>
        <v>0</v>
      </c>
      <c r="AE24">
        <f t="shared" si="23"/>
        <v>6.7127358334958002E-4</v>
      </c>
      <c r="AF24">
        <f t="shared" si="24"/>
        <v>4.6779971106145199E-4</v>
      </c>
      <c r="AG24">
        <f t="shared" si="25"/>
        <v>0</v>
      </c>
      <c r="AH24">
        <f t="shared" si="26"/>
        <v>0</v>
      </c>
      <c r="AI24">
        <f t="shared" si="2"/>
        <v>1.4969425422177451E-4</v>
      </c>
      <c r="AJ24">
        <f t="shared" si="3"/>
        <v>4.8447144108181749E-4</v>
      </c>
      <c r="AK24">
        <f t="shared" si="4"/>
        <v>8.2901516152559E-4</v>
      </c>
      <c r="AM24" t="str">
        <f t="shared" si="5"/>
        <v>LPG_22:2_</v>
      </c>
      <c r="AN24">
        <f t="shared" si="6"/>
        <v>2.278146588822064E-4</v>
      </c>
      <c r="AO24">
        <f t="shared" si="7"/>
        <v>2.9263617136583638E-4</v>
      </c>
      <c r="AQ24">
        <f t="shared" si="8"/>
        <v>3.2013559602303023E-4</v>
      </c>
      <c r="AR24">
        <f t="shared" si="9"/>
        <v>3.5923788812287406E-4</v>
      </c>
      <c r="AT24">
        <f t="shared" si="27"/>
        <v>1.4316899094498137E-4</v>
      </c>
      <c r="AU24">
        <f t="shared" si="28"/>
        <v>1.4665825369601182E-4</v>
      </c>
      <c r="AW24">
        <f t="shared" si="10"/>
        <v>0.77102198173334291</v>
      </c>
    </row>
    <row r="25" spans="1:49" x14ac:dyDescent="0.2">
      <c r="A25" t="s">
        <v>1083</v>
      </c>
      <c r="B25">
        <v>561.41099999999994</v>
      </c>
      <c r="C25">
        <v>1.13637425232138E-3</v>
      </c>
      <c r="D25">
        <v>9.7668897183181302E-4</v>
      </c>
      <c r="E25">
        <v>0</v>
      </c>
      <c r="F25">
        <v>1.20190954298506E-3</v>
      </c>
      <c r="G25">
        <v>0</v>
      </c>
      <c r="H25">
        <v>0</v>
      </c>
      <c r="I25">
        <v>1.1812575703636101E-3</v>
      </c>
      <c r="J25">
        <v>2.2956863280890298E-3</v>
      </c>
      <c r="K25">
        <v>0</v>
      </c>
      <c r="L25">
        <v>0</v>
      </c>
      <c r="M25">
        <v>0</v>
      </c>
      <c r="N25">
        <v>0</v>
      </c>
      <c r="O25">
        <v>2.8767377078051698E-3</v>
      </c>
      <c r="P25">
        <v>0</v>
      </c>
      <c r="Q25">
        <v>9.5727128472807097E-4</v>
      </c>
      <c r="R25">
        <v>1.9458430498084699E-3</v>
      </c>
      <c r="S25">
        <v>0</v>
      </c>
      <c r="T25">
        <v>1.0786053686172199E-3</v>
      </c>
      <c r="U25">
        <v>8.5943196450949001E-5</v>
      </c>
      <c r="V25">
        <v>1.9050366615375701E-3</v>
      </c>
      <c r="W25">
        <v>2.9191405260392102E-3</v>
      </c>
      <c r="X25">
        <v>0</v>
      </c>
      <c r="AA25" t="str">
        <f t="shared" si="19"/>
        <v>LPG_22:3_</v>
      </c>
      <c r="AB25">
        <f t="shared" si="20"/>
        <v>1.0565316120765965E-3</v>
      </c>
      <c r="AC25">
        <f t="shared" si="21"/>
        <v>6.0095477149253002E-4</v>
      </c>
      <c r="AD25">
        <f t="shared" si="22"/>
        <v>0</v>
      </c>
      <c r="AE25">
        <f t="shared" si="23"/>
        <v>1.7384719492263201E-3</v>
      </c>
      <c r="AF25">
        <f t="shared" si="24"/>
        <v>0</v>
      </c>
      <c r="AG25">
        <f t="shared" si="25"/>
        <v>0</v>
      </c>
      <c r="AH25">
        <f t="shared" si="26"/>
        <v>1.4383688539025849E-3</v>
      </c>
      <c r="AI25">
        <f t="shared" si="2"/>
        <v>5.3930268430860996E-4</v>
      </c>
      <c r="AJ25">
        <f t="shared" si="3"/>
        <v>9.9548992899425957E-4</v>
      </c>
      <c r="AK25">
        <f t="shared" si="4"/>
        <v>1.4595702630196051E-3</v>
      </c>
      <c r="AM25" t="str">
        <f t="shared" si="5"/>
        <v>LPG_22:3_</v>
      </c>
      <c r="AN25">
        <f t="shared" si="6"/>
        <v>6.7919166655908939E-4</v>
      </c>
      <c r="AO25">
        <f t="shared" si="7"/>
        <v>8.8654634604501197E-4</v>
      </c>
      <c r="AQ25">
        <f t="shared" si="8"/>
        <v>7.4047008773599448E-4</v>
      </c>
      <c r="AR25">
        <f t="shared" si="9"/>
        <v>6.2275110962783779E-4</v>
      </c>
      <c r="AT25">
        <f t="shared" si="27"/>
        <v>3.311482902965834E-4</v>
      </c>
      <c r="AU25">
        <f t="shared" si="28"/>
        <v>2.5423707589003854E-4</v>
      </c>
      <c r="AW25">
        <f t="shared" si="10"/>
        <v>0.64497606338941971</v>
      </c>
    </row>
    <row r="26" spans="1:49" x14ac:dyDescent="0.2">
      <c r="A26" t="s">
        <v>1084</v>
      </c>
      <c r="B26">
        <v>559.40899999999999</v>
      </c>
      <c r="C26">
        <v>1.1830878017025999E-3</v>
      </c>
      <c r="D26">
        <v>4.0309543232052701E-5</v>
      </c>
      <c r="E26">
        <v>5.5278499771456904E-3</v>
      </c>
      <c r="F26">
        <v>5.5198520587577899E-3</v>
      </c>
      <c r="G26">
        <v>1.2056866181645001E-4</v>
      </c>
      <c r="H26">
        <v>2.5793259717474901E-3</v>
      </c>
      <c r="I26">
        <v>3.2996241582062399E-3</v>
      </c>
      <c r="J26">
        <v>9.1327743939573301E-3</v>
      </c>
      <c r="K26">
        <v>3.1929277805310299E-3</v>
      </c>
      <c r="L26">
        <v>6.68740310677759E-3</v>
      </c>
      <c r="M26">
        <v>9.6304122547458803E-3</v>
      </c>
      <c r="N26">
        <v>1.64511730791022E-2</v>
      </c>
      <c r="O26">
        <v>2.2301744130433499E-2</v>
      </c>
      <c r="P26">
        <v>2.3206123222316199E-2</v>
      </c>
      <c r="Q26">
        <v>2.61739330826565E-3</v>
      </c>
      <c r="R26">
        <v>5.4886353963741301E-3</v>
      </c>
      <c r="S26">
        <v>2.1688317283090298E-3</v>
      </c>
      <c r="T26">
        <v>1.9821010208688102E-3</v>
      </c>
      <c r="U26">
        <v>3.5018965529584199E-3</v>
      </c>
      <c r="V26">
        <v>3.2937492745176399E-3</v>
      </c>
      <c r="W26">
        <v>4.4552915723681799E-3</v>
      </c>
      <c r="X26">
        <v>0</v>
      </c>
      <c r="AA26" t="str">
        <f t="shared" si="19"/>
        <v>LPG_22:4_</v>
      </c>
      <c r="AB26">
        <f t="shared" si="20"/>
        <v>6.1169867246732633E-4</v>
      </c>
      <c r="AC26">
        <f t="shared" si="21"/>
        <v>5.5238510179517405E-3</v>
      </c>
      <c r="AD26">
        <f t="shared" si="22"/>
        <v>1.34994731678197E-3</v>
      </c>
      <c r="AE26">
        <f t="shared" si="23"/>
        <v>6.2161992760817845E-3</v>
      </c>
      <c r="AF26">
        <f t="shared" si="24"/>
        <v>4.9401654436543102E-3</v>
      </c>
      <c r="AG26">
        <f t="shared" si="25"/>
        <v>1.3040792666924039E-2</v>
      </c>
      <c r="AH26">
        <f t="shared" si="26"/>
        <v>2.2753933676374849E-2</v>
      </c>
      <c r="AI26">
        <f t="shared" si="2"/>
        <v>2.07546637458892E-3</v>
      </c>
      <c r="AJ26">
        <f t="shared" si="3"/>
        <v>3.3978229137380297E-3</v>
      </c>
      <c r="AK26">
        <f t="shared" si="4"/>
        <v>2.2276457861840899E-3</v>
      </c>
      <c r="AM26" t="str">
        <f t="shared" si="5"/>
        <v>LPG_22:4_</v>
      </c>
      <c r="AN26">
        <f t="shared" si="6"/>
        <v>3.7283723453874263E-3</v>
      </c>
      <c r="AO26">
        <f t="shared" si="7"/>
        <v>8.6991322835619864E-3</v>
      </c>
      <c r="AQ26">
        <f t="shared" si="8"/>
        <v>2.5618367148346325E-3</v>
      </c>
      <c r="AR26">
        <f t="shared" si="9"/>
        <v>9.0863142372181026E-3</v>
      </c>
      <c r="AT26">
        <f t="shared" si="27"/>
        <v>1.1456882083249963E-3</v>
      </c>
      <c r="AU26">
        <f t="shared" si="28"/>
        <v>3.7094722539617502E-3</v>
      </c>
      <c r="AW26">
        <f t="shared" si="10"/>
        <v>0.29598290528445165</v>
      </c>
    </row>
    <row r="27" spans="1:49" x14ac:dyDescent="0.2">
      <c r="A27" t="s">
        <v>1085</v>
      </c>
      <c r="B27">
        <v>557.40700000000004</v>
      </c>
      <c r="C27">
        <v>3.0361065493555699E-3</v>
      </c>
      <c r="D27">
        <v>1.1949357021128399E-3</v>
      </c>
      <c r="E27">
        <v>6.5307101985780502E-3</v>
      </c>
      <c r="F27">
        <v>2.4570171541425001E-3</v>
      </c>
      <c r="G27">
        <v>2.4413729596447801E-3</v>
      </c>
      <c r="H27">
        <v>3.7954974335224802E-3</v>
      </c>
      <c r="I27">
        <v>4.0117358821815403E-3</v>
      </c>
      <c r="J27">
        <v>1.1437657707227201E-2</v>
      </c>
      <c r="K27">
        <v>5.2048807949571698E-3</v>
      </c>
      <c r="L27">
        <v>2.6923965357840899E-3</v>
      </c>
      <c r="M27">
        <v>1.99674495670395E-2</v>
      </c>
      <c r="N27">
        <v>1.48817879089643E-2</v>
      </c>
      <c r="O27">
        <v>1.9768885270167399E-2</v>
      </c>
      <c r="P27">
        <v>2.1496593956016798E-2</v>
      </c>
      <c r="Q27">
        <v>3.55882122244216E-3</v>
      </c>
      <c r="R27">
        <v>2.7548738503869099E-3</v>
      </c>
      <c r="S27">
        <v>2.5680359854609101E-3</v>
      </c>
      <c r="T27">
        <v>5.0678119440024901E-3</v>
      </c>
      <c r="U27">
        <v>4.9449927159008096E-3</v>
      </c>
      <c r="V27">
        <v>4.0125706009723899E-3</v>
      </c>
      <c r="W27">
        <v>2.7442229307636399E-3</v>
      </c>
      <c r="X27">
        <v>3.0530077111553199E-3</v>
      </c>
      <c r="AA27" t="str">
        <f t="shared" si="19"/>
        <v>LPG_22:5_</v>
      </c>
      <c r="AB27">
        <f t="shared" si="20"/>
        <v>2.1155211257342047E-3</v>
      </c>
      <c r="AC27">
        <f t="shared" si="21"/>
        <v>4.4938636763602749E-3</v>
      </c>
      <c r="AD27">
        <f t="shared" si="22"/>
        <v>3.1184351965836301E-3</v>
      </c>
      <c r="AE27">
        <f t="shared" si="23"/>
        <v>7.7246967947043705E-3</v>
      </c>
      <c r="AF27">
        <f t="shared" si="24"/>
        <v>3.9486386653706301E-3</v>
      </c>
      <c r="AG27">
        <f t="shared" si="25"/>
        <v>1.7424618738001899E-2</v>
      </c>
      <c r="AH27">
        <f t="shared" si="26"/>
        <v>2.0632739613092099E-2</v>
      </c>
      <c r="AI27">
        <f t="shared" si="2"/>
        <v>3.8179239647316999E-3</v>
      </c>
      <c r="AJ27">
        <f t="shared" si="3"/>
        <v>4.4787816584365998E-3</v>
      </c>
      <c r="AK27">
        <f t="shared" si="4"/>
        <v>2.8986153209594797E-3</v>
      </c>
      <c r="AM27" t="str">
        <f t="shared" si="5"/>
        <v>LPG_22:5_</v>
      </c>
      <c r="AN27">
        <f t="shared" si="6"/>
        <v>4.2802310917506216E-3</v>
      </c>
      <c r="AO27">
        <f t="shared" si="7"/>
        <v>9.8505358590443553E-3</v>
      </c>
      <c r="AQ27">
        <f t="shared" si="8"/>
        <v>2.1245985112640637E-3</v>
      </c>
      <c r="AR27">
        <f t="shared" si="9"/>
        <v>8.473488034424121E-3</v>
      </c>
      <c r="AT27">
        <f t="shared" si="27"/>
        <v>9.5014933921625975E-4</v>
      </c>
      <c r="AU27">
        <f t="shared" si="28"/>
        <v>3.4592870043196468E-3</v>
      </c>
      <c r="AW27">
        <f t="shared" si="10"/>
        <v>0.21942843901592543</v>
      </c>
    </row>
    <row r="28" spans="1:49" x14ac:dyDescent="0.2">
      <c r="A28" t="s">
        <v>1086</v>
      </c>
      <c r="B28">
        <v>555.40499999999997</v>
      </c>
      <c r="C28">
        <v>6.3753256768925501E-3</v>
      </c>
      <c r="D28">
        <v>2.8777551124480201E-3</v>
      </c>
      <c r="E28">
        <v>8.1244350429707703E-3</v>
      </c>
      <c r="F28">
        <v>5.8040476781469298E-3</v>
      </c>
      <c r="G28">
        <v>2.5984507153050201E-3</v>
      </c>
      <c r="H28">
        <v>4.8672315291545002E-3</v>
      </c>
      <c r="I28">
        <v>1.13710236744706E-2</v>
      </c>
      <c r="J28">
        <v>6.8592804485224004E-3</v>
      </c>
      <c r="K28">
        <v>6.0736849063030797E-3</v>
      </c>
      <c r="L28">
        <v>1.01607713817632E-2</v>
      </c>
      <c r="M28">
        <v>2.5263634051490701E-2</v>
      </c>
      <c r="N28">
        <v>2.8479012159099398E-2</v>
      </c>
      <c r="O28">
        <v>7.5324977819117594E-2</v>
      </c>
      <c r="P28">
        <v>6.60341643511618E-2</v>
      </c>
      <c r="Q28">
        <v>6.4847047565976604E-3</v>
      </c>
      <c r="R28">
        <v>8.7145859047859306E-3</v>
      </c>
      <c r="S28">
        <v>3.00187417724544E-3</v>
      </c>
      <c r="T28">
        <v>5.3416551914472398E-3</v>
      </c>
      <c r="U28">
        <v>8.0455732071271699E-3</v>
      </c>
      <c r="V28">
        <v>5.8521496969255998E-3</v>
      </c>
      <c r="W28">
        <v>2.1499784609292801E-2</v>
      </c>
      <c r="X28">
        <v>1.23481574169411E-2</v>
      </c>
      <c r="AA28" t="str">
        <f t="shared" si="19"/>
        <v>LPG_22:6_</v>
      </c>
      <c r="AB28">
        <f t="shared" si="20"/>
        <v>4.6265403946702853E-3</v>
      </c>
      <c r="AC28">
        <f t="shared" si="21"/>
        <v>6.9642413605588496E-3</v>
      </c>
      <c r="AD28">
        <f t="shared" si="22"/>
        <v>3.7328411222297599E-3</v>
      </c>
      <c r="AE28">
        <f t="shared" si="23"/>
        <v>9.1151520614965002E-3</v>
      </c>
      <c r="AF28">
        <f t="shared" si="24"/>
        <v>8.1172281440331402E-3</v>
      </c>
      <c r="AG28">
        <f t="shared" si="25"/>
        <v>2.6871323105295049E-2</v>
      </c>
      <c r="AH28">
        <f t="shared" si="26"/>
        <v>7.0679571085139697E-2</v>
      </c>
      <c r="AI28">
        <f t="shared" si="2"/>
        <v>4.1717646843463397E-3</v>
      </c>
      <c r="AJ28">
        <f t="shared" si="3"/>
        <v>6.9488614520263848E-3</v>
      </c>
      <c r="AK28">
        <f t="shared" si="4"/>
        <v>1.6923971013116951E-2</v>
      </c>
      <c r="AM28" t="str">
        <f t="shared" si="5"/>
        <v>LPG_22:6_</v>
      </c>
      <c r="AN28">
        <f t="shared" si="6"/>
        <v>6.5112006165977069E-3</v>
      </c>
      <c r="AO28">
        <f t="shared" si="7"/>
        <v>2.5119098267984884E-2</v>
      </c>
      <c r="AQ28">
        <f t="shared" si="8"/>
        <v>2.2823430446593574E-3</v>
      </c>
      <c r="AR28">
        <f t="shared" si="9"/>
        <v>2.6995070735871915E-2</v>
      </c>
      <c r="AT28">
        <f t="shared" si="27"/>
        <v>1.0206948391664322E-3</v>
      </c>
      <c r="AU28">
        <f t="shared" si="28"/>
        <v>1.1020691478870767E-2</v>
      </c>
      <c r="AW28">
        <f t="shared" si="10"/>
        <v>0.19838692883611916</v>
      </c>
    </row>
    <row r="29" spans="1:49" x14ac:dyDescent="0.2">
      <c r="A29" t="s">
        <v>1087</v>
      </c>
      <c r="B29">
        <v>595.44500000000005</v>
      </c>
      <c r="C29">
        <v>1.4500920961626701E-3</v>
      </c>
      <c r="D29">
        <v>2.9690179204699099E-3</v>
      </c>
      <c r="E29">
        <v>4.9803985186255596E-3</v>
      </c>
      <c r="F29">
        <v>3.7433709138522701E-3</v>
      </c>
      <c r="G29">
        <v>2.69955268702855E-3</v>
      </c>
      <c r="H29">
        <v>7.6661619838238604E-3</v>
      </c>
      <c r="I29">
        <v>6.4791531235128801E-3</v>
      </c>
      <c r="J29">
        <v>7.4329122698471896E-3</v>
      </c>
      <c r="K29">
        <v>9.04410051502204E-4</v>
      </c>
      <c r="L29">
        <v>3.2119879225453599E-3</v>
      </c>
      <c r="M29">
        <v>9.61523023045858E-3</v>
      </c>
      <c r="N29">
        <v>6.8615272503641401E-3</v>
      </c>
      <c r="O29">
        <v>7.3721974306777604E-3</v>
      </c>
      <c r="P29">
        <v>5.7707900007770898E-3</v>
      </c>
      <c r="Q29">
        <v>3.6732178059364698E-3</v>
      </c>
      <c r="R29">
        <v>3.3789621484143001E-3</v>
      </c>
      <c r="S29">
        <v>5.4675309453171396E-3</v>
      </c>
      <c r="T29">
        <v>0</v>
      </c>
      <c r="U29">
        <v>0</v>
      </c>
      <c r="V29">
        <v>1.7615291113939899E-3</v>
      </c>
      <c r="W29">
        <v>1.6195439554589201E-3</v>
      </c>
      <c r="X29">
        <v>3.01428364395106E-3</v>
      </c>
      <c r="AA29" t="str">
        <f t="shared" si="19"/>
        <v>LPG_24:0_</v>
      </c>
      <c r="AB29">
        <f t="shared" si="20"/>
        <v>2.2095550083162901E-3</v>
      </c>
      <c r="AC29">
        <f t="shared" si="21"/>
        <v>4.3618847162389153E-3</v>
      </c>
      <c r="AD29">
        <f t="shared" si="22"/>
        <v>5.182857335426205E-3</v>
      </c>
      <c r="AE29">
        <f t="shared" si="23"/>
        <v>6.9560326966800349E-3</v>
      </c>
      <c r="AF29">
        <f t="shared" si="24"/>
        <v>2.0581989870237819E-3</v>
      </c>
      <c r="AG29">
        <f t="shared" si="25"/>
        <v>8.23837874041136E-3</v>
      </c>
      <c r="AH29">
        <f t="shared" si="26"/>
        <v>6.5714937157274247E-3</v>
      </c>
      <c r="AI29">
        <f t="shared" si="2"/>
        <v>2.7337654726585698E-3</v>
      </c>
      <c r="AJ29">
        <f t="shared" si="3"/>
        <v>8.8076455569699496E-4</v>
      </c>
      <c r="AK29">
        <f t="shared" si="4"/>
        <v>2.31691379970499E-3</v>
      </c>
      <c r="AM29" t="str">
        <f t="shared" si="5"/>
        <v>LPG_24:0_</v>
      </c>
      <c r="AN29">
        <f t="shared" si="6"/>
        <v>4.153705748737046E-3</v>
      </c>
      <c r="AO29">
        <f t="shared" si="7"/>
        <v>4.1482632568398681E-3</v>
      </c>
      <c r="AQ29">
        <f t="shared" si="8"/>
        <v>2.0692026534348319E-3</v>
      </c>
      <c r="AR29">
        <f t="shared" si="9"/>
        <v>3.1077436792391689E-3</v>
      </c>
      <c r="AT29">
        <f t="shared" si="27"/>
        <v>9.2537555846064446E-4</v>
      </c>
      <c r="AU29">
        <f t="shared" si="28"/>
        <v>1.2687310442492667E-3</v>
      </c>
      <c r="AW29">
        <f t="shared" si="10"/>
        <v>0.99749067215725207</v>
      </c>
    </row>
    <row r="30" spans="1:49" x14ac:dyDescent="0.2">
      <c r="A30" t="s">
        <v>1088</v>
      </c>
      <c r="B30">
        <v>593.44299999999998</v>
      </c>
      <c r="C30">
        <v>8.2418431792707903E-4</v>
      </c>
      <c r="D30">
        <v>1.9591232114531899E-4</v>
      </c>
      <c r="E30">
        <v>1.03744901230194E-3</v>
      </c>
      <c r="F30">
        <v>2.21658898767049E-4</v>
      </c>
      <c r="G30">
        <v>2.19745293234896E-4</v>
      </c>
      <c r="H30">
        <v>0</v>
      </c>
      <c r="I30">
        <v>1.2185743370996601E-3</v>
      </c>
      <c r="J30">
        <v>0</v>
      </c>
      <c r="K30">
        <v>0</v>
      </c>
      <c r="L30">
        <v>0</v>
      </c>
      <c r="M30">
        <v>1.71296413137888E-3</v>
      </c>
      <c r="N30">
        <v>3.3483207686684298E-3</v>
      </c>
      <c r="O30">
        <v>0</v>
      </c>
      <c r="P30">
        <v>1.1816002628104001E-3</v>
      </c>
      <c r="Q30">
        <v>1.8061247329138001E-3</v>
      </c>
      <c r="R30">
        <v>1.2980799720842501E-3</v>
      </c>
      <c r="S30">
        <v>0</v>
      </c>
      <c r="T30">
        <v>1.1892606125212899E-3</v>
      </c>
      <c r="U30">
        <v>1.37705795090842E-3</v>
      </c>
      <c r="V30">
        <v>1.2517908029122001E-3</v>
      </c>
      <c r="W30">
        <v>0</v>
      </c>
      <c r="X30">
        <v>1.8853118432909999E-3</v>
      </c>
      <c r="AA30" t="str">
        <f t="shared" si="19"/>
        <v>LPG_24:1_</v>
      </c>
      <c r="AB30">
        <f t="shared" si="20"/>
        <v>5.1004831953619897E-4</v>
      </c>
      <c r="AC30">
        <f t="shared" si="21"/>
        <v>6.2955395553449455E-4</v>
      </c>
      <c r="AD30">
        <f t="shared" si="22"/>
        <v>1.09872646617448E-4</v>
      </c>
      <c r="AE30">
        <f t="shared" si="23"/>
        <v>6.0928716854983004E-4</v>
      </c>
      <c r="AF30">
        <f t="shared" si="24"/>
        <v>0</v>
      </c>
      <c r="AG30">
        <f t="shared" si="25"/>
        <v>2.5306424500236551E-3</v>
      </c>
      <c r="AH30">
        <f t="shared" si="26"/>
        <v>5.9080013140520003E-4</v>
      </c>
      <c r="AI30">
        <f t="shared" si="2"/>
        <v>5.9463030626064495E-4</v>
      </c>
      <c r="AJ30">
        <f t="shared" si="3"/>
        <v>1.3144243769103101E-3</v>
      </c>
      <c r="AK30">
        <f t="shared" si="4"/>
        <v>9.4265592164549997E-4</v>
      </c>
      <c r="AM30" t="str">
        <f t="shared" si="5"/>
        <v>LPG_24:1_</v>
      </c>
      <c r="AN30">
        <f t="shared" si="6"/>
        <v>3.717524180475943E-4</v>
      </c>
      <c r="AO30">
        <f t="shared" si="7"/>
        <v>1.194630637249062E-3</v>
      </c>
      <c r="AQ30">
        <f t="shared" si="8"/>
        <v>2.9529266067913619E-4</v>
      </c>
      <c r="AR30">
        <f t="shared" si="9"/>
        <v>8.042669081549733E-4</v>
      </c>
      <c r="AT30">
        <f t="shared" si="27"/>
        <v>1.3205889250706554E-4</v>
      </c>
      <c r="AU30">
        <f t="shared" si="28"/>
        <v>3.283405903309246E-4</v>
      </c>
      <c r="AW30">
        <f t="shared" si="10"/>
        <v>8.3854632288048431E-2</v>
      </c>
    </row>
    <row r="31" spans="1:49" x14ac:dyDescent="0.2">
      <c r="A31" t="s">
        <v>1089</v>
      </c>
      <c r="B31">
        <v>623.47299999999996</v>
      </c>
      <c r="C31">
        <v>3.7914952357171201E-3</v>
      </c>
      <c r="D31">
        <v>1.3053781915801899E-3</v>
      </c>
      <c r="E31">
        <v>4.2228196073729298E-3</v>
      </c>
      <c r="F31">
        <v>2.4329859854170801E-4</v>
      </c>
      <c r="G31">
        <v>9.7498669157219898E-4</v>
      </c>
      <c r="H31">
        <v>1.70442620472987E-3</v>
      </c>
      <c r="I31">
        <v>2.84718021871004E-3</v>
      </c>
      <c r="J31">
        <v>2.6210830935448201E-3</v>
      </c>
      <c r="K31">
        <v>1.19518108874768E-3</v>
      </c>
      <c r="L31">
        <v>1.95105178759773E-3</v>
      </c>
      <c r="M31">
        <v>1.71296413137888E-3</v>
      </c>
      <c r="N31">
        <v>0</v>
      </c>
      <c r="O31">
        <v>0</v>
      </c>
      <c r="P31">
        <v>5.6707822246599097E-3</v>
      </c>
      <c r="Q31">
        <v>1.54076273654325E-3</v>
      </c>
      <c r="R31">
        <v>0</v>
      </c>
      <c r="S31">
        <v>1.6646853845585501E-3</v>
      </c>
      <c r="T31">
        <v>0</v>
      </c>
      <c r="U31">
        <v>1.37705795090842E-3</v>
      </c>
      <c r="V31">
        <v>1.10176482650446E-3</v>
      </c>
      <c r="W31">
        <v>2.98030835163119E-3</v>
      </c>
      <c r="X31">
        <v>2.4047422147431799E-3</v>
      </c>
      <c r="AA31" t="str">
        <f t="shared" si="19"/>
        <v>LPG_26:0_</v>
      </c>
      <c r="AB31">
        <f t="shared" si="20"/>
        <v>2.5484367136486552E-3</v>
      </c>
      <c r="AC31">
        <f t="shared" si="21"/>
        <v>2.2330591029573188E-3</v>
      </c>
      <c r="AD31">
        <f t="shared" si="22"/>
        <v>1.3397064481510345E-3</v>
      </c>
      <c r="AE31">
        <f t="shared" si="23"/>
        <v>2.7341316561274301E-3</v>
      </c>
      <c r="AF31">
        <f t="shared" si="24"/>
        <v>1.573116438172705E-3</v>
      </c>
      <c r="AG31">
        <f t="shared" si="25"/>
        <v>8.5648206568943999E-4</v>
      </c>
      <c r="AH31">
        <f t="shared" si="26"/>
        <v>2.8353911123299548E-3</v>
      </c>
      <c r="AI31">
        <f t="shared" si="2"/>
        <v>8.3234269227927505E-4</v>
      </c>
      <c r="AJ31">
        <f t="shared" si="3"/>
        <v>1.23941138870644E-3</v>
      </c>
      <c r="AK31">
        <f t="shared" si="4"/>
        <v>2.6925252831871849E-3</v>
      </c>
      <c r="AM31" t="str">
        <f t="shared" si="5"/>
        <v>LPG_26:0_</v>
      </c>
      <c r="AN31">
        <f t="shared" si="6"/>
        <v>2.0856900718114286E-3</v>
      </c>
      <c r="AO31">
        <f t="shared" si="7"/>
        <v>1.6912305084384588E-3</v>
      </c>
      <c r="AQ31">
        <f t="shared" si="8"/>
        <v>6.0736148025987207E-4</v>
      </c>
      <c r="AR31">
        <f t="shared" si="9"/>
        <v>9.9377166313626515E-4</v>
      </c>
      <c r="AT31">
        <f t="shared" si="27"/>
        <v>2.716203113551941E-4</v>
      </c>
      <c r="AU31">
        <f t="shared" si="28"/>
        <v>4.0570558258681025E-4</v>
      </c>
      <c r="AW31">
        <f t="shared" si="10"/>
        <v>0.47493217604089055</v>
      </c>
    </row>
    <row r="32" spans="1:49" x14ac:dyDescent="0.2">
      <c r="A32" t="s">
        <v>1090</v>
      </c>
      <c r="B32">
        <v>621.471</v>
      </c>
      <c r="C32">
        <v>0</v>
      </c>
      <c r="D32">
        <v>0</v>
      </c>
      <c r="E32">
        <v>1.93428935903807E-3</v>
      </c>
      <c r="F32">
        <v>0</v>
      </c>
      <c r="G32">
        <v>0</v>
      </c>
      <c r="H32">
        <v>0</v>
      </c>
      <c r="I32">
        <v>0</v>
      </c>
      <c r="J32">
        <v>1.2008662877520399E-3</v>
      </c>
      <c r="K32">
        <v>9.7951942342816394E-4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2.5346827334077403E-4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AA32" t="str">
        <f t="shared" si="19"/>
        <v>LPG_26:1_</v>
      </c>
      <c r="AB32">
        <f t="shared" si="20"/>
        <v>0</v>
      </c>
      <c r="AC32">
        <f t="shared" si="21"/>
        <v>9.6714467951903498E-4</v>
      </c>
      <c r="AD32">
        <f t="shared" si="22"/>
        <v>0</v>
      </c>
      <c r="AE32">
        <f t="shared" si="23"/>
        <v>6.0043314387601997E-4</v>
      </c>
      <c r="AF32">
        <f t="shared" si="24"/>
        <v>4.8975971171408197E-4</v>
      </c>
      <c r="AG32">
        <f t="shared" si="25"/>
        <v>0</v>
      </c>
      <c r="AH32">
        <f t="shared" si="26"/>
        <v>0</v>
      </c>
      <c r="AI32">
        <f t="shared" si="2"/>
        <v>0</v>
      </c>
      <c r="AJ32">
        <f t="shared" si="3"/>
        <v>0</v>
      </c>
      <c r="AK32">
        <f t="shared" si="4"/>
        <v>0</v>
      </c>
      <c r="AM32" t="str">
        <f t="shared" si="5"/>
        <v>LPG_26:1_</v>
      </c>
      <c r="AN32">
        <f t="shared" si="6"/>
        <v>4.1146750702182741E-4</v>
      </c>
      <c r="AO32">
        <f t="shared" si="7"/>
        <v>0</v>
      </c>
      <c r="AQ32">
        <f t="shared" si="8"/>
        <v>4.1509812693244321E-4</v>
      </c>
      <c r="AR32">
        <f t="shared" si="9"/>
        <v>0</v>
      </c>
      <c r="AT32">
        <f t="shared" si="27"/>
        <v>1.8563752583075583E-4</v>
      </c>
      <c r="AU32">
        <f t="shared" si="28"/>
        <v>0</v>
      </c>
      <c r="AW32">
        <f t="shared" si="10"/>
        <v>9.0964618519937701E-2</v>
      </c>
    </row>
    <row r="33" spans="1:49" x14ac:dyDescent="0.2">
      <c r="A33" t="s">
        <v>1091</v>
      </c>
      <c r="B33">
        <v>467.31700000000001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4.6752236470304999E-4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1.8700563407818499E-3</v>
      </c>
      <c r="AA33" t="str">
        <f t="shared" si="19"/>
        <v>LPG_p16:0</v>
      </c>
      <c r="AB33">
        <f t="shared" si="20"/>
        <v>0</v>
      </c>
      <c r="AC33">
        <f t="shared" si="21"/>
        <v>0</v>
      </c>
      <c r="AD33">
        <f t="shared" si="22"/>
        <v>0</v>
      </c>
      <c r="AE33">
        <f t="shared" si="23"/>
        <v>0</v>
      </c>
      <c r="AF33">
        <f t="shared" si="24"/>
        <v>0</v>
      </c>
      <c r="AG33">
        <f t="shared" si="25"/>
        <v>2.3376118235152499E-4</v>
      </c>
      <c r="AH33">
        <f t="shared" si="26"/>
        <v>0</v>
      </c>
      <c r="AI33">
        <f t="shared" si="2"/>
        <v>0</v>
      </c>
      <c r="AJ33">
        <f t="shared" si="3"/>
        <v>0</v>
      </c>
      <c r="AK33">
        <f t="shared" si="4"/>
        <v>9.3502817039092497E-4</v>
      </c>
      <c r="AM33" t="str">
        <f t="shared" si="5"/>
        <v>LPG_p16:0</v>
      </c>
      <c r="AN33">
        <f t="shared" si="6"/>
        <v>0</v>
      </c>
      <c r="AO33">
        <f t="shared" si="7"/>
        <v>2.3375787054849E-4</v>
      </c>
      <c r="AQ33">
        <f t="shared" si="8"/>
        <v>0</v>
      </c>
      <c r="AR33">
        <f t="shared" si="9"/>
        <v>4.0487907441054562E-4</v>
      </c>
      <c r="AT33">
        <f t="shared" si="27"/>
        <v>0</v>
      </c>
      <c r="AU33">
        <f t="shared" si="28"/>
        <v>1.6529118997269646E-4</v>
      </c>
      <c r="AW33">
        <f t="shared" si="10"/>
        <v>0.26626319229890205</v>
      </c>
    </row>
    <row r="34" spans="1:49" x14ac:dyDescent="0.2">
      <c r="A34" t="s">
        <v>1092</v>
      </c>
      <c r="B34">
        <v>495.34500000000003</v>
      </c>
      <c r="C34">
        <v>0</v>
      </c>
      <c r="D34">
        <v>5.7323455844152403E-5</v>
      </c>
      <c r="E34">
        <v>6.0889560916932598E-5</v>
      </c>
      <c r="F34">
        <v>0</v>
      </c>
      <c r="G34">
        <v>0</v>
      </c>
      <c r="H34">
        <v>0</v>
      </c>
      <c r="I34">
        <v>0</v>
      </c>
      <c r="J34">
        <v>1.3891408305491801E-3</v>
      </c>
      <c r="K34">
        <v>0</v>
      </c>
      <c r="L34">
        <v>0</v>
      </c>
      <c r="M34">
        <v>2.6695979612511899E-3</v>
      </c>
      <c r="N34">
        <v>0</v>
      </c>
      <c r="O34">
        <v>0</v>
      </c>
      <c r="P34">
        <v>0</v>
      </c>
      <c r="Q34">
        <v>8.9512538759953101E-4</v>
      </c>
      <c r="R34">
        <v>0</v>
      </c>
      <c r="S34">
        <v>0</v>
      </c>
      <c r="T34">
        <v>0</v>
      </c>
      <c r="U34">
        <v>0</v>
      </c>
      <c r="V34">
        <v>3.0308944146829501E-4</v>
      </c>
      <c r="W34">
        <v>0</v>
      </c>
      <c r="X34">
        <v>5.1863891443109105E-4</v>
      </c>
      <c r="AA34" t="str">
        <f t="shared" si="19"/>
        <v>LPG_p18:0</v>
      </c>
      <c r="AB34">
        <f t="shared" si="20"/>
        <v>2.8661727922076201E-5</v>
      </c>
      <c r="AC34">
        <f t="shared" si="21"/>
        <v>3.0444780458466299E-5</v>
      </c>
      <c r="AD34">
        <f t="shared" si="22"/>
        <v>0</v>
      </c>
      <c r="AE34">
        <f t="shared" si="23"/>
        <v>6.9457041527459004E-4</v>
      </c>
      <c r="AF34">
        <f t="shared" si="24"/>
        <v>0</v>
      </c>
      <c r="AG34">
        <f t="shared" si="25"/>
        <v>1.3347989806255949E-3</v>
      </c>
      <c r="AH34">
        <f t="shared" si="26"/>
        <v>0</v>
      </c>
      <c r="AI34">
        <f t="shared" si="2"/>
        <v>0</v>
      </c>
      <c r="AJ34">
        <f t="shared" si="3"/>
        <v>1.5154472073414751E-4</v>
      </c>
      <c r="AK34">
        <f t="shared" si="4"/>
        <v>2.5931945721554552E-4</v>
      </c>
      <c r="AM34" t="str">
        <f t="shared" si="5"/>
        <v>LPG_p18:0</v>
      </c>
      <c r="AN34">
        <f t="shared" si="6"/>
        <v>1.5073538473102651E-4</v>
      </c>
      <c r="AO34">
        <f t="shared" si="7"/>
        <v>3.4913263171505759E-4</v>
      </c>
      <c r="AQ34">
        <f t="shared" si="8"/>
        <v>3.0437257597774268E-4</v>
      </c>
      <c r="AR34">
        <f t="shared" si="9"/>
        <v>5.6179015862479131E-4</v>
      </c>
      <c r="AT34">
        <f t="shared" si="27"/>
        <v>1.3611955407459041E-4</v>
      </c>
      <c r="AU34">
        <f t="shared" si="28"/>
        <v>2.2934987185799349E-4</v>
      </c>
      <c r="AW34">
        <f t="shared" si="10"/>
        <v>0.51279807044239889</v>
      </c>
    </row>
    <row r="35" spans="1:49" x14ac:dyDescent="0.2">
      <c r="A35" t="s">
        <v>1093</v>
      </c>
      <c r="B35">
        <v>523.37300000000005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1.71296413137888E-3</v>
      </c>
      <c r="N35">
        <v>0</v>
      </c>
      <c r="O35">
        <v>0</v>
      </c>
      <c r="P35">
        <v>0</v>
      </c>
      <c r="Q35">
        <v>0</v>
      </c>
      <c r="R35">
        <v>2.64540824933999E-4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AA35" t="str">
        <f t="shared" si="19"/>
        <v>LPG_p20:0</v>
      </c>
      <c r="AB35">
        <f t="shared" si="20"/>
        <v>0</v>
      </c>
      <c r="AC35">
        <f t="shared" si="21"/>
        <v>0</v>
      </c>
      <c r="AD35">
        <f t="shared" si="22"/>
        <v>0</v>
      </c>
      <c r="AE35">
        <f t="shared" si="23"/>
        <v>0</v>
      </c>
      <c r="AF35">
        <f t="shared" si="24"/>
        <v>0</v>
      </c>
      <c r="AG35">
        <f t="shared" si="25"/>
        <v>8.5648206568943999E-4</v>
      </c>
      <c r="AH35">
        <f t="shared" si="26"/>
        <v>0</v>
      </c>
      <c r="AI35">
        <f t="shared" si="2"/>
        <v>0</v>
      </c>
      <c r="AJ35">
        <f t="shared" si="3"/>
        <v>0</v>
      </c>
      <c r="AK35">
        <f t="shared" si="4"/>
        <v>0</v>
      </c>
      <c r="AM35" t="str">
        <f t="shared" si="5"/>
        <v>LPG_p20:0</v>
      </c>
      <c r="AN35">
        <f t="shared" si="6"/>
        <v>0</v>
      </c>
      <c r="AO35">
        <f t="shared" si="7"/>
        <v>1.71296413137888E-4</v>
      </c>
      <c r="AQ35">
        <f t="shared" si="8"/>
        <v>0</v>
      </c>
      <c r="AR35">
        <f t="shared" si="9"/>
        <v>3.8303042407820568E-4</v>
      </c>
      <c r="AT35">
        <f t="shared" si="27"/>
        <v>0</v>
      </c>
      <c r="AU35">
        <f t="shared" si="28"/>
        <v>1.5637151582557595E-4</v>
      </c>
      <c r="AW35">
        <f t="shared" si="10"/>
        <v>0.37390096630005903</v>
      </c>
    </row>
    <row r="36" spans="1:49" x14ac:dyDescent="0.2">
      <c r="A36" t="s">
        <v>1094</v>
      </c>
      <c r="B36">
        <v>853.70299999999997</v>
      </c>
      <c r="C36">
        <v>1.13637425232138E-3</v>
      </c>
      <c r="D36">
        <v>5.8431723046106299E-4</v>
      </c>
      <c r="E36">
        <v>0</v>
      </c>
      <c r="F36">
        <v>0</v>
      </c>
      <c r="G36">
        <v>4.5424576910386001E-4</v>
      </c>
      <c r="H36">
        <v>5.1701349175226801E-4</v>
      </c>
      <c r="I36">
        <v>7.2902838293500299E-4</v>
      </c>
      <c r="J36">
        <v>0</v>
      </c>
      <c r="K36">
        <v>9.7951942342816394E-4</v>
      </c>
      <c r="L36">
        <v>1.0293207097872301E-3</v>
      </c>
      <c r="M36">
        <v>1.71296413137888E-3</v>
      </c>
      <c r="N36">
        <v>3.4996570625006498E-3</v>
      </c>
      <c r="O36">
        <v>6.46417648708878E-4</v>
      </c>
      <c r="P36">
        <v>6.0395926848672002E-3</v>
      </c>
      <c r="Q36">
        <v>1.9780225828004101E-4</v>
      </c>
      <c r="R36">
        <v>2.0769573918007198E-3</v>
      </c>
      <c r="S36">
        <v>0</v>
      </c>
      <c r="T36">
        <v>1.1892606125212899E-3</v>
      </c>
      <c r="U36">
        <v>0</v>
      </c>
      <c r="V36">
        <v>0</v>
      </c>
      <c r="W36">
        <v>1.78884086569413E-3</v>
      </c>
      <c r="X36">
        <v>1.3200055694841001E-4</v>
      </c>
      <c r="AA36" t="str">
        <f t="shared" si="19"/>
        <v>PG__20:3/22:1</v>
      </c>
      <c r="AB36">
        <f t="shared" si="20"/>
        <v>8.6034574139122152E-4</v>
      </c>
      <c r="AC36">
        <f t="shared" si="21"/>
        <v>0</v>
      </c>
      <c r="AD36">
        <f t="shared" si="22"/>
        <v>4.8562963042806404E-4</v>
      </c>
      <c r="AE36">
        <f t="shared" si="23"/>
        <v>3.6451419146750149E-4</v>
      </c>
      <c r="AF36">
        <f t="shared" si="24"/>
        <v>1.004420066607697E-3</v>
      </c>
      <c r="AG36">
        <f t="shared" si="25"/>
        <v>2.6063105969397647E-3</v>
      </c>
      <c r="AH36">
        <f t="shared" si="26"/>
        <v>3.3430051667880391E-3</v>
      </c>
      <c r="AI36">
        <f t="shared" si="2"/>
        <v>5.9463030626064495E-4</v>
      </c>
      <c r="AJ36">
        <f t="shared" si="3"/>
        <v>0</v>
      </c>
      <c r="AK36">
        <f t="shared" si="4"/>
        <v>9.6042071132127003E-4</v>
      </c>
      <c r="AM36" t="str">
        <f t="shared" si="5"/>
        <v>PG__20:3/22:1</v>
      </c>
      <c r="AN36">
        <f t="shared" si="6"/>
        <v>5.4298192597889675E-4</v>
      </c>
      <c r="AO36">
        <f t="shared" si="7"/>
        <v>1.5008733562619438E-3</v>
      </c>
      <c r="AQ36">
        <f t="shared" si="8"/>
        <v>4.0112789075504479E-4</v>
      </c>
      <c r="AR36">
        <f t="shared" si="9"/>
        <v>1.4125710122915558E-3</v>
      </c>
      <c r="AT36">
        <f t="shared" si="27"/>
        <v>1.7938984627987792E-4</v>
      </c>
      <c r="AU36">
        <f t="shared" si="28"/>
        <v>5.7667970092683618E-4</v>
      </c>
      <c r="AW36">
        <f t="shared" si="10"/>
        <v>0.20883035665929367</v>
      </c>
    </row>
    <row r="37" spans="1:49" x14ac:dyDescent="0.2">
      <c r="A37" t="s">
        <v>1095</v>
      </c>
      <c r="B37">
        <v>851.70100000000002</v>
      </c>
      <c r="C37">
        <v>2.26945939172922E-3</v>
      </c>
      <c r="D37">
        <v>2.0327944713194198E-3</v>
      </c>
      <c r="E37">
        <v>2.0718952401457299E-3</v>
      </c>
      <c r="F37">
        <v>2.9467849109715101E-3</v>
      </c>
      <c r="G37">
        <v>1.0955043728733799E-3</v>
      </c>
      <c r="H37">
        <v>1.3017234973308799E-3</v>
      </c>
      <c r="I37">
        <v>1.2185743370996601E-3</v>
      </c>
      <c r="J37">
        <v>2.7962136519094701E-3</v>
      </c>
      <c r="K37">
        <v>9.9216373775105199E-4</v>
      </c>
      <c r="L37">
        <v>1.0323086159215399E-3</v>
      </c>
      <c r="M37">
        <v>3.53952091684963E-4</v>
      </c>
      <c r="N37">
        <v>1.7386162496533901E-3</v>
      </c>
      <c r="O37">
        <v>5.6506556125277101E-3</v>
      </c>
      <c r="P37">
        <v>8.0011908181615004E-3</v>
      </c>
      <c r="Q37">
        <v>0</v>
      </c>
      <c r="R37">
        <v>1.02676313699644E-3</v>
      </c>
      <c r="S37">
        <v>2.6863836790434899E-4</v>
      </c>
      <c r="T37">
        <v>8.3266364537119402E-5</v>
      </c>
      <c r="U37">
        <v>0</v>
      </c>
      <c r="V37">
        <v>0</v>
      </c>
      <c r="W37">
        <v>4.3413210794853302E-3</v>
      </c>
      <c r="X37">
        <v>0</v>
      </c>
      <c r="AA37" t="str">
        <f t="shared" si="19"/>
        <v>PG__20:3/22:2</v>
      </c>
      <c r="AB37">
        <f t="shared" si="20"/>
        <v>2.1511269315243201E-3</v>
      </c>
      <c r="AC37">
        <f t="shared" si="21"/>
        <v>2.5093400755586198E-3</v>
      </c>
      <c r="AD37">
        <f t="shared" si="22"/>
        <v>1.1986139351021299E-3</v>
      </c>
      <c r="AE37">
        <f t="shared" si="23"/>
        <v>2.0073939945045652E-3</v>
      </c>
      <c r="AF37">
        <f t="shared" si="24"/>
        <v>1.0122361768362959E-3</v>
      </c>
      <c r="AG37">
        <f t="shared" si="25"/>
        <v>1.0462841706691765E-3</v>
      </c>
      <c r="AH37">
        <f t="shared" si="26"/>
        <v>6.8259232153446052E-3</v>
      </c>
      <c r="AI37">
        <f t="shared" si="2"/>
        <v>1.7595236622073418E-4</v>
      </c>
      <c r="AJ37">
        <f t="shared" si="3"/>
        <v>0</v>
      </c>
      <c r="AK37">
        <f t="shared" si="4"/>
        <v>2.1706605397426651E-3</v>
      </c>
      <c r="AM37" t="str">
        <f t="shared" si="5"/>
        <v>PG__20:3/22:2</v>
      </c>
      <c r="AN37">
        <f t="shared" si="6"/>
        <v>1.7757422227051857E-3</v>
      </c>
      <c r="AO37">
        <f t="shared" si="7"/>
        <v>2.0437640583954365E-3</v>
      </c>
      <c r="AQ37">
        <f t="shared" si="8"/>
        <v>6.4202036087926558E-4</v>
      </c>
      <c r="AR37">
        <f t="shared" si="9"/>
        <v>2.8082827087743049E-3</v>
      </c>
      <c r="AT37">
        <f t="shared" si="27"/>
        <v>2.8712023397299688E-4</v>
      </c>
      <c r="AU37">
        <f t="shared" si="28"/>
        <v>1.1464766149963366E-3</v>
      </c>
      <c r="AW37">
        <f t="shared" si="10"/>
        <v>0.84444209942861648</v>
      </c>
    </row>
    <row r="38" spans="1:49" x14ac:dyDescent="0.2">
      <c r="A38" t="s">
        <v>1096</v>
      </c>
      <c r="B38">
        <v>849.69899999999996</v>
      </c>
      <c r="C38">
        <v>1.8162253359660901E-3</v>
      </c>
      <c r="D38">
        <v>1.65165483560915E-3</v>
      </c>
      <c r="E38">
        <v>3.1227363619778701E-3</v>
      </c>
      <c r="F38">
        <v>1.5632458141779299E-3</v>
      </c>
      <c r="G38">
        <v>1.75090450492851E-3</v>
      </c>
      <c r="H38">
        <v>7.4596338329624401E-4</v>
      </c>
      <c r="I38">
        <v>5.0527615468499499E-4</v>
      </c>
      <c r="J38">
        <v>1.38512011199175E-3</v>
      </c>
      <c r="K38">
        <v>9.7951942342816394E-4</v>
      </c>
      <c r="L38">
        <v>1.0293207097872301E-3</v>
      </c>
      <c r="M38">
        <v>1.73505783516234E-3</v>
      </c>
      <c r="N38">
        <v>1.7386162496533901E-3</v>
      </c>
      <c r="O38">
        <v>0</v>
      </c>
      <c r="P38">
        <v>9.0326772682923894E-3</v>
      </c>
      <c r="Q38">
        <v>9.5727128472807097E-4</v>
      </c>
      <c r="R38">
        <v>3.52047300220611E-3</v>
      </c>
      <c r="S38">
        <v>0</v>
      </c>
      <c r="T38">
        <v>1.1213319056263701E-3</v>
      </c>
      <c r="U38">
        <v>1.37705795090842E-3</v>
      </c>
      <c r="V38">
        <v>1.1278178745371299E-3</v>
      </c>
      <c r="W38">
        <v>1.1820426198223201E-4</v>
      </c>
      <c r="X38">
        <v>1.99762670654968E-3</v>
      </c>
      <c r="AA38" t="str">
        <f t="shared" si="19"/>
        <v>PG__20:3/22:3</v>
      </c>
      <c r="AB38">
        <f t="shared" si="20"/>
        <v>1.7339400857876201E-3</v>
      </c>
      <c r="AC38">
        <f t="shared" si="21"/>
        <v>2.3429910880779E-3</v>
      </c>
      <c r="AD38">
        <f t="shared" si="22"/>
        <v>1.248433944112377E-3</v>
      </c>
      <c r="AE38">
        <f t="shared" si="23"/>
        <v>9.4519813333837242E-4</v>
      </c>
      <c r="AF38">
        <f t="shared" si="24"/>
        <v>1.004420066607697E-3</v>
      </c>
      <c r="AG38">
        <f t="shared" si="25"/>
        <v>1.7368370424078652E-3</v>
      </c>
      <c r="AH38">
        <f t="shared" si="26"/>
        <v>4.5163386341461947E-3</v>
      </c>
      <c r="AI38">
        <f t="shared" si="2"/>
        <v>5.6066595281318503E-4</v>
      </c>
      <c r="AJ38">
        <f t="shared" si="3"/>
        <v>1.2524379127227749E-3</v>
      </c>
      <c r="AK38">
        <f t="shared" si="4"/>
        <v>1.0579154842659561E-3</v>
      </c>
      <c r="AM38" t="str">
        <f t="shared" si="5"/>
        <v>PG__20:3/22:3</v>
      </c>
      <c r="AN38">
        <f t="shared" si="6"/>
        <v>1.4549966635847935E-3</v>
      </c>
      <c r="AO38">
        <f t="shared" si="7"/>
        <v>1.8248390052711953E-3</v>
      </c>
      <c r="AQ38">
        <f t="shared" si="8"/>
        <v>5.8564611733148632E-4</v>
      </c>
      <c r="AR38">
        <f t="shared" si="9"/>
        <v>1.5625190240509683E-3</v>
      </c>
      <c r="AT38">
        <f t="shared" si="27"/>
        <v>2.6190890582240421E-4</v>
      </c>
      <c r="AU38">
        <f t="shared" si="28"/>
        <v>6.3789572038607152E-4</v>
      </c>
      <c r="AW38">
        <f t="shared" si="10"/>
        <v>0.64078376640130519</v>
      </c>
    </row>
    <row r="39" spans="1:49" x14ac:dyDescent="0.2">
      <c r="A39" t="s">
        <v>1097</v>
      </c>
      <c r="B39">
        <v>847.697</v>
      </c>
      <c r="C39">
        <v>4.07405487265058E-3</v>
      </c>
      <c r="D39">
        <v>2.5239209342225099E-3</v>
      </c>
      <c r="E39">
        <v>3.13074767843797E-3</v>
      </c>
      <c r="F39">
        <v>1.2620668126196899E-3</v>
      </c>
      <c r="G39">
        <v>4.8299216217010596E-3</v>
      </c>
      <c r="H39">
        <v>5.1125158549778496E-3</v>
      </c>
      <c r="I39">
        <v>2.5238003090469201E-3</v>
      </c>
      <c r="J39">
        <v>4.6182262178906296E-3</v>
      </c>
      <c r="K39">
        <v>3.5430813067906901E-3</v>
      </c>
      <c r="L39">
        <v>2.0779429855808302E-3</v>
      </c>
      <c r="M39">
        <v>5.9490100938210701E-3</v>
      </c>
      <c r="N39">
        <v>3.4175581415779302E-3</v>
      </c>
      <c r="O39">
        <v>6.2104521215375604E-3</v>
      </c>
      <c r="P39">
        <v>7.0640579507680401E-3</v>
      </c>
      <c r="Q39">
        <v>4.1440145692674402E-3</v>
      </c>
      <c r="R39">
        <v>2.5067843576818201E-3</v>
      </c>
      <c r="S39">
        <v>1.3000852356648599E-3</v>
      </c>
      <c r="T39">
        <v>3.49808879298707E-3</v>
      </c>
      <c r="U39">
        <v>2.9325672774462501E-3</v>
      </c>
      <c r="V39">
        <v>0</v>
      </c>
      <c r="W39">
        <v>7.7821380614507604E-3</v>
      </c>
      <c r="X39">
        <v>6.7408154927444796E-3</v>
      </c>
      <c r="AA39" t="str">
        <f t="shared" si="19"/>
        <v>PG__20:3/22:4</v>
      </c>
      <c r="AB39">
        <f t="shared" si="20"/>
        <v>3.2989879034365449E-3</v>
      </c>
      <c r="AC39">
        <f t="shared" si="21"/>
        <v>2.19640724552883E-3</v>
      </c>
      <c r="AD39">
        <f t="shared" si="22"/>
        <v>4.971218738339455E-3</v>
      </c>
      <c r="AE39">
        <f t="shared" si="23"/>
        <v>3.5710132634687751E-3</v>
      </c>
      <c r="AF39">
        <f t="shared" si="24"/>
        <v>2.8105121461857599E-3</v>
      </c>
      <c r="AG39">
        <f t="shared" si="25"/>
        <v>4.6832841176995006E-3</v>
      </c>
      <c r="AH39">
        <f t="shared" si="26"/>
        <v>6.6372550361528003E-3</v>
      </c>
      <c r="AI39">
        <f t="shared" si="2"/>
        <v>2.3990870143259652E-3</v>
      </c>
      <c r="AJ39">
        <f t="shared" si="3"/>
        <v>1.466283638723125E-3</v>
      </c>
      <c r="AK39">
        <f t="shared" si="4"/>
        <v>7.26147677709762E-3</v>
      </c>
      <c r="AM39" t="str">
        <f t="shared" si="5"/>
        <v>PG__20:3/22:4</v>
      </c>
      <c r="AN39">
        <f t="shared" si="6"/>
        <v>3.3696278593918728E-3</v>
      </c>
      <c r="AO39">
        <f t="shared" si="7"/>
        <v>4.4894773167998021E-3</v>
      </c>
      <c r="AQ39">
        <f t="shared" si="8"/>
        <v>1.0367854668912745E-3</v>
      </c>
      <c r="AR39">
        <f t="shared" si="9"/>
        <v>2.5418459260719861E-3</v>
      </c>
      <c r="AT39">
        <f t="shared" si="27"/>
        <v>4.6366455641054944E-4</v>
      </c>
      <c r="AU39">
        <f t="shared" si="28"/>
        <v>1.0377042539414232E-3</v>
      </c>
      <c r="AW39">
        <f t="shared" si="10"/>
        <v>0.40129871976702186</v>
      </c>
    </row>
    <row r="40" spans="1:49" x14ac:dyDescent="0.2">
      <c r="A40" t="s">
        <v>1098</v>
      </c>
      <c r="B40">
        <v>609.45899999999995</v>
      </c>
      <c r="C40">
        <v>6.6515079536378701E-3</v>
      </c>
      <c r="D40">
        <v>6.1706797486042297E-4</v>
      </c>
      <c r="E40">
        <v>2.5739935090336899E-3</v>
      </c>
      <c r="F40">
        <v>4.7022221260045001E-3</v>
      </c>
      <c r="G40">
        <v>1.6895603257231901E-3</v>
      </c>
      <c r="H40">
        <v>2.7107982579407E-3</v>
      </c>
      <c r="I40">
        <v>2.0309572284994302E-3</v>
      </c>
      <c r="J40">
        <v>3.4715164302646E-3</v>
      </c>
      <c r="K40">
        <v>3.5802829675499002E-3</v>
      </c>
      <c r="L40">
        <v>5.0518319010167704E-3</v>
      </c>
      <c r="M40">
        <v>3.7362515680674602E-3</v>
      </c>
      <c r="N40">
        <v>5.51845559290076E-3</v>
      </c>
      <c r="O40">
        <v>1.20519016307218E-2</v>
      </c>
      <c r="P40">
        <v>1.8567811655994599E-2</v>
      </c>
      <c r="Q40">
        <v>5.47815383042209E-3</v>
      </c>
      <c r="R40">
        <v>8.0656677886287807E-3</v>
      </c>
      <c r="S40">
        <v>4.6303784080408399E-3</v>
      </c>
      <c r="T40">
        <v>0</v>
      </c>
      <c r="U40">
        <v>4.9442400085032796E-3</v>
      </c>
      <c r="V40">
        <v>2.88910284243514E-3</v>
      </c>
      <c r="W40">
        <v>1.9821057415554898E-3</v>
      </c>
      <c r="X40">
        <v>9.4548636687582007E-3</v>
      </c>
      <c r="AA40" t="str">
        <f t="shared" si="19"/>
        <v>PG_10:0/14:0</v>
      </c>
      <c r="AB40">
        <f t="shared" si="20"/>
        <v>3.6342879642491466E-3</v>
      </c>
      <c r="AC40">
        <f t="shared" si="21"/>
        <v>3.6381078175190948E-3</v>
      </c>
      <c r="AD40">
        <f t="shared" si="22"/>
        <v>2.2001792918319449E-3</v>
      </c>
      <c r="AE40">
        <f t="shared" si="23"/>
        <v>2.7512368293820151E-3</v>
      </c>
      <c r="AF40">
        <f t="shared" si="24"/>
        <v>4.3160574342833349E-3</v>
      </c>
      <c r="AG40">
        <f t="shared" si="25"/>
        <v>4.6273535804841103E-3</v>
      </c>
      <c r="AH40">
        <f t="shared" si="26"/>
        <v>1.53098566433582E-2</v>
      </c>
      <c r="AI40">
        <f t="shared" si="2"/>
        <v>2.31518920402042E-3</v>
      </c>
      <c r="AJ40">
        <f t="shared" si="3"/>
        <v>3.9166714254692103E-3</v>
      </c>
      <c r="AK40">
        <f t="shared" si="4"/>
        <v>5.7184847051568455E-3</v>
      </c>
      <c r="AM40" t="str">
        <f t="shared" si="5"/>
        <v>PG_10:0/14:0</v>
      </c>
      <c r="AN40">
        <f t="shared" si="6"/>
        <v>3.3079738674531068E-3</v>
      </c>
      <c r="AO40">
        <f t="shared" si="7"/>
        <v>6.3775111116977576E-3</v>
      </c>
      <c r="AQ40">
        <f t="shared" si="8"/>
        <v>8.3199560452609735E-4</v>
      </c>
      <c r="AR40">
        <f t="shared" si="9"/>
        <v>5.1439856903103109E-3</v>
      </c>
      <c r="AT40">
        <f t="shared" si="27"/>
        <v>3.7207974574027708E-4</v>
      </c>
      <c r="AU40">
        <f t="shared" si="28"/>
        <v>2.1000233642397589E-3</v>
      </c>
      <c r="AW40">
        <f t="shared" si="10"/>
        <v>0.25490515653276696</v>
      </c>
    </row>
    <row r="41" spans="1:49" x14ac:dyDescent="0.2">
      <c r="A41" t="s">
        <v>1099</v>
      </c>
      <c r="B41">
        <v>609.45899999999995</v>
      </c>
      <c r="C41">
        <v>4.2468091295917498E-4</v>
      </c>
      <c r="D41">
        <v>1.2247318846023399E-3</v>
      </c>
      <c r="E41">
        <v>1.3009227304290501E-3</v>
      </c>
      <c r="F41">
        <v>1.1050443416143101E-3</v>
      </c>
      <c r="G41">
        <v>6.8234532809393104E-4</v>
      </c>
      <c r="H41">
        <v>2.0781354484472399E-3</v>
      </c>
      <c r="I41">
        <v>0</v>
      </c>
      <c r="J41">
        <v>3.1310721069775899E-3</v>
      </c>
      <c r="K41">
        <v>4.04908407489021E-3</v>
      </c>
      <c r="L41">
        <v>2.1063043094123801E-3</v>
      </c>
      <c r="M41">
        <v>3.2968738562445901E-3</v>
      </c>
      <c r="N41">
        <v>2.3111244243031199E-3</v>
      </c>
      <c r="O41">
        <v>0</v>
      </c>
      <c r="P41">
        <v>2.7743934582252598E-3</v>
      </c>
      <c r="Q41">
        <v>0</v>
      </c>
      <c r="R41">
        <v>9.3731752617348197E-4</v>
      </c>
      <c r="S41">
        <v>0</v>
      </c>
      <c r="T41">
        <v>9.6890033532568299E-4</v>
      </c>
      <c r="U41">
        <v>1.37705795090842E-3</v>
      </c>
      <c r="V41">
        <v>1.58570418949929E-3</v>
      </c>
      <c r="W41">
        <v>7.4155371137247096E-4</v>
      </c>
      <c r="X41">
        <v>1.8853118432909999E-3</v>
      </c>
      <c r="AA41" t="str">
        <f t="shared" si="19"/>
        <v>PG_12:0/12:0</v>
      </c>
      <c r="AB41">
        <f t="shared" si="20"/>
        <v>8.2470639878075747E-4</v>
      </c>
      <c r="AC41">
        <f t="shared" si="21"/>
        <v>1.2029835360216801E-3</v>
      </c>
      <c r="AD41">
        <f t="shared" si="22"/>
        <v>1.3802403882705854E-3</v>
      </c>
      <c r="AE41">
        <f t="shared" si="23"/>
        <v>1.565536053488795E-3</v>
      </c>
      <c r="AF41">
        <f t="shared" si="24"/>
        <v>3.0776941921512951E-3</v>
      </c>
      <c r="AG41">
        <f t="shared" si="25"/>
        <v>2.8039991402738548E-3</v>
      </c>
      <c r="AH41">
        <f t="shared" si="26"/>
        <v>1.3871967291126299E-3</v>
      </c>
      <c r="AI41">
        <f t="shared" si="2"/>
        <v>4.8445016766284149E-4</v>
      </c>
      <c r="AJ41">
        <f t="shared" si="3"/>
        <v>1.481381070203855E-3</v>
      </c>
      <c r="AK41">
        <f t="shared" si="4"/>
        <v>1.3134327773317354E-3</v>
      </c>
      <c r="AM41" t="str">
        <f t="shared" si="5"/>
        <v>PG_12:0/12:0</v>
      </c>
      <c r="AN41">
        <f t="shared" si="6"/>
        <v>1.6102321137426226E-3</v>
      </c>
      <c r="AO41">
        <f t="shared" si="7"/>
        <v>1.4940919769169832E-3</v>
      </c>
      <c r="AQ41">
        <f t="shared" si="8"/>
        <v>8.6476021764379861E-4</v>
      </c>
      <c r="AR41">
        <f t="shared" si="9"/>
        <v>8.3358551858148144E-4</v>
      </c>
      <c r="AT41">
        <f t="shared" si="27"/>
        <v>3.8673252617780931E-4</v>
      </c>
      <c r="AU41">
        <f t="shared" si="28"/>
        <v>3.4030986291632256E-4</v>
      </c>
      <c r="AW41">
        <f t="shared" si="10"/>
        <v>0.83423965840697045</v>
      </c>
    </row>
    <row r="42" spans="1:49" x14ac:dyDescent="0.2">
      <c r="A42" t="s">
        <v>1100</v>
      </c>
      <c r="B42">
        <v>637.48699999999997</v>
      </c>
      <c r="C42">
        <v>1.13637425232138E-3</v>
      </c>
      <c r="D42">
        <v>1.8881744947263101E-3</v>
      </c>
      <c r="E42">
        <v>3.21492448123136E-3</v>
      </c>
      <c r="F42">
        <v>6.98162356366133E-4</v>
      </c>
      <c r="G42">
        <v>1.10154224119074E-3</v>
      </c>
      <c r="H42">
        <v>3.7475159887283799E-3</v>
      </c>
      <c r="I42">
        <v>3.0897857034495099E-3</v>
      </c>
      <c r="J42">
        <v>3.1928880379580599E-3</v>
      </c>
      <c r="K42">
        <v>1.95903884685633E-3</v>
      </c>
      <c r="L42">
        <v>1.7205143598692399E-3</v>
      </c>
      <c r="M42">
        <v>5.6976992152579604E-3</v>
      </c>
      <c r="N42">
        <v>2.8853301095248798E-3</v>
      </c>
      <c r="O42">
        <v>7.2772647602871001E-3</v>
      </c>
      <c r="P42">
        <v>6.0008931136211197E-3</v>
      </c>
      <c r="Q42">
        <v>8.8515064001659096E-4</v>
      </c>
      <c r="R42">
        <v>5.2153766124490202E-4</v>
      </c>
      <c r="S42">
        <v>2.1668087261081E-3</v>
      </c>
      <c r="T42">
        <v>2.58551093767695E-3</v>
      </c>
      <c r="U42">
        <v>2.6831123775024799E-3</v>
      </c>
      <c r="V42">
        <v>2.1911427820498E-3</v>
      </c>
      <c r="W42">
        <v>2.6874462881224899E-3</v>
      </c>
      <c r="X42">
        <v>7.4831408577344003E-4</v>
      </c>
      <c r="AA42" t="str">
        <f t="shared" si="19"/>
        <v>PG_12:0/14:0</v>
      </c>
      <c r="AB42">
        <f t="shared" si="20"/>
        <v>1.5122743735238452E-3</v>
      </c>
      <c r="AC42">
        <f t="shared" si="21"/>
        <v>1.9565434187987464E-3</v>
      </c>
      <c r="AD42">
        <f t="shared" si="22"/>
        <v>2.42452911495956E-3</v>
      </c>
      <c r="AE42">
        <f t="shared" si="23"/>
        <v>3.1413368707037849E-3</v>
      </c>
      <c r="AF42">
        <f t="shared" si="24"/>
        <v>1.8397766033627851E-3</v>
      </c>
      <c r="AG42">
        <f t="shared" si="25"/>
        <v>4.2915146623914201E-3</v>
      </c>
      <c r="AH42">
        <f t="shared" si="26"/>
        <v>6.6390789369541094E-3</v>
      </c>
      <c r="AI42">
        <f t="shared" si="2"/>
        <v>2.376159831892525E-3</v>
      </c>
      <c r="AJ42">
        <f t="shared" si="3"/>
        <v>2.4371275797761402E-3</v>
      </c>
      <c r="AK42">
        <f t="shared" si="4"/>
        <v>1.7178801869479649E-3</v>
      </c>
      <c r="AM42" t="str">
        <f t="shared" si="5"/>
        <v>PG_12:0/14:0</v>
      </c>
      <c r="AN42">
        <f t="shared" si="6"/>
        <v>2.1748920762697443E-3</v>
      </c>
      <c r="AO42">
        <f t="shared" si="7"/>
        <v>3.492352239592432E-3</v>
      </c>
      <c r="AQ42">
        <f t="shared" si="8"/>
        <v>6.315407603963045E-4</v>
      </c>
      <c r="AR42">
        <f t="shared" si="9"/>
        <v>2.0030405091516659E-3</v>
      </c>
      <c r="AT42">
        <f t="shared" si="27"/>
        <v>2.8243361416160879E-4</v>
      </c>
      <c r="AU42">
        <f t="shared" si="28"/>
        <v>8.1773786359103345E-4</v>
      </c>
      <c r="AW42">
        <f t="shared" si="10"/>
        <v>0.22212021473838803</v>
      </c>
    </row>
    <row r="43" spans="1:49" x14ac:dyDescent="0.2">
      <c r="A43" t="s">
        <v>1101</v>
      </c>
      <c r="B43">
        <v>665.51499999999999</v>
      </c>
      <c r="C43">
        <v>4.1175817617651904E-3</v>
      </c>
      <c r="D43">
        <v>5.2427811001171699E-3</v>
      </c>
      <c r="E43">
        <v>5.5070147107596397E-3</v>
      </c>
      <c r="F43">
        <v>3.6045736604366501E-3</v>
      </c>
      <c r="G43">
        <v>2.3816953700575702E-3</v>
      </c>
      <c r="H43">
        <v>5.6758427921765704E-3</v>
      </c>
      <c r="I43">
        <v>4.5326817804190499E-3</v>
      </c>
      <c r="J43">
        <v>3.6051817006235E-3</v>
      </c>
      <c r="K43">
        <v>5.8590800190541498E-3</v>
      </c>
      <c r="L43">
        <v>2.2443038219574999E-3</v>
      </c>
      <c r="M43">
        <v>3.9847350838790804E-3</v>
      </c>
      <c r="N43">
        <v>2.89769374942231E-3</v>
      </c>
      <c r="O43">
        <v>5.1916901450759301E-3</v>
      </c>
      <c r="P43">
        <v>7.55226503391226E-3</v>
      </c>
      <c r="Q43">
        <v>3.0476776812863602E-3</v>
      </c>
      <c r="R43">
        <v>2.8971968637946598E-3</v>
      </c>
      <c r="S43">
        <v>3.69317430977772E-3</v>
      </c>
      <c r="T43">
        <v>3.5163444877807301E-3</v>
      </c>
      <c r="U43">
        <v>3.2411350282273098E-3</v>
      </c>
      <c r="V43">
        <v>1.10176482650446E-3</v>
      </c>
      <c r="W43">
        <v>3.48387726493038E-3</v>
      </c>
      <c r="X43">
        <v>3.89050049125844E-3</v>
      </c>
      <c r="AA43" t="str">
        <f t="shared" si="19"/>
        <v>PG_14:0/14:0</v>
      </c>
      <c r="AB43">
        <f t="shared" si="20"/>
        <v>4.6801814309411806E-3</v>
      </c>
      <c r="AC43">
        <f t="shared" si="21"/>
        <v>4.5557941855981447E-3</v>
      </c>
      <c r="AD43">
        <f t="shared" si="22"/>
        <v>4.0287690811170703E-3</v>
      </c>
      <c r="AE43">
        <f t="shared" si="23"/>
        <v>4.068931740521275E-3</v>
      </c>
      <c r="AF43">
        <f t="shared" si="24"/>
        <v>4.0516919205058248E-3</v>
      </c>
      <c r="AG43">
        <f t="shared" si="25"/>
        <v>3.4412144166506954E-3</v>
      </c>
      <c r="AH43">
        <f t="shared" si="26"/>
        <v>6.3719775894940951E-3</v>
      </c>
      <c r="AI43">
        <f t="shared" si="2"/>
        <v>3.6047593987792248E-3</v>
      </c>
      <c r="AJ43">
        <f t="shared" si="3"/>
        <v>2.1714499273658848E-3</v>
      </c>
      <c r="AK43">
        <f t="shared" si="4"/>
        <v>3.6871888780944098E-3</v>
      </c>
      <c r="AM43" t="str">
        <f t="shared" si="5"/>
        <v>PG_14:0/14:0</v>
      </c>
      <c r="AN43">
        <f t="shared" si="6"/>
        <v>4.2770736717366985E-3</v>
      </c>
      <c r="AO43">
        <f t="shared" si="7"/>
        <v>3.8553180420768619E-3</v>
      </c>
      <c r="AQ43">
        <f t="shared" si="8"/>
        <v>3.1462523636018535E-4</v>
      </c>
      <c r="AR43">
        <f t="shared" si="9"/>
        <v>1.5355386650496869E-3</v>
      </c>
      <c r="AT43">
        <f t="shared" si="27"/>
        <v>1.4070468318766257E-4</v>
      </c>
      <c r="AU43">
        <f t="shared" si="28"/>
        <v>6.2688103494769711E-4</v>
      </c>
      <c r="AW43">
        <f t="shared" si="10"/>
        <v>0.57745542688359985</v>
      </c>
    </row>
    <row r="44" spans="1:49" x14ac:dyDescent="0.2">
      <c r="A44" t="s">
        <v>1102</v>
      </c>
      <c r="B44">
        <v>693.54300000000001</v>
      </c>
      <c r="C44">
        <v>1.19067325593384E-2</v>
      </c>
      <c r="D44">
        <v>1.22921194140788E-2</v>
      </c>
      <c r="E44">
        <v>9.2530497261927996E-3</v>
      </c>
      <c r="F44">
        <v>7.27726991798171E-3</v>
      </c>
      <c r="G44">
        <v>7.9086071110404492E-3</v>
      </c>
      <c r="H44">
        <v>2.28040444085971E-2</v>
      </c>
      <c r="I44">
        <v>1.41203007944442E-2</v>
      </c>
      <c r="J44">
        <v>2.36913471162346E-2</v>
      </c>
      <c r="K44">
        <v>1.1261654733878201E-2</v>
      </c>
      <c r="L44">
        <v>1.2450230949565501E-2</v>
      </c>
      <c r="M44">
        <v>2.1236541556027999E-2</v>
      </c>
      <c r="N44">
        <v>2.2839233074187799E-2</v>
      </c>
      <c r="O44">
        <v>2.4425159717749299E-2</v>
      </c>
      <c r="P44">
        <v>3.3875845441471701E-2</v>
      </c>
      <c r="Q44">
        <v>1.50174881437621E-2</v>
      </c>
      <c r="R44">
        <v>1.35937360151659E-2</v>
      </c>
      <c r="S44">
        <v>1.12006282797238E-2</v>
      </c>
      <c r="T44">
        <v>1.335818250966E-2</v>
      </c>
      <c r="U44">
        <v>9.8352485479246896E-3</v>
      </c>
      <c r="V44">
        <v>1.13273932786649E-2</v>
      </c>
      <c r="W44">
        <v>2.8964533870542101E-2</v>
      </c>
      <c r="X44">
        <v>1.62791353630624E-2</v>
      </c>
      <c r="AA44" t="str">
        <f t="shared" si="19"/>
        <v>PG_14:0/16:0</v>
      </c>
      <c r="AB44">
        <f t="shared" si="20"/>
        <v>1.2099425986708601E-2</v>
      </c>
      <c r="AC44">
        <f t="shared" si="21"/>
        <v>8.2651598220872553E-3</v>
      </c>
      <c r="AD44">
        <f t="shared" si="22"/>
        <v>1.5356325759818774E-2</v>
      </c>
      <c r="AE44">
        <f t="shared" si="23"/>
        <v>1.89058239553394E-2</v>
      </c>
      <c r="AF44">
        <f t="shared" si="24"/>
        <v>1.185594284172185E-2</v>
      </c>
      <c r="AG44">
        <f t="shared" si="25"/>
        <v>2.2037887315107897E-2</v>
      </c>
      <c r="AH44">
        <f t="shared" si="26"/>
        <v>2.91505025796105E-2</v>
      </c>
      <c r="AI44">
        <f t="shared" si="2"/>
        <v>1.2279405394691901E-2</v>
      </c>
      <c r="AJ44">
        <f t="shared" si="3"/>
        <v>1.0581320913294796E-2</v>
      </c>
      <c r="AK44">
        <f t="shared" si="4"/>
        <v>2.2621834616802249E-2</v>
      </c>
      <c r="AM44" t="str">
        <f t="shared" si="5"/>
        <v>PG_14:0/16:0</v>
      </c>
      <c r="AN44">
        <f t="shared" si="6"/>
        <v>1.3296535673135176E-2</v>
      </c>
      <c r="AO44">
        <f t="shared" si="7"/>
        <v>1.9334190163901466E-2</v>
      </c>
      <c r="AQ44">
        <f t="shared" si="8"/>
        <v>4.0165274957305337E-3</v>
      </c>
      <c r="AR44">
        <f t="shared" si="9"/>
        <v>7.7598531241741594E-3</v>
      </c>
      <c r="AT44">
        <f t="shared" si="27"/>
        <v>1.7962457027900938E-3</v>
      </c>
      <c r="AU44">
        <f t="shared" si="28"/>
        <v>3.1679467721947674E-3</v>
      </c>
      <c r="AW44">
        <f t="shared" si="10"/>
        <v>0.17327917824626854</v>
      </c>
    </row>
    <row r="45" spans="1:49" x14ac:dyDescent="0.2">
      <c r="A45" t="s">
        <v>1103</v>
      </c>
      <c r="B45">
        <v>691.54100000000005</v>
      </c>
      <c r="C45">
        <v>9.1828594904366703E-3</v>
      </c>
      <c r="D45">
        <v>6.4361305294625302E-3</v>
      </c>
      <c r="E45">
        <v>8.6062865559547105E-3</v>
      </c>
      <c r="F45">
        <v>6.9230582442243397E-3</v>
      </c>
      <c r="G45">
        <v>6.1686514383479897E-3</v>
      </c>
      <c r="H45">
        <v>6.0529178243373298E-3</v>
      </c>
      <c r="I45">
        <v>6.1588818563851604E-3</v>
      </c>
      <c r="J45">
        <v>1.0574153218920799E-2</v>
      </c>
      <c r="K45">
        <v>9.6991756850433198E-3</v>
      </c>
      <c r="L45">
        <v>8.1771638352043496E-3</v>
      </c>
      <c r="M45">
        <v>9.7821592630918993E-3</v>
      </c>
      <c r="N45">
        <v>2.0412230935939902E-3</v>
      </c>
      <c r="O45">
        <v>1.24754141205857E-2</v>
      </c>
      <c r="P45">
        <v>1.63584703470268E-2</v>
      </c>
      <c r="Q45">
        <v>7.7785852094357901E-3</v>
      </c>
      <c r="R45">
        <v>1.1085748644066201E-2</v>
      </c>
      <c r="S45">
        <v>4.17504723315481E-3</v>
      </c>
      <c r="T45">
        <v>5.5362020773030898E-3</v>
      </c>
      <c r="U45">
        <v>2.6015860974556498E-3</v>
      </c>
      <c r="V45">
        <v>2.67368159136371E-3</v>
      </c>
      <c r="W45">
        <v>4.1585081968889296E-3</v>
      </c>
      <c r="X45">
        <v>6.0619581031200404E-3</v>
      </c>
      <c r="AA45" t="str">
        <f t="shared" si="19"/>
        <v>PG_14:0/16:1</v>
      </c>
      <c r="AB45">
        <f t="shared" si="20"/>
        <v>7.8094950099495998E-3</v>
      </c>
      <c r="AC45">
        <f t="shared" si="21"/>
        <v>7.7646724000895251E-3</v>
      </c>
      <c r="AD45">
        <f t="shared" si="22"/>
        <v>6.1107846313426598E-3</v>
      </c>
      <c r="AE45">
        <f t="shared" si="23"/>
        <v>8.3665175376529798E-3</v>
      </c>
      <c r="AF45">
        <f t="shared" si="24"/>
        <v>8.9381697601238347E-3</v>
      </c>
      <c r="AG45">
        <f t="shared" si="25"/>
        <v>5.9116911783429447E-3</v>
      </c>
      <c r="AH45">
        <f t="shared" si="26"/>
        <v>1.4416942233806251E-2</v>
      </c>
      <c r="AI45">
        <f t="shared" si="2"/>
        <v>4.8556246552289503E-3</v>
      </c>
      <c r="AJ45">
        <f t="shared" si="3"/>
        <v>2.6376338444096797E-3</v>
      </c>
      <c r="AK45">
        <f t="shared" si="4"/>
        <v>5.110233150004485E-3</v>
      </c>
      <c r="AM45" t="str">
        <f t="shared" si="5"/>
        <v>PG_14:0/16:1</v>
      </c>
      <c r="AN45">
        <f t="shared" si="6"/>
        <v>7.7979278678317193E-3</v>
      </c>
      <c r="AO45">
        <f t="shared" si="7"/>
        <v>6.5864250123584631E-3</v>
      </c>
      <c r="AQ45">
        <f t="shared" si="8"/>
        <v>1.0572532585558273E-3</v>
      </c>
      <c r="AR45">
        <f t="shared" si="9"/>
        <v>4.5425771782366467E-3</v>
      </c>
      <c r="AT45">
        <f t="shared" si="27"/>
        <v>4.7281803111279817E-4</v>
      </c>
      <c r="AU45">
        <f t="shared" si="28"/>
        <v>1.8544993673152699E-3</v>
      </c>
      <c r="AW45">
        <f t="shared" si="10"/>
        <v>0.58961958841220374</v>
      </c>
    </row>
    <row r="46" spans="1:49" x14ac:dyDescent="0.2">
      <c r="A46" t="s">
        <v>1104</v>
      </c>
      <c r="B46">
        <v>721.57100000000003</v>
      </c>
      <c r="C46">
        <v>7.1785770160838003E-3</v>
      </c>
      <c r="D46">
        <v>1.0900970155566399E-2</v>
      </c>
      <c r="E46">
        <v>1.1903404345111401E-2</v>
      </c>
      <c r="F46">
        <v>1.20780740121103E-2</v>
      </c>
      <c r="G46">
        <v>8.5012988890797395E-3</v>
      </c>
      <c r="H46">
        <v>1.1228181243621E-2</v>
      </c>
      <c r="I46">
        <v>7.9409074095188898E-3</v>
      </c>
      <c r="J46">
        <v>1.1090560643801199E-2</v>
      </c>
      <c r="K46">
        <v>1.1399631494395599E-2</v>
      </c>
      <c r="L46">
        <v>1.14971114347539E-2</v>
      </c>
      <c r="M46">
        <v>9.0334062130034403E-3</v>
      </c>
      <c r="N46">
        <v>9.5112477212912806E-3</v>
      </c>
      <c r="O46">
        <v>3.1570445258979202E-2</v>
      </c>
      <c r="P46">
        <v>1.8124792100727299E-2</v>
      </c>
      <c r="Q46">
        <v>4.52944888655112E-3</v>
      </c>
      <c r="R46">
        <v>1.1813985890959699E-2</v>
      </c>
      <c r="S46">
        <v>9.1793367373362404E-3</v>
      </c>
      <c r="T46">
        <v>1.13002337669729E-2</v>
      </c>
      <c r="U46">
        <v>5.45803026345859E-3</v>
      </c>
      <c r="V46">
        <v>5.54916569202768E-3</v>
      </c>
      <c r="W46">
        <v>1.5297873304332001E-2</v>
      </c>
      <c r="X46">
        <v>1.0425200496553599E-2</v>
      </c>
      <c r="AA46" t="str">
        <f t="shared" si="19"/>
        <v>PG_14:0/18:0</v>
      </c>
      <c r="AB46">
        <f t="shared" si="20"/>
        <v>9.0397735858250994E-3</v>
      </c>
      <c r="AC46">
        <f t="shared" si="21"/>
        <v>1.199073917861085E-2</v>
      </c>
      <c r="AD46">
        <f t="shared" si="22"/>
        <v>9.86474006635037E-3</v>
      </c>
      <c r="AE46">
        <f t="shared" si="23"/>
        <v>9.5157340266600436E-3</v>
      </c>
      <c r="AF46">
        <f t="shared" si="24"/>
        <v>1.1448371464574749E-2</v>
      </c>
      <c r="AG46">
        <f t="shared" si="25"/>
        <v>9.2723269671473596E-3</v>
      </c>
      <c r="AH46">
        <f t="shared" si="26"/>
        <v>2.4847618679853252E-2</v>
      </c>
      <c r="AI46">
        <f t="shared" si="2"/>
        <v>1.0239785252154569E-2</v>
      </c>
      <c r="AJ46">
        <f t="shared" si="3"/>
        <v>5.5035979777431354E-3</v>
      </c>
      <c r="AK46">
        <f t="shared" si="4"/>
        <v>1.28615369004428E-2</v>
      </c>
      <c r="AM46" t="str">
        <f t="shared" si="5"/>
        <v>PG_14:0/18:0</v>
      </c>
      <c r="AN46">
        <f t="shared" si="6"/>
        <v>1.0371871664404222E-2</v>
      </c>
      <c r="AO46">
        <f t="shared" si="7"/>
        <v>1.2544973155468223E-2</v>
      </c>
      <c r="AQ46">
        <f t="shared" si="8"/>
        <v>1.2790839741570682E-3</v>
      </c>
      <c r="AR46">
        <f t="shared" si="9"/>
        <v>7.3664843758793983E-3</v>
      </c>
      <c r="AT46">
        <f t="shared" si="27"/>
        <v>5.720237430291578E-4</v>
      </c>
      <c r="AU46">
        <f t="shared" si="28"/>
        <v>3.0073546531815217E-3</v>
      </c>
      <c r="AW46">
        <f t="shared" si="10"/>
        <v>0.54928192689957833</v>
      </c>
    </row>
    <row r="47" spans="1:49" x14ac:dyDescent="0.2">
      <c r="A47" t="s">
        <v>1105</v>
      </c>
      <c r="B47">
        <v>719.56899999999996</v>
      </c>
      <c r="C47">
        <v>6.81352728215794E-3</v>
      </c>
      <c r="D47">
        <v>9.1697053265939708E-3</v>
      </c>
      <c r="E47">
        <v>7.1569241520718198E-3</v>
      </c>
      <c r="F47">
        <v>1.2979727429780701E-2</v>
      </c>
      <c r="G47">
        <v>3.79749259902369E-3</v>
      </c>
      <c r="H47">
        <v>9.5848230799077897E-3</v>
      </c>
      <c r="I47">
        <v>9.6647583796165299E-3</v>
      </c>
      <c r="J47">
        <v>1.16444315309733E-2</v>
      </c>
      <c r="K47">
        <v>1.07449784896418E-2</v>
      </c>
      <c r="L47">
        <v>6.5953518572226897E-3</v>
      </c>
      <c r="M47">
        <v>3.8486822163139901E-2</v>
      </c>
      <c r="N47">
        <v>2.46581708279579E-2</v>
      </c>
      <c r="O47">
        <v>6.5519754015997897E-2</v>
      </c>
      <c r="P47">
        <v>4.10609690950796E-2</v>
      </c>
      <c r="Q47">
        <v>2.36936241318998E-2</v>
      </c>
      <c r="R47">
        <v>3.4342085475942002E-2</v>
      </c>
      <c r="S47">
        <v>1.6733839837276301E-2</v>
      </c>
      <c r="T47">
        <v>1.9551961753078499E-2</v>
      </c>
      <c r="U47">
        <v>1.2096332339621801E-2</v>
      </c>
      <c r="V47">
        <v>9.4137869289963403E-3</v>
      </c>
      <c r="W47">
        <v>1.13331273999319E-2</v>
      </c>
      <c r="X47">
        <v>1.9469580203253199E-2</v>
      </c>
      <c r="AA47" t="str">
        <f t="shared" si="19"/>
        <v>PG_14:0/18:1</v>
      </c>
      <c r="AB47">
        <f t="shared" si="20"/>
        <v>7.991616304375955E-3</v>
      </c>
      <c r="AC47">
        <f t="shared" si="21"/>
        <v>1.006832579092626E-2</v>
      </c>
      <c r="AD47">
        <f t="shared" si="22"/>
        <v>6.6911578394657396E-3</v>
      </c>
      <c r="AE47">
        <f t="shared" si="23"/>
        <v>1.0654594955294916E-2</v>
      </c>
      <c r="AF47">
        <f t="shared" si="24"/>
        <v>8.6701651734322448E-3</v>
      </c>
      <c r="AG47">
        <f t="shared" si="25"/>
        <v>3.1572496495548899E-2</v>
      </c>
      <c r="AH47">
        <f t="shared" si="26"/>
        <v>5.3290361555538748E-2</v>
      </c>
      <c r="AI47">
        <f t="shared" si="2"/>
        <v>1.81429007951774E-2</v>
      </c>
      <c r="AJ47">
        <f t="shared" si="3"/>
        <v>1.0755059634309071E-2</v>
      </c>
      <c r="AK47">
        <f t="shared" si="4"/>
        <v>1.5401353801592549E-2</v>
      </c>
      <c r="AM47" t="str">
        <f t="shared" si="5"/>
        <v>PG_14:0/18:1</v>
      </c>
      <c r="AN47">
        <f t="shared" si="6"/>
        <v>8.8151720126990237E-3</v>
      </c>
      <c r="AO47">
        <f t="shared" si="7"/>
        <v>2.5832434456433333E-2</v>
      </c>
      <c r="AQ47">
        <f t="shared" si="8"/>
        <v>1.5940967936322792E-3</v>
      </c>
      <c r="AR47">
        <f t="shared" si="9"/>
        <v>1.7191201789541151E-2</v>
      </c>
      <c r="AT47">
        <f t="shared" si="27"/>
        <v>7.1290175865524599E-4</v>
      </c>
      <c r="AU47">
        <f t="shared" si="28"/>
        <v>7.0182787415994782E-3</v>
      </c>
      <c r="AW47">
        <f t="shared" si="10"/>
        <v>9.1095971295445208E-2</v>
      </c>
    </row>
    <row r="48" spans="1:49" x14ac:dyDescent="0.2">
      <c r="A48" t="s">
        <v>1106</v>
      </c>
      <c r="B48">
        <v>717.56700000000001</v>
      </c>
      <c r="C48">
        <v>2.0482288794575298E-3</v>
      </c>
      <c r="D48">
        <v>2.5063679726860898E-4</v>
      </c>
      <c r="E48">
        <v>2.4249066512984402E-3</v>
      </c>
      <c r="F48">
        <v>1.1702899410283899E-3</v>
      </c>
      <c r="G48">
        <v>5.4586565939942697E-3</v>
      </c>
      <c r="H48">
        <v>2.66366284784745E-3</v>
      </c>
      <c r="I48">
        <v>5.0397284522770902E-3</v>
      </c>
      <c r="J48">
        <v>6.4499949460165998E-3</v>
      </c>
      <c r="K48">
        <v>4.0105097933901502E-3</v>
      </c>
      <c r="L48">
        <v>3.8825451300277302E-3</v>
      </c>
      <c r="M48">
        <v>3.2647443244677998E-2</v>
      </c>
      <c r="N48">
        <v>3.0086469258263401E-2</v>
      </c>
      <c r="O48">
        <v>7.5258204541206006E-2</v>
      </c>
      <c r="P48">
        <v>3.6371219789301898E-2</v>
      </c>
      <c r="Q48">
        <v>3.05547524533888E-2</v>
      </c>
      <c r="R48">
        <v>2.4550770905970201E-2</v>
      </c>
      <c r="S48">
        <v>1.89025568696298E-2</v>
      </c>
      <c r="T48">
        <v>1.4714930952289601E-2</v>
      </c>
      <c r="U48">
        <v>1.0508897252134001E-2</v>
      </c>
      <c r="V48">
        <v>7.6713666190563398E-3</v>
      </c>
      <c r="W48">
        <v>1.6794512091361399E-2</v>
      </c>
      <c r="X48">
        <v>1.8847754170490099E-2</v>
      </c>
      <c r="AA48" t="str">
        <f t="shared" si="19"/>
        <v>PG_14:0/18:2</v>
      </c>
      <c r="AB48">
        <f t="shared" si="20"/>
        <v>1.1494328383630694E-3</v>
      </c>
      <c r="AC48">
        <f t="shared" si="21"/>
        <v>1.7975982961634151E-3</v>
      </c>
      <c r="AD48">
        <f t="shared" si="22"/>
        <v>4.0611597209208594E-3</v>
      </c>
      <c r="AE48">
        <f t="shared" si="23"/>
        <v>5.744861699146845E-3</v>
      </c>
      <c r="AF48">
        <f t="shared" si="24"/>
        <v>3.9465274617089402E-3</v>
      </c>
      <c r="AG48">
        <f t="shared" si="25"/>
        <v>3.13669562514707E-2</v>
      </c>
      <c r="AH48">
        <f t="shared" si="26"/>
        <v>5.5814712165253952E-2</v>
      </c>
      <c r="AI48">
        <f t="shared" si="2"/>
        <v>1.6808743910959701E-2</v>
      </c>
      <c r="AJ48">
        <f t="shared" si="3"/>
        <v>9.0901319355951703E-3</v>
      </c>
      <c r="AK48">
        <f t="shared" si="4"/>
        <v>1.7821133130925749E-2</v>
      </c>
      <c r="AM48" t="str">
        <f t="shared" si="5"/>
        <v>PG_14:0/18:2</v>
      </c>
      <c r="AN48">
        <f t="shared" si="6"/>
        <v>3.3399160032606262E-3</v>
      </c>
      <c r="AO48">
        <f t="shared" si="7"/>
        <v>2.6180335478841056E-2</v>
      </c>
      <c r="AQ48">
        <f t="shared" si="8"/>
        <v>1.8607051195227038E-3</v>
      </c>
      <c r="AR48">
        <f t="shared" si="9"/>
        <v>1.840431584024137E-2</v>
      </c>
      <c r="AT48">
        <f t="shared" si="27"/>
        <v>8.321326266669273E-4</v>
      </c>
      <c r="AU48">
        <f t="shared" si="28"/>
        <v>7.5135304789355345E-3</v>
      </c>
      <c r="AW48">
        <f t="shared" si="10"/>
        <v>4.9672405081438394E-2</v>
      </c>
    </row>
    <row r="49" spans="1:49" x14ac:dyDescent="0.2">
      <c r="A49" t="s">
        <v>1107</v>
      </c>
      <c r="B49">
        <v>715.56500000000005</v>
      </c>
      <c r="C49">
        <v>1.4345100981348999E-3</v>
      </c>
      <c r="D49">
        <v>1.4814999889445201E-3</v>
      </c>
      <c r="E49">
        <v>2.2554793668138999E-3</v>
      </c>
      <c r="F49">
        <v>2.1820122345004599E-3</v>
      </c>
      <c r="G49">
        <v>7.8886176305895497E-4</v>
      </c>
      <c r="H49">
        <v>2.5598384843565402E-3</v>
      </c>
      <c r="I49">
        <v>2.5017245519196201E-3</v>
      </c>
      <c r="J49">
        <v>2.26679415092527E-3</v>
      </c>
      <c r="K49">
        <v>2.46531280989189E-3</v>
      </c>
      <c r="L49">
        <v>1.6845168474355599E-3</v>
      </c>
      <c r="M49">
        <v>1.71296413137888E-3</v>
      </c>
      <c r="N49">
        <v>5.6030159478661799E-4</v>
      </c>
      <c r="O49">
        <v>6.4534209052928403E-3</v>
      </c>
      <c r="P49">
        <v>8.0011908181615004E-3</v>
      </c>
      <c r="Q49">
        <v>3.45449657774839E-3</v>
      </c>
      <c r="R49">
        <v>2.4901460014781999E-3</v>
      </c>
      <c r="S49">
        <v>0</v>
      </c>
      <c r="T49">
        <v>2.98437290913924E-4</v>
      </c>
      <c r="U49">
        <v>0</v>
      </c>
      <c r="V49">
        <v>8.9455664880709704E-4</v>
      </c>
      <c r="W49">
        <v>0</v>
      </c>
      <c r="X49">
        <v>1.2214209499172601E-3</v>
      </c>
      <c r="AA49" t="str">
        <f t="shared" si="19"/>
        <v>PG_14:0/18:3</v>
      </c>
      <c r="AB49">
        <f t="shared" si="20"/>
        <v>1.4580050435397101E-3</v>
      </c>
      <c r="AC49">
        <f t="shared" si="21"/>
        <v>2.2187458006571797E-3</v>
      </c>
      <c r="AD49">
        <f t="shared" si="22"/>
        <v>1.6743501237077476E-3</v>
      </c>
      <c r="AE49">
        <f t="shared" si="23"/>
        <v>2.3842593514224451E-3</v>
      </c>
      <c r="AF49">
        <f t="shared" si="24"/>
        <v>2.0749148286637251E-3</v>
      </c>
      <c r="AG49">
        <f t="shared" si="25"/>
        <v>1.136632863082749E-3</v>
      </c>
      <c r="AH49">
        <f t="shared" si="26"/>
        <v>7.2273058617271704E-3</v>
      </c>
      <c r="AI49">
        <f t="shared" si="2"/>
        <v>1.49218645456962E-4</v>
      </c>
      <c r="AJ49">
        <f t="shared" si="3"/>
        <v>4.4727832440354852E-4</v>
      </c>
      <c r="AK49">
        <f t="shared" si="4"/>
        <v>6.1071047495863003E-4</v>
      </c>
      <c r="AM49" t="str">
        <f t="shared" si="5"/>
        <v>PG_14:0/18:3</v>
      </c>
      <c r="AN49">
        <f t="shared" si="6"/>
        <v>1.9620550295981615E-3</v>
      </c>
      <c r="AO49">
        <f t="shared" si="7"/>
        <v>1.914229233925812E-3</v>
      </c>
      <c r="AQ49">
        <f t="shared" si="8"/>
        <v>3.8526759430233446E-4</v>
      </c>
      <c r="AR49">
        <f t="shared" si="9"/>
        <v>2.991647032663281E-3</v>
      </c>
      <c r="AT49">
        <f t="shared" si="27"/>
        <v>1.7229690607756609E-4</v>
      </c>
      <c r="AU49">
        <f t="shared" si="28"/>
        <v>1.2213347867560732E-3</v>
      </c>
      <c r="AW49">
        <f t="shared" si="10"/>
        <v>0.97336450274745889</v>
      </c>
    </row>
    <row r="50" spans="1:49" x14ac:dyDescent="0.2">
      <c r="A50" t="s">
        <v>1108</v>
      </c>
      <c r="B50">
        <v>749.59900000000005</v>
      </c>
      <c r="C50">
        <v>1.39376282629207E-2</v>
      </c>
      <c r="D50">
        <v>5.56837673464965E-3</v>
      </c>
      <c r="E50">
        <v>1.84397149782741E-2</v>
      </c>
      <c r="F50">
        <v>1.6820730503529599E-2</v>
      </c>
      <c r="G50">
        <v>1.82055431991275E-2</v>
      </c>
      <c r="H50">
        <v>2.5707982314563099E-2</v>
      </c>
      <c r="I50">
        <v>1.7725599126225601E-2</v>
      </c>
      <c r="J50">
        <v>2.09858909938891E-2</v>
      </c>
      <c r="K50">
        <v>1.6576930292194699E-2</v>
      </c>
      <c r="L50">
        <v>1.20023801897401E-2</v>
      </c>
      <c r="M50">
        <v>1.42843780368382E-2</v>
      </c>
      <c r="N50">
        <v>1.29772653314153E-2</v>
      </c>
      <c r="O50">
        <v>7.73095057579335E-3</v>
      </c>
      <c r="P50">
        <v>8.5754974185929395E-3</v>
      </c>
      <c r="Q50">
        <v>6.6594976392583098E-3</v>
      </c>
      <c r="R50">
        <v>1.23712259857742E-2</v>
      </c>
      <c r="S50">
        <v>1.4069438644816501E-2</v>
      </c>
      <c r="T50">
        <v>8.2672779758943098E-3</v>
      </c>
      <c r="U50">
        <v>6.7732436420859096E-3</v>
      </c>
      <c r="V50">
        <v>4.1501912048451202E-3</v>
      </c>
      <c r="W50">
        <v>2.1897531188431199E-2</v>
      </c>
      <c r="X50">
        <v>3.1652272577297198E-2</v>
      </c>
      <c r="AA50" t="str">
        <f t="shared" si="19"/>
        <v>PG_14:0/20:0</v>
      </c>
      <c r="AB50">
        <f t="shared" si="20"/>
        <v>9.7530024987851748E-3</v>
      </c>
      <c r="AC50">
        <f t="shared" si="21"/>
        <v>1.7630222740901848E-2</v>
      </c>
      <c r="AD50">
        <f t="shared" si="22"/>
        <v>2.1956762756845299E-2</v>
      </c>
      <c r="AE50">
        <f t="shared" si="23"/>
        <v>1.9355745060057349E-2</v>
      </c>
      <c r="AF50">
        <f t="shared" si="24"/>
        <v>1.4289655240967401E-2</v>
      </c>
      <c r="AG50">
        <f t="shared" si="25"/>
        <v>1.363082168412675E-2</v>
      </c>
      <c r="AH50">
        <f t="shared" si="26"/>
        <v>8.1532239971931451E-3</v>
      </c>
      <c r="AI50">
        <f t="shared" si="2"/>
        <v>1.1168358310355404E-2</v>
      </c>
      <c r="AJ50">
        <f t="shared" si="3"/>
        <v>5.4617174234655149E-3</v>
      </c>
      <c r="AK50">
        <f t="shared" si="4"/>
        <v>2.6774901882864199E-2</v>
      </c>
      <c r="AM50" t="str">
        <f t="shared" si="5"/>
        <v>PG_14:0/20:0</v>
      </c>
      <c r="AN50">
        <f t="shared" si="6"/>
        <v>1.6597077659511413E-2</v>
      </c>
      <c r="AO50">
        <f t="shared" si="7"/>
        <v>1.3037804659601004E-2</v>
      </c>
      <c r="AQ50">
        <f t="shared" si="8"/>
        <v>4.7320561585818231E-3</v>
      </c>
      <c r="AR50">
        <f t="shared" si="9"/>
        <v>8.2736111375652337E-3</v>
      </c>
      <c r="AT50">
        <f t="shared" si="27"/>
        <v>2.116239848787096E-3</v>
      </c>
      <c r="AU50">
        <f t="shared" si="28"/>
        <v>3.3776876028737838E-3</v>
      </c>
      <c r="AW50">
        <f t="shared" si="10"/>
        <v>0.43393016646843008</v>
      </c>
    </row>
    <row r="51" spans="1:49" x14ac:dyDescent="0.2">
      <c r="A51" t="s">
        <v>1109</v>
      </c>
      <c r="B51">
        <v>747.59699999999998</v>
      </c>
      <c r="C51">
        <v>4.0855609506269298E-3</v>
      </c>
      <c r="D51">
        <v>3.0473290119448098E-3</v>
      </c>
      <c r="E51">
        <v>4.7965812903251097E-3</v>
      </c>
      <c r="F51">
        <v>4.9808726588830904E-3</v>
      </c>
      <c r="G51">
        <v>6.9213504433438401E-4</v>
      </c>
      <c r="H51">
        <v>6.7912809806856796E-3</v>
      </c>
      <c r="I51">
        <v>4.6404838694155603E-3</v>
      </c>
      <c r="J51">
        <v>3.8031643882964201E-3</v>
      </c>
      <c r="K51">
        <v>6.1885624224632899E-4</v>
      </c>
      <c r="L51">
        <v>2.6791093096335101E-3</v>
      </c>
      <c r="M51">
        <v>2.8549402189648001E-3</v>
      </c>
      <c r="N51">
        <v>0</v>
      </c>
      <c r="O51">
        <v>3.4388803704319499E-3</v>
      </c>
      <c r="P51">
        <v>5.4684047239561802E-3</v>
      </c>
      <c r="Q51">
        <v>1.1140079070304501E-3</v>
      </c>
      <c r="R51">
        <v>2.9248756584174499E-3</v>
      </c>
      <c r="S51">
        <v>3.3981030395214299E-3</v>
      </c>
      <c r="T51">
        <v>2.33102000221651E-3</v>
      </c>
      <c r="U51">
        <v>3.3652512021258301E-3</v>
      </c>
      <c r="V51">
        <v>0</v>
      </c>
      <c r="W51">
        <v>6.7010258353931496E-4</v>
      </c>
      <c r="X51">
        <v>1.8100090736357299E-3</v>
      </c>
      <c r="AA51" t="str">
        <f t="shared" si="19"/>
        <v>PG_14:0/20:1</v>
      </c>
      <c r="AB51">
        <f t="shared" si="20"/>
        <v>3.5664449812858696E-3</v>
      </c>
      <c r="AC51">
        <f t="shared" si="21"/>
        <v>4.8887269746041E-3</v>
      </c>
      <c r="AD51">
        <f t="shared" si="22"/>
        <v>3.7417080125100319E-3</v>
      </c>
      <c r="AE51">
        <f t="shared" si="23"/>
        <v>4.22182412885599E-3</v>
      </c>
      <c r="AF51">
        <f t="shared" si="24"/>
        <v>1.6489827759399195E-3</v>
      </c>
      <c r="AG51">
        <f t="shared" si="25"/>
        <v>1.4274701094824001E-3</v>
      </c>
      <c r="AH51">
        <f t="shared" si="26"/>
        <v>4.4536425471940651E-3</v>
      </c>
      <c r="AI51">
        <f t="shared" si="2"/>
        <v>2.8645615208689702E-3</v>
      </c>
      <c r="AJ51">
        <f t="shared" si="3"/>
        <v>1.682625601062915E-3</v>
      </c>
      <c r="AK51">
        <f t="shared" si="4"/>
        <v>1.2400558285875225E-3</v>
      </c>
      <c r="AM51" t="str">
        <f t="shared" si="5"/>
        <v>PG_14:0/20:1</v>
      </c>
      <c r="AN51">
        <f t="shared" si="6"/>
        <v>3.6135373746391821E-3</v>
      </c>
      <c r="AO51">
        <f t="shared" si="7"/>
        <v>2.3336711214391745E-3</v>
      </c>
      <c r="AQ51">
        <f t="shared" si="8"/>
        <v>1.2118417252686808E-3</v>
      </c>
      <c r="AR51">
        <f t="shared" si="9"/>
        <v>1.3432403372680959E-3</v>
      </c>
      <c r="AT51">
        <f t="shared" si="27"/>
        <v>5.4195209513427899E-4</v>
      </c>
      <c r="AU51">
        <f t="shared" si="28"/>
        <v>5.4837557137180299E-4</v>
      </c>
      <c r="AW51">
        <f t="shared" si="10"/>
        <v>0.15271944525442444</v>
      </c>
    </row>
    <row r="52" spans="1:49" x14ac:dyDescent="0.2">
      <c r="A52" t="s">
        <v>1110</v>
      </c>
      <c r="B52">
        <v>745.59500000000003</v>
      </c>
      <c r="C52">
        <v>2.1869461758490401E-3</v>
      </c>
      <c r="D52">
        <v>3.0603849608825499E-3</v>
      </c>
      <c r="E52">
        <v>2.7853314450384001E-3</v>
      </c>
      <c r="F52">
        <v>2.9082510395947599E-3</v>
      </c>
      <c r="G52">
        <v>1.78763941720777E-3</v>
      </c>
      <c r="H52">
        <v>0</v>
      </c>
      <c r="I52">
        <v>0</v>
      </c>
      <c r="J52">
        <v>4.5953379604642998E-3</v>
      </c>
      <c r="K52">
        <v>4.8634404104350402E-3</v>
      </c>
      <c r="L52">
        <v>6.5220823151402002E-4</v>
      </c>
      <c r="M52">
        <v>0</v>
      </c>
      <c r="N52">
        <v>2.4118756516000998E-3</v>
      </c>
      <c r="O52">
        <v>1.60952632701052E-3</v>
      </c>
      <c r="P52">
        <v>1.54371452060969E-3</v>
      </c>
      <c r="Q52">
        <v>8.2085202675533802E-4</v>
      </c>
      <c r="R52">
        <v>5.2153766124490202E-4</v>
      </c>
      <c r="S52">
        <v>0</v>
      </c>
      <c r="T52">
        <v>1.2499482332974099E-3</v>
      </c>
      <c r="U52">
        <v>0</v>
      </c>
      <c r="V52">
        <v>0</v>
      </c>
      <c r="W52">
        <v>6.7010258353931496E-4</v>
      </c>
      <c r="X52">
        <v>1.4651345448291901E-3</v>
      </c>
      <c r="AA52" t="str">
        <f t="shared" si="19"/>
        <v>PG_14:0/20:2</v>
      </c>
      <c r="AB52">
        <f t="shared" si="20"/>
        <v>2.6236655683657953E-3</v>
      </c>
      <c r="AC52">
        <f t="shared" si="21"/>
        <v>2.84679124231658E-3</v>
      </c>
      <c r="AD52">
        <f t="shared" si="22"/>
        <v>8.93819708603885E-4</v>
      </c>
      <c r="AE52">
        <f t="shared" si="23"/>
        <v>2.2976689802321499E-3</v>
      </c>
      <c r="AF52">
        <f t="shared" si="24"/>
        <v>2.7578243209745302E-3</v>
      </c>
      <c r="AG52">
        <f t="shared" si="25"/>
        <v>1.2059378258000499E-3</v>
      </c>
      <c r="AH52">
        <f t="shared" si="26"/>
        <v>1.576620423810105E-3</v>
      </c>
      <c r="AI52">
        <f t="shared" si="2"/>
        <v>6.2497411664870495E-4</v>
      </c>
      <c r="AJ52">
        <f t="shared" si="3"/>
        <v>0</v>
      </c>
      <c r="AK52">
        <f t="shared" si="4"/>
        <v>1.0676185641842525E-3</v>
      </c>
      <c r="AM52" t="str">
        <f t="shared" si="5"/>
        <v>PG_14:0/20:2</v>
      </c>
      <c r="AN52">
        <f t="shared" si="6"/>
        <v>2.2839539640985883E-3</v>
      </c>
      <c r="AO52">
        <f t="shared" si="7"/>
        <v>8.9503018608862238E-4</v>
      </c>
      <c r="AQ52">
        <f t="shared" si="8"/>
        <v>8.045812949787495E-4</v>
      </c>
      <c r="AR52">
        <f t="shared" si="9"/>
        <v>6.0519105980942275E-4</v>
      </c>
      <c r="AT52">
        <f t="shared" si="27"/>
        <v>3.5981969379945879E-4</v>
      </c>
      <c r="AU52">
        <f t="shared" si="28"/>
        <v>2.4706821557121032E-4</v>
      </c>
      <c r="AW52">
        <f t="shared" si="10"/>
        <v>1.643324248801728E-2</v>
      </c>
    </row>
    <row r="53" spans="1:49" x14ac:dyDescent="0.2">
      <c r="A53" t="s">
        <v>1111</v>
      </c>
      <c r="B53">
        <v>743.59299999999996</v>
      </c>
      <c r="C53">
        <v>1.85433071419104E-3</v>
      </c>
      <c r="D53">
        <v>1.59375694669224E-3</v>
      </c>
      <c r="E53">
        <v>9.3762407039298904E-4</v>
      </c>
      <c r="F53">
        <v>1.8247114731292E-3</v>
      </c>
      <c r="G53">
        <v>1.74761436007378E-3</v>
      </c>
      <c r="H53">
        <v>6.7614265969943399E-4</v>
      </c>
      <c r="I53">
        <v>1.72385049178465E-3</v>
      </c>
      <c r="J53">
        <v>7.7767762199409396E-3</v>
      </c>
      <c r="K53">
        <v>5.2060670701020396E-3</v>
      </c>
      <c r="L53">
        <v>1.7046061450623701E-3</v>
      </c>
      <c r="M53">
        <v>2.8549402189648001E-3</v>
      </c>
      <c r="N53">
        <v>1.4017881893221499E-3</v>
      </c>
      <c r="O53">
        <v>2.06332822225917E-3</v>
      </c>
      <c r="P53">
        <v>7.3985673037276498E-3</v>
      </c>
      <c r="Q53">
        <v>1.1238847293707701E-3</v>
      </c>
      <c r="R53">
        <v>2.0945985352177E-4</v>
      </c>
      <c r="S53">
        <v>0</v>
      </c>
      <c r="T53">
        <v>3.3859990469097901E-3</v>
      </c>
      <c r="U53">
        <v>0</v>
      </c>
      <c r="V53">
        <v>0</v>
      </c>
      <c r="W53">
        <v>3.6703705503901298E-3</v>
      </c>
      <c r="X53">
        <v>3.2427603231315202E-3</v>
      </c>
      <c r="AA53" t="str">
        <f t="shared" si="19"/>
        <v>PG_14:0/20:3</v>
      </c>
      <c r="AB53">
        <f t="shared" si="20"/>
        <v>1.7240438304416401E-3</v>
      </c>
      <c r="AC53">
        <f t="shared" si="21"/>
        <v>1.3811677717610945E-3</v>
      </c>
      <c r="AD53">
        <f t="shared" si="22"/>
        <v>1.2118785098866069E-3</v>
      </c>
      <c r="AE53">
        <f t="shared" si="23"/>
        <v>4.7503133558627949E-3</v>
      </c>
      <c r="AF53">
        <f t="shared" si="24"/>
        <v>3.4553366075822049E-3</v>
      </c>
      <c r="AG53">
        <f t="shared" si="25"/>
        <v>2.1283642041434749E-3</v>
      </c>
      <c r="AH53">
        <f t="shared" si="26"/>
        <v>4.7309477629934099E-3</v>
      </c>
      <c r="AI53">
        <f t="shared" si="2"/>
        <v>1.692999523454895E-3</v>
      </c>
      <c r="AJ53">
        <f t="shared" si="3"/>
        <v>0</v>
      </c>
      <c r="AK53">
        <f t="shared" si="4"/>
        <v>3.456565436760825E-3</v>
      </c>
      <c r="AM53" t="str">
        <f t="shared" si="5"/>
        <v>PG_14:0/20:3</v>
      </c>
      <c r="AN53">
        <f t="shared" si="6"/>
        <v>2.5045480151068686E-3</v>
      </c>
      <c r="AO53">
        <f t="shared" si="7"/>
        <v>2.401775385470521E-3</v>
      </c>
      <c r="AQ53">
        <f t="shared" si="8"/>
        <v>1.5402617729194405E-3</v>
      </c>
      <c r="AR53">
        <f t="shared" si="9"/>
        <v>1.794663472313079E-3</v>
      </c>
      <c r="AT53">
        <f t="shared" si="27"/>
        <v>6.888260054784427E-4</v>
      </c>
      <c r="AU53">
        <f t="shared" si="28"/>
        <v>7.3266829452975487E-4</v>
      </c>
      <c r="AW53">
        <f t="shared" si="10"/>
        <v>0.92503567844406343</v>
      </c>
    </row>
    <row r="54" spans="1:49" x14ac:dyDescent="0.2">
      <c r="A54" t="s">
        <v>1112</v>
      </c>
      <c r="B54">
        <v>741.59100000000001</v>
      </c>
      <c r="C54">
        <v>1.18782144170232E-2</v>
      </c>
      <c r="D54">
        <v>7.3730267133936302E-3</v>
      </c>
      <c r="E54">
        <v>1.1455233739793499E-2</v>
      </c>
      <c r="F54">
        <v>1.5149893311420699E-2</v>
      </c>
      <c r="G54">
        <v>8.0160203193704403E-3</v>
      </c>
      <c r="H54">
        <v>8.2586102757604592E-3</v>
      </c>
      <c r="I54">
        <v>1.5014851743399799E-2</v>
      </c>
      <c r="J54">
        <v>1.2848826294547099E-2</v>
      </c>
      <c r="K54">
        <v>1.29950428796293E-2</v>
      </c>
      <c r="L54">
        <v>8.4520168010195993E-3</v>
      </c>
      <c r="M54">
        <v>4.82637256392867E-3</v>
      </c>
      <c r="N54">
        <v>1.16159110089017E-2</v>
      </c>
      <c r="O54">
        <v>8.8365816599537596E-3</v>
      </c>
      <c r="P54">
        <v>1.8111431900076299E-2</v>
      </c>
      <c r="Q54">
        <v>2.0657920491214E-3</v>
      </c>
      <c r="R54">
        <v>4.4201196348625897E-3</v>
      </c>
      <c r="S54">
        <v>8.9591277573764696E-3</v>
      </c>
      <c r="T54">
        <v>8.6871878805067897E-3</v>
      </c>
      <c r="U54">
        <v>6.6241307312584399E-3</v>
      </c>
      <c r="V54">
        <v>6.3874586328453702E-3</v>
      </c>
      <c r="W54">
        <v>8.5058441913890993E-3</v>
      </c>
      <c r="X54">
        <v>1.3182794218242E-2</v>
      </c>
      <c r="AA54" t="str">
        <f t="shared" si="19"/>
        <v>PG_14:0/20:4</v>
      </c>
      <c r="AB54">
        <f t="shared" si="20"/>
        <v>9.6256205652084162E-3</v>
      </c>
      <c r="AC54">
        <f t="shared" si="21"/>
        <v>1.3302563525607099E-2</v>
      </c>
      <c r="AD54">
        <f t="shared" si="22"/>
        <v>8.1373152975654506E-3</v>
      </c>
      <c r="AE54">
        <f t="shared" si="23"/>
        <v>1.3931839018973449E-2</v>
      </c>
      <c r="AF54">
        <f t="shared" si="24"/>
        <v>1.072352984032445E-2</v>
      </c>
      <c r="AG54">
        <f t="shared" si="25"/>
        <v>8.2211417864151842E-3</v>
      </c>
      <c r="AH54">
        <f t="shared" si="26"/>
        <v>1.3474006780015028E-2</v>
      </c>
      <c r="AI54">
        <f t="shared" si="2"/>
        <v>8.8231578189416297E-3</v>
      </c>
      <c r="AJ54">
        <f t="shared" si="3"/>
        <v>6.505794682051905E-3</v>
      </c>
      <c r="AK54">
        <f t="shared" si="4"/>
        <v>1.084431920481555E-2</v>
      </c>
      <c r="AM54" t="str">
        <f t="shared" si="5"/>
        <v>PG_14:0/20:4</v>
      </c>
      <c r="AN54">
        <f t="shared" si="6"/>
        <v>1.1144173649535773E-2</v>
      </c>
      <c r="AO54">
        <f t="shared" si="7"/>
        <v>9.5736840544478584E-3</v>
      </c>
      <c r="AQ54">
        <f t="shared" si="8"/>
        <v>2.4471343905704749E-3</v>
      </c>
      <c r="AR54">
        <f t="shared" si="9"/>
        <v>2.6754269036540598E-3</v>
      </c>
      <c r="AT54">
        <f t="shared" si="27"/>
        <v>1.0943917694786205E-3</v>
      </c>
      <c r="AU54">
        <f t="shared" si="28"/>
        <v>1.0922384596777964E-3</v>
      </c>
      <c r="AW54">
        <f t="shared" si="10"/>
        <v>0.36135790060345008</v>
      </c>
    </row>
    <row r="55" spans="1:49" x14ac:dyDescent="0.2">
      <c r="A55" t="s">
        <v>1113</v>
      </c>
      <c r="B55">
        <v>739.58900000000006</v>
      </c>
      <c r="C55">
        <v>8.2254886319458199E-3</v>
      </c>
      <c r="D55">
        <v>7.2830586454465801E-3</v>
      </c>
      <c r="E55">
        <v>1.4425758645328701E-2</v>
      </c>
      <c r="F55">
        <v>6.5610420066105797E-3</v>
      </c>
      <c r="G55">
        <v>3.5154009471788298E-3</v>
      </c>
      <c r="H55">
        <v>3.4658107616811502E-3</v>
      </c>
      <c r="I55">
        <v>1.0808947098820101E-2</v>
      </c>
      <c r="J55">
        <v>1.39652381555801E-2</v>
      </c>
      <c r="K55">
        <v>1.03261358834942E-2</v>
      </c>
      <c r="L55">
        <v>1.51605249442077E-2</v>
      </c>
      <c r="M55">
        <v>6.3145340495842301E-3</v>
      </c>
      <c r="N55">
        <v>1.9111897664525E-3</v>
      </c>
      <c r="O55">
        <v>3.1283619228167601E-3</v>
      </c>
      <c r="P55">
        <v>1.0039120734824601E-2</v>
      </c>
      <c r="Q55">
        <v>3.2136205855717902E-3</v>
      </c>
      <c r="R55">
        <v>2.5375737376802099E-3</v>
      </c>
      <c r="S55">
        <v>4.3243722920533797E-3</v>
      </c>
      <c r="T55">
        <v>3.5911534910699401E-3</v>
      </c>
      <c r="U55">
        <v>5.4330025120842397E-3</v>
      </c>
      <c r="V55">
        <v>1.1234169904617401E-3</v>
      </c>
      <c r="W55">
        <v>5.8472208597483899E-3</v>
      </c>
      <c r="X55">
        <v>2.8867555862712199E-3</v>
      </c>
      <c r="AA55" t="str">
        <f t="shared" si="19"/>
        <v>PG_14:0/20:5</v>
      </c>
      <c r="AB55">
        <f t="shared" si="20"/>
        <v>7.7542736386962E-3</v>
      </c>
      <c r="AC55">
        <f t="shared" si="21"/>
        <v>1.049340032596964E-2</v>
      </c>
      <c r="AD55">
        <f t="shared" si="22"/>
        <v>3.4906058544299902E-3</v>
      </c>
      <c r="AE55">
        <f t="shared" si="23"/>
        <v>1.23870926272001E-2</v>
      </c>
      <c r="AF55">
        <f t="shared" si="24"/>
        <v>1.2743330413850951E-2</v>
      </c>
      <c r="AG55">
        <f t="shared" si="25"/>
        <v>4.1128619080183651E-3</v>
      </c>
      <c r="AH55">
        <f t="shared" si="26"/>
        <v>6.5837413288206805E-3</v>
      </c>
      <c r="AI55">
        <f t="shared" si="2"/>
        <v>3.9577628915616597E-3</v>
      </c>
      <c r="AJ55">
        <f t="shared" si="3"/>
        <v>3.2782097512729898E-3</v>
      </c>
      <c r="AK55">
        <f t="shared" si="4"/>
        <v>4.3669882230098047E-3</v>
      </c>
      <c r="AM55" t="str">
        <f t="shared" si="5"/>
        <v>PG_14:0/20:5</v>
      </c>
      <c r="AN55">
        <f t="shared" si="6"/>
        <v>9.3737405720293772E-3</v>
      </c>
      <c r="AO55">
        <f t="shared" si="7"/>
        <v>4.4599128205366993E-3</v>
      </c>
      <c r="AQ55">
        <f t="shared" si="8"/>
        <v>3.8380337260335894E-3</v>
      </c>
      <c r="AR55">
        <f t="shared" si="9"/>
        <v>1.2538245037067601E-3</v>
      </c>
      <c r="AT55">
        <f t="shared" si="27"/>
        <v>1.7164208622695819E-3</v>
      </c>
      <c r="AU55">
        <f t="shared" si="28"/>
        <v>5.1187171017998633E-4</v>
      </c>
      <c r="AW55">
        <f t="shared" si="10"/>
        <v>4.3120932529390588E-2</v>
      </c>
    </row>
    <row r="56" spans="1:49" x14ac:dyDescent="0.2">
      <c r="A56" t="s">
        <v>1114</v>
      </c>
      <c r="B56">
        <v>777.62699999999995</v>
      </c>
      <c r="C56">
        <v>1.42672958502813E-2</v>
      </c>
      <c r="D56">
        <v>7.9412961861523006E-3</v>
      </c>
      <c r="E56">
        <v>9.2918912062179507E-3</v>
      </c>
      <c r="F56">
        <v>2.0519306546928601E-2</v>
      </c>
      <c r="G56">
        <v>9.7920100450560599E-3</v>
      </c>
      <c r="H56">
        <v>1.4010980681979399E-2</v>
      </c>
      <c r="I56">
        <v>1.8902617044301798E-2</v>
      </c>
      <c r="J56">
        <v>1.8742316843546301E-2</v>
      </c>
      <c r="K56">
        <v>1.1325003643830499E-2</v>
      </c>
      <c r="L56">
        <v>1.4167922571092499E-2</v>
      </c>
      <c r="M56">
        <v>8.2178901230099601E-3</v>
      </c>
      <c r="N56">
        <v>2.3853579565933001E-3</v>
      </c>
      <c r="O56">
        <v>1.4017904665161601E-2</v>
      </c>
      <c r="P56">
        <v>1.7170584828351699E-2</v>
      </c>
      <c r="Q56">
        <v>4.5042675252354404E-3</v>
      </c>
      <c r="R56">
        <v>5.8762528453423302E-3</v>
      </c>
      <c r="S56">
        <v>7.60599310714348E-3</v>
      </c>
      <c r="T56">
        <v>7.3898897538952398E-3</v>
      </c>
      <c r="U56">
        <v>3.3581775678305499E-3</v>
      </c>
      <c r="V56">
        <v>5.65859177774707E-3</v>
      </c>
      <c r="W56">
        <v>4.7872081896223198E-3</v>
      </c>
      <c r="X56">
        <v>1.7062176908998201E-2</v>
      </c>
      <c r="AA56" t="str">
        <f t="shared" si="19"/>
        <v>PG_14:0/22:0</v>
      </c>
      <c r="AB56">
        <f t="shared" si="20"/>
        <v>1.1104296018216799E-2</v>
      </c>
      <c r="AC56">
        <f t="shared" si="21"/>
        <v>1.4905598876573275E-2</v>
      </c>
      <c r="AD56">
        <f t="shared" si="22"/>
        <v>1.190149536351773E-2</v>
      </c>
      <c r="AE56">
        <f t="shared" si="23"/>
        <v>1.882246694392405E-2</v>
      </c>
      <c r="AF56">
        <f t="shared" si="24"/>
        <v>1.2746463107461499E-2</v>
      </c>
      <c r="AG56">
        <f t="shared" si="25"/>
        <v>5.3016240398016303E-3</v>
      </c>
      <c r="AH56">
        <f t="shared" si="26"/>
        <v>1.559424474675665E-2</v>
      </c>
      <c r="AI56">
        <f t="shared" si="2"/>
        <v>7.4979414305193599E-3</v>
      </c>
      <c r="AJ56">
        <f t="shared" si="3"/>
        <v>4.5083846727888097E-3</v>
      </c>
      <c r="AK56">
        <f t="shared" si="4"/>
        <v>1.092469254931026E-2</v>
      </c>
      <c r="AM56" t="str">
        <f t="shared" si="5"/>
        <v>PG_14:0/22:0</v>
      </c>
      <c r="AN56">
        <f t="shared" si="6"/>
        <v>1.3896064061938671E-2</v>
      </c>
      <c r="AO56">
        <f t="shared" si="7"/>
        <v>8.7653774878353428E-3</v>
      </c>
      <c r="AQ56">
        <f t="shared" si="8"/>
        <v>3.0976790244792653E-3</v>
      </c>
      <c r="AR56">
        <f t="shared" si="9"/>
        <v>4.555821537060788E-3</v>
      </c>
      <c r="AT56">
        <f t="shared" si="27"/>
        <v>1.3853241742421744E-3</v>
      </c>
      <c r="AU56">
        <f t="shared" si="28"/>
        <v>1.8599063541635157E-3</v>
      </c>
      <c r="AW56">
        <f t="shared" si="10"/>
        <v>7.5544529648067668E-2</v>
      </c>
    </row>
    <row r="57" spans="1:49" x14ac:dyDescent="0.2">
      <c r="A57" t="s">
        <v>1115</v>
      </c>
      <c r="B57">
        <v>775.625</v>
      </c>
      <c r="C57">
        <v>1.85433071419104E-3</v>
      </c>
      <c r="D57">
        <v>1.14669424762246E-3</v>
      </c>
      <c r="E57">
        <v>1.6000234545377301E-3</v>
      </c>
      <c r="F57">
        <v>2.1623192002811699E-3</v>
      </c>
      <c r="G57">
        <v>1.6822282990840601E-3</v>
      </c>
      <c r="H57">
        <v>6.7614265969943399E-4</v>
      </c>
      <c r="I57">
        <v>1.9884644659916399E-3</v>
      </c>
      <c r="J57">
        <v>3.4604316404064899E-3</v>
      </c>
      <c r="K57">
        <v>1.51068055690067E-3</v>
      </c>
      <c r="L57">
        <v>9.3297829086988601E-4</v>
      </c>
      <c r="M57">
        <v>3.5959555729026698E-3</v>
      </c>
      <c r="N57">
        <v>0</v>
      </c>
      <c r="O57">
        <v>0</v>
      </c>
      <c r="P57">
        <v>1.54371452060969E-3</v>
      </c>
      <c r="Q57">
        <v>2.0095604735906902E-3</v>
      </c>
      <c r="R57">
        <v>0</v>
      </c>
      <c r="S57">
        <v>0</v>
      </c>
      <c r="T57">
        <v>2.4541398886943899E-3</v>
      </c>
      <c r="U57">
        <v>2.99379156797308E-3</v>
      </c>
      <c r="V57">
        <v>1.10176482650446E-3</v>
      </c>
      <c r="W57">
        <v>2.1866719300269598E-3</v>
      </c>
      <c r="X57">
        <v>1.8853118432909999E-3</v>
      </c>
      <c r="AA57" t="str">
        <f t="shared" si="19"/>
        <v>PG_14:0/22:1</v>
      </c>
      <c r="AB57">
        <f t="shared" si="20"/>
        <v>1.50051248090675E-3</v>
      </c>
      <c r="AC57">
        <f t="shared" si="21"/>
        <v>1.8811713274094499E-3</v>
      </c>
      <c r="AD57">
        <f t="shared" si="22"/>
        <v>1.1791854793917469E-3</v>
      </c>
      <c r="AE57">
        <f t="shared" si="23"/>
        <v>2.7244480531990649E-3</v>
      </c>
      <c r="AF57">
        <f t="shared" si="24"/>
        <v>1.221829423885278E-3</v>
      </c>
      <c r="AG57">
        <f t="shared" si="25"/>
        <v>1.7979777864513349E-3</v>
      </c>
      <c r="AH57">
        <f t="shared" si="26"/>
        <v>7.7185726030484499E-4</v>
      </c>
      <c r="AI57">
        <f t="shared" si="2"/>
        <v>1.227069944347195E-3</v>
      </c>
      <c r="AJ57">
        <f t="shared" si="3"/>
        <v>2.0477781972387701E-3</v>
      </c>
      <c r="AK57">
        <f t="shared" si="4"/>
        <v>2.0359918866589798E-3</v>
      </c>
      <c r="AM57" t="str">
        <f t="shared" si="5"/>
        <v>PG_14:0/22:1</v>
      </c>
      <c r="AN57">
        <f t="shared" si="6"/>
        <v>1.7014293529584578E-3</v>
      </c>
      <c r="AO57">
        <f t="shared" si="7"/>
        <v>1.576135015000225E-3</v>
      </c>
      <c r="AQ57">
        <f t="shared" si="8"/>
        <v>6.3678818757525774E-4</v>
      </c>
      <c r="AR57">
        <f t="shared" si="9"/>
        <v>5.5942805150815283E-4</v>
      </c>
      <c r="AT57">
        <f t="shared" si="27"/>
        <v>2.8478033493743265E-4</v>
      </c>
      <c r="AU57">
        <f t="shared" si="28"/>
        <v>2.283855456657333E-4</v>
      </c>
      <c r="AW57">
        <f t="shared" si="10"/>
        <v>0.74962487739040196</v>
      </c>
    </row>
    <row r="58" spans="1:49" x14ac:dyDescent="0.2">
      <c r="A58" t="s">
        <v>1116</v>
      </c>
      <c r="B58">
        <v>773.62300000000005</v>
      </c>
      <c r="C58">
        <v>6.1621834286807299E-4</v>
      </c>
      <c r="D58">
        <v>1.14669424762246E-3</v>
      </c>
      <c r="E58">
        <v>5.1131643370358696E-3</v>
      </c>
      <c r="F58">
        <v>2.2686482688911999E-3</v>
      </c>
      <c r="G58">
        <v>1.0955043728733799E-3</v>
      </c>
      <c r="H58">
        <v>1.3129572152882E-3</v>
      </c>
      <c r="I58">
        <v>0</v>
      </c>
      <c r="J58">
        <v>0</v>
      </c>
      <c r="K58">
        <v>2.0109464938387099E-3</v>
      </c>
      <c r="L58">
        <v>1.6845168474355599E-3</v>
      </c>
      <c r="M58">
        <v>2.8427589962931599E-3</v>
      </c>
      <c r="N58">
        <v>0</v>
      </c>
      <c r="O58">
        <v>0</v>
      </c>
      <c r="P58">
        <v>1.54371452060969E-3</v>
      </c>
      <c r="Q58">
        <v>3.8222777957444701E-3</v>
      </c>
      <c r="R58">
        <v>1.0136886445242901E-3</v>
      </c>
      <c r="S58">
        <v>1.52636558366963E-3</v>
      </c>
      <c r="T58">
        <v>2.58551093767695E-3</v>
      </c>
      <c r="U58">
        <v>0</v>
      </c>
      <c r="V58">
        <v>0</v>
      </c>
      <c r="W58">
        <v>2.3583673923739598E-3</v>
      </c>
      <c r="X58">
        <v>3.35044638812019E-3</v>
      </c>
      <c r="AA58" t="str">
        <f t="shared" si="19"/>
        <v>PG_14:0/22:2</v>
      </c>
      <c r="AB58">
        <f t="shared" si="20"/>
        <v>8.8145629524526647E-4</v>
      </c>
      <c r="AC58">
        <f t="shared" si="21"/>
        <v>3.6909063029635348E-3</v>
      </c>
      <c r="AD58">
        <f t="shared" si="22"/>
        <v>1.20423079408079E-3</v>
      </c>
      <c r="AE58">
        <f t="shared" si="23"/>
        <v>0</v>
      </c>
      <c r="AF58">
        <f t="shared" si="24"/>
        <v>1.8477316706371348E-3</v>
      </c>
      <c r="AG58">
        <f t="shared" si="25"/>
        <v>1.4213794981465799E-3</v>
      </c>
      <c r="AH58">
        <f t="shared" si="26"/>
        <v>7.7185726030484499E-4</v>
      </c>
      <c r="AI58">
        <f t="shared" si="2"/>
        <v>2.05593826067329E-3</v>
      </c>
      <c r="AJ58">
        <f t="shared" si="3"/>
        <v>0</v>
      </c>
      <c r="AK58">
        <f t="shared" si="4"/>
        <v>2.8544068902470751E-3</v>
      </c>
      <c r="AM58" t="str">
        <f t="shared" si="5"/>
        <v>PG_14:0/22:2</v>
      </c>
      <c r="AN58">
        <f t="shared" si="6"/>
        <v>1.5248650125853451E-3</v>
      </c>
      <c r="AO58">
        <f t="shared" si="7"/>
        <v>1.4207163818743579E-3</v>
      </c>
      <c r="AQ58">
        <f t="shared" si="8"/>
        <v>1.3818440701411359E-3</v>
      </c>
      <c r="AR58">
        <f t="shared" si="9"/>
        <v>1.1066197343934572E-3</v>
      </c>
      <c r="AT58">
        <f t="shared" si="27"/>
        <v>6.1797945502811344E-4</v>
      </c>
      <c r="AU58">
        <f t="shared" si="28"/>
        <v>4.5177561475970307E-4</v>
      </c>
      <c r="AW58">
        <f t="shared" si="10"/>
        <v>0.89874221203916971</v>
      </c>
    </row>
    <row r="59" spans="1:49" x14ac:dyDescent="0.2">
      <c r="A59" t="s">
        <v>1117</v>
      </c>
      <c r="B59">
        <v>771.62099999999998</v>
      </c>
      <c r="C59">
        <v>0</v>
      </c>
      <c r="D59">
        <v>1.59375694669224E-3</v>
      </c>
      <c r="E59">
        <v>1.4210720272311401E-3</v>
      </c>
      <c r="F59">
        <v>9.9871527300428591E-4</v>
      </c>
      <c r="G59">
        <v>0</v>
      </c>
      <c r="H59">
        <v>7.8777432917292002E-4</v>
      </c>
      <c r="I59">
        <v>1.8793670795743799E-3</v>
      </c>
      <c r="J59">
        <v>0</v>
      </c>
      <c r="K59">
        <v>0</v>
      </c>
      <c r="L59">
        <v>0</v>
      </c>
      <c r="M59">
        <v>1.1297948649142699E-3</v>
      </c>
      <c r="N59">
        <v>8.6582438576134901E-5</v>
      </c>
      <c r="O59">
        <v>2.06332822225917E-3</v>
      </c>
      <c r="P59">
        <v>0</v>
      </c>
      <c r="Q59">
        <v>9.5727128472807097E-4</v>
      </c>
      <c r="R59">
        <v>0</v>
      </c>
      <c r="S59">
        <v>6.68887253389204E-4</v>
      </c>
      <c r="T59">
        <v>1.1892606125212899E-3</v>
      </c>
      <c r="U59">
        <v>5.4657899978620503E-4</v>
      </c>
      <c r="V59">
        <v>8.5621575726783504E-4</v>
      </c>
      <c r="W59">
        <v>0</v>
      </c>
      <c r="X59">
        <v>1.4651345448291901E-3</v>
      </c>
      <c r="AA59" t="str">
        <f t="shared" si="19"/>
        <v>PG_14:0/22:3</v>
      </c>
      <c r="AB59">
        <f t="shared" si="20"/>
        <v>7.9687847334612E-4</v>
      </c>
      <c r="AC59">
        <f t="shared" si="21"/>
        <v>1.209893650117713E-3</v>
      </c>
      <c r="AD59">
        <f t="shared" si="22"/>
        <v>3.9388716458646001E-4</v>
      </c>
      <c r="AE59">
        <f t="shared" si="23"/>
        <v>9.3968353978718996E-4</v>
      </c>
      <c r="AF59">
        <f t="shared" si="24"/>
        <v>0</v>
      </c>
      <c r="AG59">
        <f t="shared" si="25"/>
        <v>6.0818865174520236E-4</v>
      </c>
      <c r="AH59">
        <f t="shared" si="26"/>
        <v>1.031664111129585E-3</v>
      </c>
      <c r="AI59">
        <f t="shared" si="2"/>
        <v>9.2907393295524701E-4</v>
      </c>
      <c r="AJ59">
        <f t="shared" si="3"/>
        <v>7.0139737852702004E-4</v>
      </c>
      <c r="AK59">
        <f t="shared" si="4"/>
        <v>7.3256727241459505E-4</v>
      </c>
      <c r="AM59" t="str">
        <f t="shared" si="5"/>
        <v>PG_14:0/22:3</v>
      </c>
      <c r="AN59">
        <f t="shared" si="6"/>
        <v>6.6806856556749666E-4</v>
      </c>
      <c r="AO59">
        <f t="shared" si="7"/>
        <v>8.0057826935432989E-4</v>
      </c>
      <c r="AQ59">
        <f t="shared" si="8"/>
        <v>4.7577099474260928E-4</v>
      </c>
      <c r="AR59">
        <f t="shared" si="9"/>
        <v>1.7420384008901756E-4</v>
      </c>
      <c r="AT59">
        <f t="shared" si="27"/>
        <v>2.1277125719343387E-4</v>
      </c>
      <c r="AU59">
        <f t="shared" si="28"/>
        <v>7.1118419908581585E-5</v>
      </c>
      <c r="AW59">
        <f t="shared" si="10"/>
        <v>0.5838106534536347</v>
      </c>
    </row>
    <row r="60" spans="1:49" x14ac:dyDescent="0.2">
      <c r="A60" t="s">
        <v>1118</v>
      </c>
      <c r="B60">
        <v>769.61900000000003</v>
      </c>
      <c r="C60">
        <v>1.1965941031160999E-3</v>
      </c>
      <c r="D60">
        <v>3.1858878505824301E-3</v>
      </c>
      <c r="E60">
        <v>4.6761937288517502E-3</v>
      </c>
      <c r="F60">
        <v>2.2686482688911999E-3</v>
      </c>
      <c r="G60">
        <v>2.3909520454726599E-5</v>
      </c>
      <c r="H60">
        <v>1.3129572152882E-3</v>
      </c>
      <c r="I60">
        <v>4.8584001237635599E-3</v>
      </c>
      <c r="J60">
        <v>1.3891408305491801E-3</v>
      </c>
      <c r="K60">
        <v>5.3279188855816402E-3</v>
      </c>
      <c r="L60">
        <v>2.7338144129020001E-3</v>
      </c>
      <c r="M60">
        <v>4.0207111026994598E-3</v>
      </c>
      <c r="N60">
        <v>3.7922029831448001E-3</v>
      </c>
      <c r="O60">
        <v>2.15127710445221E-3</v>
      </c>
      <c r="P60">
        <v>1.9789609427522201E-3</v>
      </c>
      <c r="Q60">
        <v>3.1909042824269001E-3</v>
      </c>
      <c r="R60">
        <v>5.2153766124490202E-4</v>
      </c>
      <c r="S60">
        <v>0</v>
      </c>
      <c r="T60">
        <v>0</v>
      </c>
      <c r="U60">
        <v>0</v>
      </c>
      <c r="V60">
        <v>1.10176482650446E-3</v>
      </c>
      <c r="W60">
        <v>0</v>
      </c>
      <c r="X60">
        <v>1.8853118432909999E-3</v>
      </c>
      <c r="AA60" t="str">
        <f t="shared" si="19"/>
        <v>PG_14:0/22:4</v>
      </c>
      <c r="AB60">
        <f t="shared" si="20"/>
        <v>2.1912409768492652E-3</v>
      </c>
      <c r="AC60">
        <f t="shared" si="21"/>
        <v>3.4724209988714751E-3</v>
      </c>
      <c r="AD60">
        <f t="shared" si="22"/>
        <v>6.6843336787146329E-4</v>
      </c>
      <c r="AE60">
        <f t="shared" si="23"/>
        <v>3.1237704771563701E-3</v>
      </c>
      <c r="AF60">
        <f t="shared" si="24"/>
        <v>4.0308666492418202E-3</v>
      </c>
      <c r="AG60">
        <f t="shared" si="25"/>
        <v>3.9064570429221297E-3</v>
      </c>
      <c r="AH60">
        <f t="shared" si="26"/>
        <v>2.065119023602215E-3</v>
      </c>
      <c r="AI60">
        <f t="shared" si="2"/>
        <v>0</v>
      </c>
      <c r="AJ60">
        <f t="shared" si="3"/>
        <v>5.5088241325223E-4</v>
      </c>
      <c r="AK60">
        <f t="shared" si="4"/>
        <v>9.4265592164549997E-4</v>
      </c>
      <c r="AM60" t="str">
        <f t="shared" si="5"/>
        <v>PG_14:0/22:4</v>
      </c>
      <c r="AN60">
        <f t="shared" si="6"/>
        <v>2.6973464939980792E-3</v>
      </c>
      <c r="AO60">
        <f t="shared" si="7"/>
        <v>1.4930228802844149E-3</v>
      </c>
      <c r="AQ60">
        <f t="shared" si="8"/>
        <v>1.3165755935205504E-3</v>
      </c>
      <c r="AR60">
        <f t="shared" si="9"/>
        <v>1.5469007906472017E-3</v>
      </c>
      <c r="AT60">
        <f t="shared" si="27"/>
        <v>5.8879050492581639E-4</v>
      </c>
      <c r="AU60">
        <f t="shared" si="28"/>
        <v>6.3151960329891818E-4</v>
      </c>
      <c r="AW60">
        <f t="shared" si="10"/>
        <v>0.2224405680663667</v>
      </c>
    </row>
    <row r="61" spans="1:49" x14ac:dyDescent="0.2">
      <c r="A61" t="s">
        <v>1119</v>
      </c>
      <c r="B61">
        <v>767.61699999999996</v>
      </c>
      <c r="C61">
        <v>2.5101754300703798E-3</v>
      </c>
      <c r="D61">
        <v>6.4074597503276896E-3</v>
      </c>
      <c r="E61">
        <v>7.2618406153646701E-3</v>
      </c>
      <c r="F61">
        <v>6.95084468060987E-3</v>
      </c>
      <c r="G61">
        <v>4.7670384458873803E-3</v>
      </c>
      <c r="H61">
        <v>7.5038837104239404E-3</v>
      </c>
      <c r="I61">
        <v>4.4154286807772704E-3</v>
      </c>
      <c r="J61">
        <v>9.1408377364319993E-3</v>
      </c>
      <c r="K61">
        <v>8.7911883808805703E-3</v>
      </c>
      <c r="L61">
        <v>4.69219225163386E-3</v>
      </c>
      <c r="M61">
        <v>4.65066862838775E-3</v>
      </c>
      <c r="N61">
        <v>6.6775330926696803E-3</v>
      </c>
      <c r="O61">
        <v>1.6406336745612499E-2</v>
      </c>
      <c r="P61">
        <v>2.0852021794534499E-2</v>
      </c>
      <c r="Q61">
        <v>6.3030326478685601E-3</v>
      </c>
      <c r="R61">
        <v>5.1082155992467097E-3</v>
      </c>
      <c r="S61">
        <v>2.5439426394493802E-3</v>
      </c>
      <c r="T61">
        <v>1.6612994803468599E-3</v>
      </c>
      <c r="U61">
        <v>2.99379156797308E-3</v>
      </c>
      <c r="V61">
        <v>3.7910477734886699E-3</v>
      </c>
      <c r="W61">
        <v>2.8137746813910701E-3</v>
      </c>
      <c r="X61">
        <v>0</v>
      </c>
      <c r="AA61" t="str">
        <f t="shared" si="19"/>
        <v>PG_14:0/22:5</v>
      </c>
      <c r="AB61">
        <f t="shared" si="20"/>
        <v>4.4588175901990349E-3</v>
      </c>
      <c r="AC61">
        <f t="shared" si="21"/>
        <v>7.1063426479872696E-3</v>
      </c>
      <c r="AD61">
        <f t="shared" si="22"/>
        <v>6.1354610781556608E-3</v>
      </c>
      <c r="AE61">
        <f t="shared" si="23"/>
        <v>6.7781332086046349E-3</v>
      </c>
      <c r="AF61">
        <f t="shared" si="24"/>
        <v>6.7416903162572147E-3</v>
      </c>
      <c r="AG61">
        <f t="shared" si="25"/>
        <v>5.6641008605287152E-3</v>
      </c>
      <c r="AH61">
        <f t="shared" si="26"/>
        <v>1.8629179270073501E-2</v>
      </c>
      <c r="AI61">
        <f t="shared" si="2"/>
        <v>2.1026210598981201E-3</v>
      </c>
      <c r="AJ61">
        <f t="shared" si="3"/>
        <v>3.3924196707308752E-3</v>
      </c>
      <c r="AK61">
        <f t="shared" si="4"/>
        <v>1.406887340695535E-3</v>
      </c>
      <c r="AM61" t="str">
        <f t="shared" si="5"/>
        <v>PG_14:0/22:5</v>
      </c>
      <c r="AN61">
        <f t="shared" si="6"/>
        <v>6.2440889682407628E-3</v>
      </c>
      <c r="AO61">
        <f t="shared" si="7"/>
        <v>6.2390416403853496E-3</v>
      </c>
      <c r="AQ61">
        <f t="shared" si="8"/>
        <v>1.05774355022961E-3</v>
      </c>
      <c r="AR61">
        <f t="shared" si="9"/>
        <v>7.113526102007447E-3</v>
      </c>
      <c r="AT61">
        <f t="shared" si="27"/>
        <v>4.7303729621507422E-4</v>
      </c>
      <c r="AU61">
        <f t="shared" si="28"/>
        <v>2.9040848703146076E-3</v>
      </c>
      <c r="AW61">
        <f t="shared" si="10"/>
        <v>0.99881997375271037</v>
      </c>
    </row>
    <row r="62" spans="1:49" x14ac:dyDescent="0.2">
      <c r="A62" t="s">
        <v>1120</v>
      </c>
      <c r="B62">
        <v>765.61500000000001</v>
      </c>
      <c r="C62">
        <v>3.0303313395236798E-3</v>
      </c>
      <c r="D62">
        <v>2.6050795362942501E-3</v>
      </c>
      <c r="E62">
        <v>1.0149282775247599E-3</v>
      </c>
      <c r="F62">
        <v>4.0278411719771199E-3</v>
      </c>
      <c r="G62">
        <v>4.6160888555689004E-3</v>
      </c>
      <c r="H62">
        <v>3.32501671751558E-3</v>
      </c>
      <c r="I62">
        <v>2.41531910150386E-3</v>
      </c>
      <c r="J62">
        <v>4.2167901348968001E-3</v>
      </c>
      <c r="K62">
        <v>1.63253237238027E-3</v>
      </c>
      <c r="L62">
        <v>2.2497161833648798E-3</v>
      </c>
      <c r="M62">
        <v>3.3887257888065101E-3</v>
      </c>
      <c r="N62">
        <v>2.05033850680171E-3</v>
      </c>
      <c r="O62">
        <v>3.3685295264413899E-3</v>
      </c>
      <c r="P62">
        <v>7.8694218453328694E-3</v>
      </c>
      <c r="Q62">
        <v>1.0167814255465299E-3</v>
      </c>
      <c r="R62">
        <v>3.87497442512931E-3</v>
      </c>
      <c r="S62">
        <v>5.3088040652712496E-3</v>
      </c>
      <c r="T62">
        <v>3.8459817248388899E-3</v>
      </c>
      <c r="U62">
        <v>2.9470060373387502E-4</v>
      </c>
      <c r="V62">
        <v>4.2898233450333102E-5</v>
      </c>
      <c r="W62">
        <v>4.4653715884210299E-3</v>
      </c>
      <c r="X62">
        <v>3.59082030196453E-3</v>
      </c>
      <c r="AA62" t="str">
        <f t="shared" si="19"/>
        <v>PG_14:0/22:6</v>
      </c>
      <c r="AB62">
        <f t="shared" si="20"/>
        <v>2.8177054379089649E-3</v>
      </c>
      <c r="AC62">
        <f t="shared" si="21"/>
        <v>2.52138472475094E-3</v>
      </c>
      <c r="AD62">
        <f t="shared" si="22"/>
        <v>3.9705527865422398E-3</v>
      </c>
      <c r="AE62">
        <f t="shared" si="23"/>
        <v>3.31605461820033E-3</v>
      </c>
      <c r="AF62">
        <f t="shared" si="24"/>
        <v>1.941124277872575E-3</v>
      </c>
      <c r="AG62">
        <f t="shared" si="25"/>
        <v>2.7195321478041103E-3</v>
      </c>
      <c r="AH62">
        <f t="shared" si="26"/>
        <v>5.6189756858871301E-3</v>
      </c>
      <c r="AI62">
        <f t="shared" si="2"/>
        <v>4.5773928950550696E-3</v>
      </c>
      <c r="AJ62">
        <f t="shared" si="3"/>
        <v>1.6879941859210406E-4</v>
      </c>
      <c r="AK62">
        <f t="shared" si="4"/>
        <v>4.0280959451927797E-3</v>
      </c>
      <c r="AM62" t="str">
        <f t="shared" si="5"/>
        <v>PG_14:0/22:6</v>
      </c>
      <c r="AN62">
        <f t="shared" si="6"/>
        <v>2.9133643690550095E-3</v>
      </c>
      <c r="AO62">
        <f t="shared" si="7"/>
        <v>3.4225592185062386E-3</v>
      </c>
      <c r="AQ62">
        <f t="shared" si="8"/>
        <v>7.7263449547393544E-4</v>
      </c>
      <c r="AR62">
        <f t="shared" si="9"/>
        <v>2.0979609591051003E-3</v>
      </c>
      <c r="AT62">
        <f t="shared" si="27"/>
        <v>3.4553265072819465E-4</v>
      </c>
      <c r="AU62">
        <f t="shared" si="28"/>
        <v>8.5648897501458369E-4</v>
      </c>
      <c r="AW62">
        <f t="shared" si="10"/>
        <v>0.63196276006441043</v>
      </c>
    </row>
    <row r="63" spans="1:49" x14ac:dyDescent="0.2">
      <c r="A63" t="s">
        <v>1121</v>
      </c>
      <c r="B63">
        <v>721.57100000000003</v>
      </c>
      <c r="C63">
        <v>2.6469112143486899E-2</v>
      </c>
      <c r="D63">
        <v>2.1219389477097499E-2</v>
      </c>
      <c r="E63">
        <v>1.48400436047993E-2</v>
      </c>
      <c r="F63">
        <v>1.84399779066944E-2</v>
      </c>
      <c r="G63">
        <v>1.27482915058309E-2</v>
      </c>
      <c r="H63">
        <v>2.1341999288633399E-2</v>
      </c>
      <c r="I63">
        <v>2.4396377978124301E-2</v>
      </c>
      <c r="J63">
        <v>3.3291774266323501E-2</v>
      </c>
      <c r="K63">
        <v>1.38196231424612E-2</v>
      </c>
      <c r="L63">
        <v>1.6324917655235999E-2</v>
      </c>
      <c r="M63">
        <v>4.6478245618238399E-2</v>
      </c>
      <c r="N63">
        <v>5.7918160612906097E-2</v>
      </c>
      <c r="O63">
        <v>3.6530373056168998E-2</v>
      </c>
      <c r="P63">
        <v>8.0320153895547905E-2</v>
      </c>
      <c r="Q63">
        <v>2.9022687959708499E-2</v>
      </c>
      <c r="R63">
        <v>3.8188029281745597E-2</v>
      </c>
      <c r="S63">
        <v>2.1707736368930201E-2</v>
      </c>
      <c r="T63">
        <v>1.05968147544044E-2</v>
      </c>
      <c r="U63">
        <v>2.18891678523589E-2</v>
      </c>
      <c r="V63">
        <v>1.25209432895539E-2</v>
      </c>
      <c r="W63">
        <v>3.1891615577989398E-2</v>
      </c>
      <c r="X63">
        <v>2.9367671061238401E-2</v>
      </c>
      <c r="AA63" t="str">
        <f t="shared" si="19"/>
        <v>PG_16:0/16:0</v>
      </c>
      <c r="AB63">
        <f t="shared" si="20"/>
        <v>2.3844250810292199E-2</v>
      </c>
      <c r="AC63">
        <f t="shared" si="21"/>
        <v>1.6640010755746851E-2</v>
      </c>
      <c r="AD63">
        <f t="shared" si="22"/>
        <v>1.7045145397232148E-2</v>
      </c>
      <c r="AE63">
        <f t="shared" si="23"/>
        <v>2.8844076122223901E-2</v>
      </c>
      <c r="AF63">
        <f t="shared" si="24"/>
        <v>1.5072270398848599E-2</v>
      </c>
      <c r="AG63">
        <f t="shared" si="25"/>
        <v>5.2198203115572245E-2</v>
      </c>
      <c r="AH63">
        <f t="shared" si="26"/>
        <v>5.8425263475858455E-2</v>
      </c>
      <c r="AI63">
        <f t="shared" si="2"/>
        <v>1.61522755616673E-2</v>
      </c>
      <c r="AJ63">
        <f t="shared" si="3"/>
        <v>1.7205055570956401E-2</v>
      </c>
      <c r="AK63">
        <f t="shared" si="4"/>
        <v>3.0629643319613899E-2</v>
      </c>
      <c r="AM63" t="str">
        <f t="shared" si="5"/>
        <v>PG_16:0/16:0</v>
      </c>
      <c r="AN63">
        <f t="shared" si="6"/>
        <v>2.0289150696868742E-2</v>
      </c>
      <c r="AO63">
        <f t="shared" si="7"/>
        <v>3.4922088208733659E-2</v>
      </c>
      <c r="AQ63">
        <f t="shared" si="8"/>
        <v>5.8498102231543305E-3</v>
      </c>
      <c r="AR63">
        <f t="shared" si="9"/>
        <v>1.9592649063689963E-2</v>
      </c>
      <c r="AT63">
        <f t="shared" si="27"/>
        <v>2.6161146628892592E-3</v>
      </c>
      <c r="AU63">
        <f t="shared" si="28"/>
        <v>7.9986654859098352E-3</v>
      </c>
      <c r="AW63">
        <f t="shared" si="10"/>
        <v>0.17404912540726014</v>
      </c>
    </row>
    <row r="64" spans="1:49" x14ac:dyDescent="0.2">
      <c r="A64" t="s">
        <v>1122</v>
      </c>
      <c r="B64">
        <v>719.56899999999996</v>
      </c>
      <c r="C64">
        <v>3.75384591216191E-2</v>
      </c>
      <c r="D64">
        <v>2.8750992542518099E-2</v>
      </c>
      <c r="E64">
        <v>5.5234030650978899E-2</v>
      </c>
      <c r="F64">
        <v>3.65435011296125E-2</v>
      </c>
      <c r="G64">
        <v>3.2663970563932901E-2</v>
      </c>
      <c r="H64">
        <v>2.8404707854546199E-2</v>
      </c>
      <c r="I64">
        <v>5.3022817137618E-2</v>
      </c>
      <c r="J64">
        <v>4.5424306750477102E-2</v>
      </c>
      <c r="K64">
        <v>4.30879404147613E-2</v>
      </c>
      <c r="L64">
        <v>3.8250013613084999E-2</v>
      </c>
      <c r="M64">
        <v>8.3652723071466401E-2</v>
      </c>
      <c r="N64">
        <v>7.2136275489276994E-2</v>
      </c>
      <c r="O64">
        <v>0.115273300612569</v>
      </c>
      <c r="P64">
        <v>6.8166947274313799E-2</v>
      </c>
      <c r="Q64">
        <v>3.5420864631928603E-2</v>
      </c>
      <c r="R64">
        <v>3.0464355385728802E-2</v>
      </c>
      <c r="S64">
        <v>3.1725878696496498E-2</v>
      </c>
      <c r="T64">
        <v>3.0805793910099501E-2</v>
      </c>
      <c r="U64">
        <v>3.07848363303273E-2</v>
      </c>
      <c r="V64">
        <v>1.8102030211211199E-2</v>
      </c>
      <c r="W64">
        <v>3.7771445918248402E-2</v>
      </c>
      <c r="X64">
        <v>6.0131259942208103E-2</v>
      </c>
      <c r="AA64" t="str">
        <f t="shared" si="19"/>
        <v>PG_16:0/16:1</v>
      </c>
      <c r="AB64">
        <f t="shared" si="20"/>
        <v>3.3144725832068601E-2</v>
      </c>
      <c r="AC64">
        <f t="shared" si="21"/>
        <v>4.5888765890295696E-2</v>
      </c>
      <c r="AD64">
        <f t="shared" si="22"/>
        <v>3.053433920923955E-2</v>
      </c>
      <c r="AE64">
        <f t="shared" si="23"/>
        <v>4.9223561944047547E-2</v>
      </c>
      <c r="AF64">
        <f t="shared" si="24"/>
        <v>4.0668977013923149E-2</v>
      </c>
      <c r="AG64">
        <f t="shared" si="25"/>
        <v>7.7894499280371704E-2</v>
      </c>
      <c r="AH64">
        <f t="shared" si="26"/>
        <v>9.1720123943441395E-2</v>
      </c>
      <c r="AI64">
        <f t="shared" si="2"/>
        <v>3.1265836303298003E-2</v>
      </c>
      <c r="AJ64">
        <f t="shared" si="3"/>
        <v>2.4443433270769248E-2</v>
      </c>
      <c r="AK64">
        <f t="shared" si="4"/>
        <v>4.8951352930228252E-2</v>
      </c>
      <c r="AM64" t="str">
        <f t="shared" si="5"/>
        <v>PG_16:0/16:1</v>
      </c>
      <c r="AN64">
        <f t="shared" si="6"/>
        <v>3.9892073977914909E-2</v>
      </c>
      <c r="AO64">
        <f t="shared" si="7"/>
        <v>5.4855049145621712E-2</v>
      </c>
      <c r="AQ64">
        <f t="shared" si="8"/>
        <v>8.0114678256169441E-3</v>
      </c>
      <c r="AR64">
        <f t="shared" si="9"/>
        <v>2.9180562768751361E-2</v>
      </c>
      <c r="AT64">
        <f t="shared" si="27"/>
        <v>3.5828373315263833E-3</v>
      </c>
      <c r="AU64">
        <f t="shared" si="28"/>
        <v>1.1912914865116194E-2</v>
      </c>
      <c r="AW64">
        <f t="shared" si="10"/>
        <v>0.32331618062322121</v>
      </c>
    </row>
    <row r="65" spans="1:49" x14ac:dyDescent="0.2">
      <c r="A65" t="s">
        <v>1123</v>
      </c>
      <c r="B65">
        <v>749.59900000000005</v>
      </c>
      <c r="C65">
        <v>1.8365023752676301E-2</v>
      </c>
      <c r="D65">
        <v>1.2560001849266301E-2</v>
      </c>
      <c r="E65">
        <v>2.0758679968247699E-2</v>
      </c>
      <c r="F65">
        <v>1.7274709294305499E-2</v>
      </c>
      <c r="G65">
        <v>2.9249157692470201E-2</v>
      </c>
      <c r="H65">
        <v>1.59954524573153E-2</v>
      </c>
      <c r="I65">
        <v>1.66291901004052E-2</v>
      </c>
      <c r="J65">
        <v>2.6953292747386198E-2</v>
      </c>
      <c r="K65">
        <v>1.70237484733642E-2</v>
      </c>
      <c r="L65">
        <v>1.7671663792875599E-2</v>
      </c>
      <c r="M65">
        <v>4.9136450903550698E-2</v>
      </c>
      <c r="N65">
        <v>4.1216474255132897E-2</v>
      </c>
      <c r="O65">
        <v>6.9081864189334805E-2</v>
      </c>
      <c r="P65">
        <v>6.3537942419292004E-2</v>
      </c>
      <c r="Q65">
        <v>2.4011066676520601E-2</v>
      </c>
      <c r="R65">
        <v>2.9436168815178E-2</v>
      </c>
      <c r="S65">
        <v>2.2916715886574901E-2</v>
      </c>
      <c r="T65">
        <v>2.0390107000365601E-2</v>
      </c>
      <c r="U65">
        <v>1.6309284924854402E-2</v>
      </c>
      <c r="V65">
        <v>1.39223485361626E-2</v>
      </c>
      <c r="W65">
        <v>3.06834788538736E-2</v>
      </c>
      <c r="X65">
        <v>2.2144005567717399E-2</v>
      </c>
      <c r="AA65" t="str">
        <f t="shared" si="19"/>
        <v>PG_16:0/18:0</v>
      </c>
      <c r="AB65">
        <f t="shared" si="20"/>
        <v>1.5462512800971301E-2</v>
      </c>
      <c r="AC65">
        <f t="shared" si="21"/>
        <v>1.9016694631276601E-2</v>
      </c>
      <c r="AD65">
        <f t="shared" si="22"/>
        <v>2.2622305074892751E-2</v>
      </c>
      <c r="AE65">
        <f t="shared" si="23"/>
        <v>2.1791241423895699E-2</v>
      </c>
      <c r="AF65">
        <f t="shared" si="24"/>
        <v>1.7347706133119901E-2</v>
      </c>
      <c r="AG65">
        <f t="shared" si="25"/>
        <v>4.5176462579341797E-2</v>
      </c>
      <c r="AH65">
        <f t="shared" si="26"/>
        <v>6.6309903304313411E-2</v>
      </c>
      <c r="AI65">
        <f t="shared" si="2"/>
        <v>2.1653411443470251E-2</v>
      </c>
      <c r="AJ65">
        <f t="shared" si="3"/>
        <v>1.5115816730508502E-2</v>
      </c>
      <c r="AK65">
        <f t="shared" si="4"/>
        <v>2.64137422107955E-2</v>
      </c>
      <c r="AM65" t="str">
        <f t="shared" si="5"/>
        <v>PG_16:0/18:0</v>
      </c>
      <c r="AN65">
        <f t="shared" si="6"/>
        <v>1.9248092012831251E-2</v>
      </c>
      <c r="AO65">
        <f t="shared" si="7"/>
        <v>3.4933867253685892E-2</v>
      </c>
      <c r="AQ65">
        <f t="shared" si="8"/>
        <v>2.9936826787606732E-3</v>
      </c>
      <c r="AR65">
        <f t="shared" si="9"/>
        <v>2.080315217141512E-2</v>
      </c>
      <c r="AT65">
        <f t="shared" si="27"/>
        <v>1.3388155945545062E-3</v>
      </c>
      <c r="AU65">
        <f t="shared" si="28"/>
        <v>8.4928513102398226E-3</v>
      </c>
      <c r="AW65">
        <f t="shared" si="10"/>
        <v>0.16763190592364013</v>
      </c>
    </row>
    <row r="66" spans="1:49" x14ac:dyDescent="0.2">
      <c r="A66" t="s">
        <v>1124</v>
      </c>
      <c r="B66">
        <v>747.59699999999998</v>
      </c>
      <c r="C66">
        <v>0.113589269810598</v>
      </c>
      <c r="D66">
        <v>0.112998273764576</v>
      </c>
      <c r="E66">
        <v>0.126392129595787</v>
      </c>
      <c r="F66">
        <v>0.127266250479946</v>
      </c>
      <c r="G66">
        <v>0.10914256902139501</v>
      </c>
      <c r="H66">
        <v>0.142041133798855</v>
      </c>
      <c r="I66">
        <v>0.11936882655622701</v>
      </c>
      <c r="J66">
        <v>0.14815300997938399</v>
      </c>
      <c r="K66">
        <v>0.11458652040046199</v>
      </c>
      <c r="L66">
        <v>0.138841588592999</v>
      </c>
      <c r="M66">
        <v>0.13496906009637999</v>
      </c>
      <c r="N66">
        <v>0.123338943864563</v>
      </c>
      <c r="O66">
        <v>0.233555230607913</v>
      </c>
      <c r="P66">
        <v>0.2389759678258</v>
      </c>
      <c r="Q66">
        <v>0.204856757254435</v>
      </c>
      <c r="R66">
        <v>0.209536697330517</v>
      </c>
      <c r="S66">
        <v>7.9680210737139601E-2</v>
      </c>
      <c r="T66">
        <v>6.0794371087010302E-2</v>
      </c>
      <c r="U66">
        <v>5.82920170783763E-2</v>
      </c>
      <c r="V66">
        <v>4.9010406833513001E-2</v>
      </c>
      <c r="W66">
        <v>8.8088259809741304E-2</v>
      </c>
      <c r="X66">
        <v>9.3000777042279603E-2</v>
      </c>
      <c r="AA66" t="str">
        <f t="shared" si="19"/>
        <v>PG_16:0/18:1</v>
      </c>
      <c r="AB66">
        <f t="shared" si="20"/>
        <v>0.113293771787587</v>
      </c>
      <c r="AC66">
        <f t="shared" si="21"/>
        <v>0.1268291900378665</v>
      </c>
      <c r="AD66">
        <f t="shared" si="22"/>
        <v>0.12559185141012499</v>
      </c>
      <c r="AE66">
        <f t="shared" si="23"/>
        <v>0.13376091826780551</v>
      </c>
      <c r="AF66">
        <f t="shared" si="24"/>
        <v>0.12671405449673051</v>
      </c>
      <c r="AG66">
        <f t="shared" si="25"/>
        <v>0.1291540019804715</v>
      </c>
      <c r="AH66">
        <f t="shared" si="26"/>
        <v>0.2362655992168565</v>
      </c>
      <c r="AI66">
        <f t="shared" si="2"/>
        <v>7.0237290912074951E-2</v>
      </c>
      <c r="AJ66">
        <f t="shared" si="3"/>
        <v>5.3651211955944647E-2</v>
      </c>
      <c r="AK66">
        <f t="shared" si="4"/>
        <v>9.0544518426010454E-2</v>
      </c>
      <c r="AM66" t="str">
        <f t="shared" si="5"/>
        <v>PG_16:0/18:1</v>
      </c>
      <c r="AN66">
        <f t="shared" si="6"/>
        <v>0.1252379572000229</v>
      </c>
      <c r="AO66">
        <f t="shared" si="7"/>
        <v>0.11597052449827161</v>
      </c>
      <c r="AQ66">
        <f t="shared" si="8"/>
        <v>7.4185671934529872E-3</v>
      </c>
      <c r="AR66">
        <f t="shared" si="9"/>
        <v>7.2915046860812835E-2</v>
      </c>
      <c r="AT66">
        <f t="shared" si="27"/>
        <v>3.3176841080421421E-3</v>
      </c>
      <c r="AU66">
        <f t="shared" si="28"/>
        <v>2.9767443230019303E-2</v>
      </c>
      <c r="AW66">
        <f t="shared" si="10"/>
        <v>0.79113165664191454</v>
      </c>
    </row>
    <row r="67" spans="1:49" x14ac:dyDescent="0.2">
      <c r="A67" t="s">
        <v>1125</v>
      </c>
      <c r="B67">
        <v>745.59500000000003</v>
      </c>
      <c r="C67">
        <v>2.36030305483356E-2</v>
      </c>
      <c r="D67">
        <v>2.4175877625400199E-2</v>
      </c>
      <c r="E67">
        <v>1.8160628296109701E-2</v>
      </c>
      <c r="F67">
        <v>2.0380230232025499E-2</v>
      </c>
      <c r="G67">
        <v>2.3768299370581399E-2</v>
      </c>
      <c r="H67">
        <v>2.75494639071262E-2</v>
      </c>
      <c r="I67">
        <v>1.32826173190944E-2</v>
      </c>
      <c r="J67">
        <v>2.4593086251454E-2</v>
      </c>
      <c r="K67">
        <v>2.56469539953324E-2</v>
      </c>
      <c r="L67">
        <v>1.5470336323642E-2</v>
      </c>
      <c r="M67">
        <v>0.100583371209174</v>
      </c>
      <c r="N67">
        <v>8.0129043295547805E-2</v>
      </c>
      <c r="O67">
        <v>0.14317680712386299</v>
      </c>
      <c r="P67">
        <v>0.148090907373951</v>
      </c>
      <c r="Q67">
        <v>8.5781847827017504E-2</v>
      </c>
      <c r="R67">
        <v>7.7901132341115897E-2</v>
      </c>
      <c r="S67">
        <v>4.8857873308518499E-2</v>
      </c>
      <c r="T67">
        <v>4.9062396925888603E-2</v>
      </c>
      <c r="U67">
        <v>3.4448981622756301E-2</v>
      </c>
      <c r="V67">
        <v>2.46719146329521E-2</v>
      </c>
      <c r="W67">
        <v>4.6840601674107897E-2</v>
      </c>
      <c r="X67">
        <v>6.2336168294366202E-2</v>
      </c>
      <c r="AA67" t="str">
        <f t="shared" si="19"/>
        <v>PG_16:0/18:2</v>
      </c>
      <c r="AB67">
        <f t="shared" si="20"/>
        <v>2.3889454086867899E-2</v>
      </c>
      <c r="AC67">
        <f t="shared" si="21"/>
        <v>1.92704292640676E-2</v>
      </c>
      <c r="AD67">
        <f t="shared" si="22"/>
        <v>2.5658881638853798E-2</v>
      </c>
      <c r="AE67">
        <f t="shared" si="23"/>
        <v>1.8937851785274198E-2</v>
      </c>
      <c r="AF67">
        <f t="shared" si="24"/>
        <v>2.0558645159487202E-2</v>
      </c>
      <c r="AG67">
        <f t="shared" si="25"/>
        <v>9.0356207252360904E-2</v>
      </c>
      <c r="AH67">
        <f t="shared" si="26"/>
        <v>0.14563385724890698</v>
      </c>
      <c r="AI67">
        <f t="shared" si="2"/>
        <v>4.8960135117203554E-2</v>
      </c>
      <c r="AJ67">
        <f t="shared" si="3"/>
        <v>2.9560448127854203E-2</v>
      </c>
      <c r="AK67">
        <f t="shared" si="4"/>
        <v>5.458838498423705E-2</v>
      </c>
      <c r="AM67" t="str">
        <f t="shared" si="5"/>
        <v>PG_16:0/18:2</v>
      </c>
      <c r="AN67">
        <f t="shared" si="6"/>
        <v>2.1663052386910138E-2</v>
      </c>
      <c r="AO67">
        <f t="shared" si="7"/>
        <v>7.3819806546112546E-2</v>
      </c>
      <c r="AQ67">
        <f t="shared" si="8"/>
        <v>2.970462716117016E-3</v>
      </c>
      <c r="AR67">
        <f t="shared" si="9"/>
        <v>4.5764211107318556E-2</v>
      </c>
      <c r="AT67">
        <f t="shared" si="27"/>
        <v>1.3284313115732615E-3</v>
      </c>
      <c r="AU67">
        <f t="shared" si="28"/>
        <v>1.8683160948990134E-2</v>
      </c>
      <c r="AW67">
        <f t="shared" si="10"/>
        <v>6.326216587110374E-2</v>
      </c>
    </row>
    <row r="68" spans="1:49" x14ac:dyDescent="0.2">
      <c r="A68" t="s">
        <v>1126</v>
      </c>
      <c r="B68">
        <v>743.59299999999996</v>
      </c>
      <c r="C68">
        <v>1.1600213880236101E-2</v>
      </c>
      <c r="D68">
        <v>1.19235096538572E-2</v>
      </c>
      <c r="E68">
        <v>1.35531898730753E-2</v>
      </c>
      <c r="F68">
        <v>1.9085232005088E-2</v>
      </c>
      <c r="G68">
        <v>6.1260748014542897E-3</v>
      </c>
      <c r="H68">
        <v>1.4580538188267701E-2</v>
      </c>
      <c r="I68">
        <v>1.7192159211736901E-2</v>
      </c>
      <c r="J68">
        <v>1.07345397068017E-2</v>
      </c>
      <c r="K68">
        <v>9.3775873310149999E-3</v>
      </c>
      <c r="L68">
        <v>9.5228599701313605E-3</v>
      </c>
      <c r="M68">
        <v>1.81503129905306E-2</v>
      </c>
      <c r="N68">
        <v>3.12642744984176E-2</v>
      </c>
      <c r="O68">
        <v>4.9335750555020499E-2</v>
      </c>
      <c r="P68">
        <v>6.1085334622833699E-2</v>
      </c>
      <c r="Q68">
        <v>2.23808751158137E-2</v>
      </c>
      <c r="R68">
        <v>1.8894678100182302E-2</v>
      </c>
      <c r="S68">
        <v>2.8796749764615701E-2</v>
      </c>
      <c r="T68">
        <v>2.1296869648694299E-2</v>
      </c>
      <c r="U68">
        <v>1.8077314341541102E-2</v>
      </c>
      <c r="V68">
        <v>1.3771600092773799E-2</v>
      </c>
      <c r="W68">
        <v>1.9204369552059099E-2</v>
      </c>
      <c r="X68">
        <v>1.9877244348339099E-2</v>
      </c>
      <c r="AA68" t="str">
        <f t="shared" si="19"/>
        <v>PG_16:0/18:3</v>
      </c>
      <c r="AB68">
        <f t="shared" si="20"/>
        <v>1.176186176704665E-2</v>
      </c>
      <c r="AC68">
        <f t="shared" si="21"/>
        <v>1.631921093908165E-2</v>
      </c>
      <c r="AD68">
        <f t="shared" si="22"/>
        <v>1.0353306494860996E-2</v>
      </c>
      <c r="AE68">
        <f t="shared" si="23"/>
        <v>1.39633494592693E-2</v>
      </c>
      <c r="AF68">
        <f t="shared" si="24"/>
        <v>9.4502236505731793E-3</v>
      </c>
      <c r="AG68">
        <f t="shared" si="25"/>
        <v>2.4707293744474099E-2</v>
      </c>
      <c r="AH68">
        <f t="shared" si="26"/>
        <v>5.5210542588927103E-2</v>
      </c>
      <c r="AI68">
        <f t="shared" si="2"/>
        <v>2.5046809706655002E-2</v>
      </c>
      <c r="AJ68">
        <f t="shared" si="3"/>
        <v>1.5924457217157451E-2</v>
      </c>
      <c r="AK68">
        <f t="shared" si="4"/>
        <v>1.9540806950199101E-2</v>
      </c>
      <c r="AM68" t="str">
        <f t="shared" si="5"/>
        <v>PG_16:0/18:3</v>
      </c>
      <c r="AN68">
        <f t="shared" si="6"/>
        <v>1.2369590462166357E-2</v>
      </c>
      <c r="AO68">
        <f t="shared" si="7"/>
        <v>2.8085982041482549E-2</v>
      </c>
      <c r="AQ68">
        <f t="shared" si="8"/>
        <v>2.7882345416424094E-3</v>
      </c>
      <c r="AR68">
        <f t="shared" si="9"/>
        <v>1.5631031566842247E-2</v>
      </c>
      <c r="AT68">
        <f t="shared" si="27"/>
        <v>1.246936394465079E-3</v>
      </c>
      <c r="AU68">
        <f t="shared" si="28"/>
        <v>6.3813419153500263E-3</v>
      </c>
      <c r="AW68">
        <f t="shared" si="10"/>
        <v>8.724421511463025E-2</v>
      </c>
    </row>
    <row r="69" spans="1:49" x14ac:dyDescent="0.2">
      <c r="A69" t="s">
        <v>1127</v>
      </c>
      <c r="B69">
        <v>777.62699999999995</v>
      </c>
      <c r="C69">
        <v>2.6879423159101901E-2</v>
      </c>
      <c r="D69">
        <v>2.1821107777316301E-2</v>
      </c>
      <c r="E69">
        <v>2.5093936556278201E-2</v>
      </c>
      <c r="F69">
        <v>2.8571110394515702E-2</v>
      </c>
      <c r="G69">
        <v>2.5703002075075799E-2</v>
      </c>
      <c r="H69">
        <v>1.51217636983985E-2</v>
      </c>
      <c r="I69">
        <v>2.2549380395802999E-2</v>
      </c>
      <c r="J69">
        <v>2.1599468843914799E-2</v>
      </c>
      <c r="K69">
        <v>1.9764647187049102E-2</v>
      </c>
      <c r="L69">
        <v>1.93889681285133E-2</v>
      </c>
      <c r="M69">
        <v>3.4983788611422602E-2</v>
      </c>
      <c r="N69">
        <v>3.6088317678993599E-2</v>
      </c>
      <c r="O69">
        <v>0.109339517943671</v>
      </c>
      <c r="P69">
        <v>5.2207291431487703E-2</v>
      </c>
      <c r="Q69">
        <v>2.5406769955121401E-2</v>
      </c>
      <c r="R69">
        <v>2.4578020190628901E-2</v>
      </c>
      <c r="S69">
        <v>1.90710480480989E-2</v>
      </c>
      <c r="T69">
        <v>2.0077836219751101E-2</v>
      </c>
      <c r="U69">
        <v>1.3509178204696401E-2</v>
      </c>
      <c r="V69">
        <v>6.7404079541346701E-3</v>
      </c>
      <c r="W69">
        <v>2.6741950875865901E-2</v>
      </c>
      <c r="X69">
        <v>2.9606655827123299E-2</v>
      </c>
      <c r="AA69" t="str">
        <f t="shared" si="19"/>
        <v>PG_16:0/20:0</v>
      </c>
      <c r="AB69">
        <f t="shared" si="20"/>
        <v>2.4350265468209099E-2</v>
      </c>
      <c r="AC69">
        <f t="shared" si="21"/>
        <v>2.6832523475396951E-2</v>
      </c>
      <c r="AD69">
        <f t="shared" si="22"/>
        <v>2.0412382886737149E-2</v>
      </c>
      <c r="AE69">
        <f t="shared" si="23"/>
        <v>2.2074424619858899E-2</v>
      </c>
      <c r="AF69">
        <f t="shared" si="24"/>
        <v>1.9576807657781199E-2</v>
      </c>
      <c r="AG69">
        <f t="shared" si="25"/>
        <v>3.55360531452081E-2</v>
      </c>
      <c r="AH69">
        <f t="shared" si="26"/>
        <v>8.0773404687579348E-2</v>
      </c>
      <c r="AI69">
        <f t="shared" si="2"/>
        <v>1.9574442133925E-2</v>
      </c>
      <c r="AJ69">
        <f t="shared" si="3"/>
        <v>1.0124793079415535E-2</v>
      </c>
      <c r="AK69">
        <f t="shared" si="4"/>
        <v>2.8174303351494602E-2</v>
      </c>
      <c r="AM69" t="str">
        <f t="shared" si="5"/>
        <v>PG_16:0/20:0</v>
      </c>
      <c r="AN69">
        <f t="shared" si="6"/>
        <v>2.2649280821596656E-2</v>
      </c>
      <c r="AO69">
        <f t="shared" si="7"/>
        <v>3.4836599279524517E-2</v>
      </c>
      <c r="AQ69">
        <f t="shared" si="8"/>
        <v>2.9650940640478275E-3</v>
      </c>
      <c r="AR69">
        <f t="shared" si="9"/>
        <v>2.7380067203392141E-2</v>
      </c>
      <c r="AT69">
        <f t="shared" si="27"/>
        <v>1.3260303773784115E-3</v>
      </c>
      <c r="AU69">
        <f t="shared" si="28"/>
        <v>1.1177865628570526E-2</v>
      </c>
      <c r="AW69">
        <f t="shared" si="10"/>
        <v>0.37722566478405983</v>
      </c>
    </row>
    <row r="70" spans="1:49" x14ac:dyDescent="0.2">
      <c r="A70" t="s">
        <v>1128</v>
      </c>
      <c r="B70">
        <v>775.625</v>
      </c>
      <c r="C70">
        <v>9.4674962516233096E-3</v>
      </c>
      <c r="D70">
        <v>1.41913057118592E-2</v>
      </c>
      <c r="E70">
        <v>1.2483930802644001E-2</v>
      </c>
      <c r="F70">
        <v>1.3870341737847999E-2</v>
      </c>
      <c r="G70">
        <v>9.4887911001136794E-3</v>
      </c>
      <c r="H70">
        <v>6.1611154712178998E-3</v>
      </c>
      <c r="I70">
        <v>7.3238916406635404E-3</v>
      </c>
      <c r="J70">
        <v>1.4090083351057801E-2</v>
      </c>
      <c r="K70">
        <v>7.36921244929843E-3</v>
      </c>
      <c r="L70">
        <v>9.7275341302714494E-3</v>
      </c>
      <c r="M70">
        <v>1.98104722172283E-2</v>
      </c>
      <c r="N70">
        <v>2.4569616295838499E-2</v>
      </c>
      <c r="O70">
        <v>3.9561984323017101E-2</v>
      </c>
      <c r="P70">
        <v>5.4853266256200399E-2</v>
      </c>
      <c r="Q70">
        <v>1.6865083224477401E-2</v>
      </c>
      <c r="R70">
        <v>2.5175983575067E-2</v>
      </c>
      <c r="S70">
        <v>1.6565408106161798E-2</v>
      </c>
      <c r="T70">
        <v>1.13219575967914E-2</v>
      </c>
      <c r="U70">
        <v>1.11917744431454E-2</v>
      </c>
      <c r="V70">
        <v>7.2332605660782702E-3</v>
      </c>
      <c r="W70">
        <v>7.8007007233798498E-3</v>
      </c>
      <c r="X70">
        <v>1.81644472063534E-2</v>
      </c>
      <c r="AA70" t="str">
        <f t="shared" si="19"/>
        <v>PG_16:0/20:1</v>
      </c>
      <c r="AB70">
        <f t="shared" si="20"/>
        <v>1.1829400981741255E-2</v>
      </c>
      <c r="AC70">
        <f t="shared" si="21"/>
        <v>1.3177136270246E-2</v>
      </c>
      <c r="AD70">
        <f t="shared" si="22"/>
        <v>7.8249532856657887E-3</v>
      </c>
      <c r="AE70">
        <f t="shared" si="23"/>
        <v>1.070698749586067E-2</v>
      </c>
      <c r="AF70">
        <f t="shared" si="24"/>
        <v>8.5483732897849406E-3</v>
      </c>
      <c r="AG70">
        <f t="shared" si="25"/>
        <v>2.2190044256533398E-2</v>
      </c>
      <c r="AH70">
        <f t="shared" si="26"/>
        <v>4.720762528960875E-2</v>
      </c>
      <c r="AI70">
        <f t="shared" si="2"/>
        <v>1.39436828514766E-2</v>
      </c>
      <c r="AJ70">
        <f t="shared" si="3"/>
        <v>9.2125175046118349E-3</v>
      </c>
      <c r="AK70">
        <f t="shared" si="4"/>
        <v>1.2982573964866625E-2</v>
      </c>
      <c r="AM70" t="str">
        <f t="shared" si="5"/>
        <v>PG_16:0/20:1</v>
      </c>
      <c r="AN70">
        <f t="shared" si="6"/>
        <v>1.041737026465973E-2</v>
      </c>
      <c r="AO70">
        <f t="shared" si="7"/>
        <v>2.1107288773419441E-2</v>
      </c>
      <c r="AQ70">
        <f t="shared" si="8"/>
        <v>2.2309074822394049E-3</v>
      </c>
      <c r="AR70">
        <f t="shared" si="9"/>
        <v>1.5339603561997629E-2</v>
      </c>
      <c r="AT70">
        <f t="shared" si="27"/>
        <v>9.9769215636004286E-4</v>
      </c>
      <c r="AU70">
        <f t="shared" si="28"/>
        <v>6.2623669305789161E-3</v>
      </c>
      <c r="AW70">
        <f t="shared" si="10"/>
        <v>0.19506903400025055</v>
      </c>
    </row>
    <row r="71" spans="1:49" x14ac:dyDescent="0.2">
      <c r="A71" t="s">
        <v>1129</v>
      </c>
      <c r="B71">
        <v>773.62300000000005</v>
      </c>
      <c r="C71">
        <v>2.6824551122064499E-2</v>
      </c>
      <c r="D71">
        <v>1.8785861532894101E-2</v>
      </c>
      <c r="E71">
        <v>2.0408392332834899E-2</v>
      </c>
      <c r="F71">
        <v>2.7985243340737501E-2</v>
      </c>
      <c r="G71">
        <v>1.6109270431391699E-2</v>
      </c>
      <c r="H71">
        <v>2.4620588185909498E-2</v>
      </c>
      <c r="I71">
        <v>2.8044504303755598E-2</v>
      </c>
      <c r="J71">
        <v>2.6119264845159099E-2</v>
      </c>
      <c r="K71">
        <v>3.5535183907389398E-2</v>
      </c>
      <c r="L71">
        <v>2.26320803835393E-2</v>
      </c>
      <c r="M71">
        <v>1.2821923400696E-2</v>
      </c>
      <c r="N71">
        <v>1.8994254919417801E-2</v>
      </c>
      <c r="O71">
        <v>2.5071821468558599E-2</v>
      </c>
      <c r="P71">
        <v>3.6492960310256298E-2</v>
      </c>
      <c r="Q71">
        <v>3.6906888835616103E-2</v>
      </c>
      <c r="R71">
        <v>3.6315732337476703E-2</v>
      </c>
      <c r="S71">
        <v>1.2445223329185601E-2</v>
      </c>
      <c r="T71">
        <v>8.6591674575904505E-3</v>
      </c>
      <c r="U71">
        <v>7.3758167090295004E-3</v>
      </c>
      <c r="V71">
        <v>6.80527904283274E-3</v>
      </c>
      <c r="W71">
        <v>1.3453413684485801E-2</v>
      </c>
      <c r="X71">
        <v>1.21700864062312E-2</v>
      </c>
      <c r="AA71" t="str">
        <f t="shared" si="19"/>
        <v>PG_16:0/20:2</v>
      </c>
      <c r="AB71">
        <f t="shared" si="20"/>
        <v>2.2805206327479302E-2</v>
      </c>
      <c r="AC71">
        <f t="shared" si="21"/>
        <v>2.4196817836786198E-2</v>
      </c>
      <c r="AD71">
        <f t="shared" si="22"/>
        <v>2.0364929308650598E-2</v>
      </c>
      <c r="AE71">
        <f t="shared" si="23"/>
        <v>2.708188457445735E-2</v>
      </c>
      <c r="AF71">
        <f t="shared" si="24"/>
        <v>2.9083632145464347E-2</v>
      </c>
      <c r="AG71">
        <f t="shared" si="25"/>
        <v>1.5908089160056899E-2</v>
      </c>
      <c r="AH71">
        <f t="shared" si="26"/>
        <v>3.078239088940745E-2</v>
      </c>
      <c r="AI71">
        <f t="shared" ref="AI71:AI134" si="29">AVERAGE(S71:T71)</f>
        <v>1.0552195393388026E-2</v>
      </c>
      <c r="AJ71">
        <f t="shared" ref="AJ71:AJ134" si="30">AVERAGE(U71:V71)</f>
        <v>7.0905478759311202E-3</v>
      </c>
      <c r="AK71">
        <f t="shared" ref="AK71:AK134" si="31">AVERAGE(W71:X71)</f>
        <v>1.28117500453585E-2</v>
      </c>
      <c r="AM71" t="str">
        <f t="shared" ref="AM71:AM134" si="32">A71</f>
        <v>PG_16:0/20:2</v>
      </c>
      <c r="AN71">
        <f t="shared" ref="AN71:AN134" si="33">AVERAGE(AB71:AF71)</f>
        <v>2.4706494038567558E-2</v>
      </c>
      <c r="AO71">
        <f t="shared" ref="AO71:AO134" si="34">AVERAGE(AG71:AK71)</f>
        <v>1.54289946728284E-2</v>
      </c>
      <c r="AQ71">
        <f t="shared" ref="AQ71:AQ134" si="35">STDEV(AB71:AF71)</f>
        <v>3.4469431131039581E-3</v>
      </c>
      <c r="AR71">
        <f t="shared" ref="AR71:AR134" si="36">STDEV(AG71:AK71)</f>
        <v>9.1667761856010915E-3</v>
      </c>
      <c r="AT71">
        <f t="shared" si="27"/>
        <v>1.5415198230950393E-3</v>
      </c>
      <c r="AU71">
        <f t="shared" si="28"/>
        <v>3.7423207068364968E-3</v>
      </c>
      <c r="AW71">
        <f t="shared" ref="AW71:AW134" si="37">TTEST(AB71:AF71,AG71:AK71,2,3)</f>
        <v>8.6515563152197217E-2</v>
      </c>
    </row>
    <row r="72" spans="1:49" x14ac:dyDescent="0.2">
      <c r="A72" t="s">
        <v>1130</v>
      </c>
      <c r="B72">
        <v>771.62099999999998</v>
      </c>
      <c r="C72">
        <v>2.6649078393648998E-2</v>
      </c>
      <c r="D72">
        <v>1.9353576901267901E-2</v>
      </c>
      <c r="E72">
        <v>1.26923090888722E-2</v>
      </c>
      <c r="F72">
        <v>1.8551919074704399E-2</v>
      </c>
      <c r="G72">
        <v>1.7309085157510101E-2</v>
      </c>
      <c r="H72">
        <v>1.58656477718832E-2</v>
      </c>
      <c r="I72">
        <v>2.4810950875809701E-2</v>
      </c>
      <c r="J72">
        <v>1.7760318549270099E-2</v>
      </c>
      <c r="K72">
        <v>1.7102660544382101E-2</v>
      </c>
      <c r="L72">
        <v>1.9705759461372901E-2</v>
      </c>
      <c r="M72">
        <v>2.3098914476957201E-2</v>
      </c>
      <c r="N72">
        <v>2.34262010512192E-2</v>
      </c>
      <c r="O72">
        <v>5.90813737091615E-2</v>
      </c>
      <c r="P72">
        <v>4.8010216077311402E-2</v>
      </c>
      <c r="Q72">
        <v>2.8578279675652699E-2</v>
      </c>
      <c r="R72">
        <v>1.9294794178833102E-2</v>
      </c>
      <c r="S72">
        <v>1.93226571637795E-2</v>
      </c>
      <c r="T72">
        <v>7.4395341414073999E-3</v>
      </c>
      <c r="U72">
        <v>1.3043383171554001E-2</v>
      </c>
      <c r="V72">
        <v>6.9493364208109898E-3</v>
      </c>
      <c r="W72">
        <v>2.42992441815898E-2</v>
      </c>
      <c r="X72">
        <v>1.35546959613138E-2</v>
      </c>
      <c r="AA72" t="str">
        <f t="shared" si="19"/>
        <v>PG_16:0/20:3</v>
      </c>
      <c r="AB72">
        <f t="shared" si="20"/>
        <v>2.300132764745845E-2</v>
      </c>
      <c r="AC72">
        <f t="shared" si="21"/>
        <v>1.56221140817883E-2</v>
      </c>
      <c r="AD72">
        <f t="shared" si="22"/>
        <v>1.6587366464696648E-2</v>
      </c>
      <c r="AE72">
        <f t="shared" si="23"/>
        <v>2.12856347125399E-2</v>
      </c>
      <c r="AF72">
        <f t="shared" si="24"/>
        <v>1.8404210002877501E-2</v>
      </c>
      <c r="AG72">
        <f t="shared" si="25"/>
        <v>2.3262557764088199E-2</v>
      </c>
      <c r="AH72">
        <f t="shared" si="26"/>
        <v>5.3545794893236451E-2</v>
      </c>
      <c r="AI72">
        <f t="shared" si="29"/>
        <v>1.3381095652593451E-2</v>
      </c>
      <c r="AJ72">
        <f t="shared" si="30"/>
        <v>9.9963597961824947E-3</v>
      </c>
      <c r="AK72">
        <f t="shared" si="31"/>
        <v>1.8926970071451801E-2</v>
      </c>
      <c r="AM72" t="str">
        <f t="shared" si="32"/>
        <v>PG_16:0/20:3</v>
      </c>
      <c r="AN72">
        <f t="shared" si="33"/>
        <v>1.8980130581872163E-2</v>
      </c>
      <c r="AO72">
        <f t="shared" si="34"/>
        <v>2.382255563551048E-2</v>
      </c>
      <c r="AQ72">
        <f t="shared" si="35"/>
        <v>3.1152309138085376E-3</v>
      </c>
      <c r="AR72">
        <f t="shared" si="36"/>
        <v>1.7377709037480659E-2</v>
      </c>
      <c r="AT72">
        <f t="shared" si="27"/>
        <v>1.3931736177769357E-3</v>
      </c>
      <c r="AU72">
        <f t="shared" si="28"/>
        <v>7.0944200067299019E-3</v>
      </c>
      <c r="AW72">
        <f t="shared" si="37"/>
        <v>0.57092976665101314</v>
      </c>
    </row>
    <row r="73" spans="1:49" x14ac:dyDescent="0.2">
      <c r="A73" t="s">
        <v>1131</v>
      </c>
      <c r="B73">
        <v>769.61900000000003</v>
      </c>
      <c r="C73">
        <v>6.2801813084911604E-2</v>
      </c>
      <c r="D73">
        <v>4.1740616831219303E-2</v>
      </c>
      <c r="E73">
        <v>7.5299708468157603E-2</v>
      </c>
      <c r="F73">
        <v>4.5402621075295198E-2</v>
      </c>
      <c r="G73">
        <v>3.8955844877525798E-2</v>
      </c>
      <c r="H73">
        <v>4.0365021481771998E-2</v>
      </c>
      <c r="I73">
        <v>5.37901903770861E-2</v>
      </c>
      <c r="J73">
        <v>5.1623448480248697E-2</v>
      </c>
      <c r="K73">
        <v>5.35138040147633E-2</v>
      </c>
      <c r="L73">
        <v>3.9012200320490603E-2</v>
      </c>
      <c r="M73">
        <v>4.78907607058126E-2</v>
      </c>
      <c r="N73">
        <v>4.3494152163750299E-2</v>
      </c>
      <c r="O73">
        <v>9.7849316501694802E-2</v>
      </c>
      <c r="P73">
        <v>9.4921298080270194E-2</v>
      </c>
      <c r="Q73">
        <v>3.9093285242164898E-2</v>
      </c>
      <c r="R73">
        <v>4.7042427568184698E-2</v>
      </c>
      <c r="S73">
        <v>4.9702588284443197E-2</v>
      </c>
      <c r="T73">
        <v>2.5431836862986699E-2</v>
      </c>
      <c r="U73">
        <v>3.4476930730569399E-2</v>
      </c>
      <c r="V73">
        <v>2.6564575033650398E-2</v>
      </c>
      <c r="W73">
        <v>3.96418429181295E-2</v>
      </c>
      <c r="X73">
        <v>4.0736853406463401E-2</v>
      </c>
      <c r="AA73" t="str">
        <f t="shared" si="19"/>
        <v>PG_16:0/20:4</v>
      </c>
      <c r="AB73">
        <f t="shared" si="20"/>
        <v>5.2271214958065457E-2</v>
      </c>
      <c r="AC73">
        <f t="shared" si="21"/>
        <v>6.0351164771726404E-2</v>
      </c>
      <c r="AD73">
        <f t="shared" si="22"/>
        <v>3.9660433179648902E-2</v>
      </c>
      <c r="AE73">
        <f t="shared" si="23"/>
        <v>5.2706819428667395E-2</v>
      </c>
      <c r="AF73">
        <f t="shared" si="24"/>
        <v>4.6263002167626951E-2</v>
      </c>
      <c r="AG73">
        <f t="shared" si="25"/>
        <v>4.5692456434781453E-2</v>
      </c>
      <c r="AH73">
        <f t="shared" si="26"/>
        <v>9.6385307290982492E-2</v>
      </c>
      <c r="AI73">
        <f t="shared" si="29"/>
        <v>3.7567212573714946E-2</v>
      </c>
      <c r="AJ73">
        <f t="shared" si="30"/>
        <v>3.0520752882109897E-2</v>
      </c>
      <c r="AK73">
        <f t="shared" si="31"/>
        <v>4.0189348162296454E-2</v>
      </c>
      <c r="AM73" t="str">
        <f t="shared" si="32"/>
        <v>PG_16:0/20:4</v>
      </c>
      <c r="AN73">
        <f t="shared" si="33"/>
        <v>5.0250526901147022E-2</v>
      </c>
      <c r="AO73">
        <f t="shared" si="34"/>
        <v>5.0071015468777048E-2</v>
      </c>
      <c r="AQ73">
        <f t="shared" si="35"/>
        <v>7.7490302155698212E-3</v>
      </c>
      <c r="AR73">
        <f t="shared" si="36"/>
        <v>2.6459358500390558E-2</v>
      </c>
      <c r="AT73">
        <f t="shared" si="27"/>
        <v>3.4654716643427938E-3</v>
      </c>
      <c r="AU73">
        <f t="shared" si="28"/>
        <v>1.0801987874554927E-2</v>
      </c>
      <c r="AW73">
        <f t="shared" si="37"/>
        <v>0.98898398950456956</v>
      </c>
    </row>
    <row r="74" spans="1:49" x14ac:dyDescent="0.2">
      <c r="A74" t="s">
        <v>1132</v>
      </c>
      <c r="B74">
        <v>767.61699999999996</v>
      </c>
      <c r="C74">
        <v>6.4879606462575401E-2</v>
      </c>
      <c r="D74">
        <v>4.4435709894116902E-2</v>
      </c>
      <c r="E74">
        <v>6.8353776714163095E-2</v>
      </c>
      <c r="F74">
        <v>3.7152459314831E-2</v>
      </c>
      <c r="G74">
        <v>3.9442294290663503E-2</v>
      </c>
      <c r="H74">
        <v>3.9518259865134499E-2</v>
      </c>
      <c r="I74">
        <v>8.2284394131029101E-2</v>
      </c>
      <c r="J74">
        <v>5.6201155673632E-2</v>
      </c>
      <c r="K74">
        <v>6.4060985346343705E-2</v>
      </c>
      <c r="L74">
        <v>3.73228488120265E-2</v>
      </c>
      <c r="M74">
        <v>3.9052237379411998E-2</v>
      </c>
      <c r="N74">
        <v>3.7408328063488802E-2</v>
      </c>
      <c r="O74">
        <v>8.4111760470549995E-2</v>
      </c>
      <c r="P74">
        <v>7.2210268476891507E-2</v>
      </c>
      <c r="Q74">
        <v>3.07106861843831E-2</v>
      </c>
      <c r="R74">
        <v>3.2727422019866802E-2</v>
      </c>
      <c r="S74">
        <v>2.5239709379390799E-2</v>
      </c>
      <c r="T74">
        <v>1.97045562542871E-2</v>
      </c>
      <c r="U74">
        <v>1.42328036776998E-2</v>
      </c>
      <c r="V74">
        <v>1.1840785848680899E-2</v>
      </c>
      <c r="W74">
        <v>3.64880738847723E-2</v>
      </c>
      <c r="X74">
        <v>1.62979463372936E-2</v>
      </c>
      <c r="AA74" t="str">
        <f t="shared" si="19"/>
        <v>PG_16:0/20:5</v>
      </c>
      <c r="AB74">
        <f t="shared" si="20"/>
        <v>5.4657658178346155E-2</v>
      </c>
      <c r="AC74">
        <f t="shared" si="21"/>
        <v>5.2753118014497044E-2</v>
      </c>
      <c r="AD74">
        <f t="shared" si="22"/>
        <v>3.9480277077899001E-2</v>
      </c>
      <c r="AE74">
        <f t="shared" si="23"/>
        <v>6.9242774902330551E-2</v>
      </c>
      <c r="AF74">
        <f t="shared" si="24"/>
        <v>5.0691917079185106E-2</v>
      </c>
      <c r="AG74">
        <f t="shared" si="25"/>
        <v>3.8230282721450404E-2</v>
      </c>
      <c r="AH74">
        <f t="shared" si="26"/>
        <v>7.8161014473720758E-2</v>
      </c>
      <c r="AI74">
        <f t="shared" si="29"/>
        <v>2.2472132816838949E-2</v>
      </c>
      <c r="AJ74">
        <f t="shared" si="30"/>
        <v>1.3036794763190349E-2</v>
      </c>
      <c r="AK74">
        <f t="shared" si="31"/>
        <v>2.6393010111032948E-2</v>
      </c>
      <c r="AM74" t="str">
        <f t="shared" si="32"/>
        <v>PG_16:0/20:5</v>
      </c>
      <c r="AN74">
        <f t="shared" si="33"/>
        <v>5.3365149050451574E-2</v>
      </c>
      <c r="AO74">
        <f t="shared" si="34"/>
        <v>3.5658646977246689E-2</v>
      </c>
      <c r="AQ74">
        <f t="shared" si="35"/>
        <v>1.0654576521304042E-2</v>
      </c>
      <c r="AR74">
        <f t="shared" si="36"/>
        <v>2.5419229596114718E-2</v>
      </c>
      <c r="AT74">
        <f t="shared" si="27"/>
        <v>4.7648714746218145E-3</v>
      </c>
      <c r="AU74">
        <f t="shared" si="28"/>
        <v>1.0377357027522266E-2</v>
      </c>
      <c r="AW74">
        <f t="shared" si="37"/>
        <v>0.20652274032151333</v>
      </c>
    </row>
    <row r="75" spans="1:49" x14ac:dyDescent="0.2">
      <c r="A75" t="s">
        <v>1133</v>
      </c>
      <c r="B75">
        <v>805.65499999999997</v>
      </c>
      <c r="C75">
        <v>9.3537532997039097E-2</v>
      </c>
      <c r="D75">
        <v>8.4531753313688202E-2</v>
      </c>
      <c r="E75">
        <v>0.10362834696480699</v>
      </c>
      <c r="F75">
        <v>0.118273251089687</v>
      </c>
      <c r="G75">
        <v>9.9145708908492794E-2</v>
      </c>
      <c r="H75">
        <v>0.119587435034988</v>
      </c>
      <c r="I75">
        <v>8.5141221037386194E-2</v>
      </c>
      <c r="J75">
        <v>0.103112162822924</v>
      </c>
      <c r="K75">
        <v>9.9311272018362401E-2</v>
      </c>
      <c r="L75">
        <v>8.5677075425168794E-2</v>
      </c>
      <c r="M75">
        <v>0.12856471038547199</v>
      </c>
      <c r="N75">
        <v>0.13834028504942</v>
      </c>
      <c r="O75">
        <v>0.19853801552132599</v>
      </c>
      <c r="P75">
        <v>0.20172955839453699</v>
      </c>
      <c r="Q75">
        <v>6.9134713301216996E-2</v>
      </c>
      <c r="R75">
        <v>8.5685992168689801E-2</v>
      </c>
      <c r="S75">
        <v>7.8639800702688903E-2</v>
      </c>
      <c r="T75">
        <v>7.6436043083228503E-2</v>
      </c>
      <c r="U75">
        <v>0.10163868098496601</v>
      </c>
      <c r="V75">
        <v>5.2692383171680499E-2</v>
      </c>
      <c r="W75">
        <v>9.4673802058576798E-2</v>
      </c>
      <c r="X75">
        <v>0.112288532676003</v>
      </c>
      <c r="AA75" t="str">
        <f t="shared" si="19"/>
        <v>PG_16:0/22:0</v>
      </c>
      <c r="AB75">
        <f t="shared" si="20"/>
        <v>8.9034643155363649E-2</v>
      </c>
      <c r="AC75">
        <f t="shared" si="21"/>
        <v>0.110950799027247</v>
      </c>
      <c r="AD75">
        <f t="shared" si="22"/>
        <v>0.10936657197174041</v>
      </c>
      <c r="AE75">
        <f t="shared" si="23"/>
        <v>9.4126691930155104E-2</v>
      </c>
      <c r="AF75">
        <f t="shared" si="24"/>
        <v>9.2494173721765605E-2</v>
      </c>
      <c r="AG75">
        <f t="shared" si="25"/>
        <v>0.13345249771744599</v>
      </c>
      <c r="AH75">
        <f t="shared" si="26"/>
        <v>0.20013378695793149</v>
      </c>
      <c r="AI75">
        <f t="shared" si="29"/>
        <v>7.7537921892958703E-2</v>
      </c>
      <c r="AJ75">
        <f t="shared" si="30"/>
        <v>7.7165532078323246E-2</v>
      </c>
      <c r="AK75">
        <f t="shared" si="31"/>
        <v>0.10348116736728991</v>
      </c>
      <c r="AM75" t="str">
        <f t="shared" si="32"/>
        <v>PG_16:0/22:0</v>
      </c>
      <c r="AN75">
        <f t="shared" si="33"/>
        <v>9.9194575961254361E-2</v>
      </c>
      <c r="AO75">
        <f t="shared" si="34"/>
        <v>0.11835418120278987</v>
      </c>
      <c r="AQ75">
        <f t="shared" si="35"/>
        <v>1.0191679902726444E-2</v>
      </c>
      <c r="AR75">
        <f t="shared" si="36"/>
        <v>5.1233635095364646E-2</v>
      </c>
      <c r="AT75">
        <f t="shared" si="27"/>
        <v>4.5578578134829548E-3</v>
      </c>
      <c r="AU75">
        <f t="shared" si="28"/>
        <v>2.0916043941931993E-2</v>
      </c>
      <c r="AW75">
        <f t="shared" si="37"/>
        <v>0.45502036609636237</v>
      </c>
    </row>
    <row r="76" spans="1:49" x14ac:dyDescent="0.2">
      <c r="A76" t="s">
        <v>1134</v>
      </c>
      <c r="B76">
        <v>803.65300000000002</v>
      </c>
      <c r="C76">
        <v>1.7261230787558601E-2</v>
      </c>
      <c r="D76">
        <v>1.3640574015670299E-2</v>
      </c>
      <c r="E76">
        <v>1.91553861663817E-2</v>
      </c>
      <c r="F76">
        <v>1.81766641385122E-2</v>
      </c>
      <c r="G76">
        <v>1.1576357617685201E-2</v>
      </c>
      <c r="H76">
        <v>1.50211970903486E-2</v>
      </c>
      <c r="I76">
        <v>1.39308438859752E-2</v>
      </c>
      <c r="J76">
        <v>1.6371004516673799E-2</v>
      </c>
      <c r="K76">
        <v>1.18582179786429E-2</v>
      </c>
      <c r="L76">
        <v>1.5493494284039899E-2</v>
      </c>
      <c r="M76">
        <v>3.1913466800460998E-2</v>
      </c>
      <c r="N76">
        <v>3.9279334874725798E-2</v>
      </c>
      <c r="O76">
        <v>5.4506148805814003E-2</v>
      </c>
      <c r="P76">
        <v>5.5784387056706797E-2</v>
      </c>
      <c r="Q76">
        <v>2.1563191251797301E-2</v>
      </c>
      <c r="R76">
        <v>2.3995949701771799E-2</v>
      </c>
      <c r="S76">
        <v>1.7754828064793501E-2</v>
      </c>
      <c r="T76">
        <v>2.3559459750202402E-2</v>
      </c>
      <c r="U76">
        <v>1.9483907071382301E-2</v>
      </c>
      <c r="V76">
        <v>1.2697117425454299E-2</v>
      </c>
      <c r="W76">
        <v>3.4006486675281E-2</v>
      </c>
      <c r="X76">
        <v>1.9730421567422801E-2</v>
      </c>
      <c r="AA76" t="str">
        <f t="shared" si="19"/>
        <v>PG_16:0/22:1</v>
      </c>
      <c r="AB76">
        <f t="shared" si="20"/>
        <v>1.5450902401614449E-2</v>
      </c>
      <c r="AC76">
        <f t="shared" si="21"/>
        <v>1.866602515244695E-2</v>
      </c>
      <c r="AD76">
        <f t="shared" si="22"/>
        <v>1.32987773540169E-2</v>
      </c>
      <c r="AE76">
        <f t="shared" si="23"/>
        <v>1.5150924201324498E-2</v>
      </c>
      <c r="AF76">
        <f t="shared" si="24"/>
        <v>1.36758561313414E-2</v>
      </c>
      <c r="AG76">
        <f t="shared" si="25"/>
        <v>3.5596400837593398E-2</v>
      </c>
      <c r="AH76">
        <f t="shared" si="26"/>
        <v>5.51452679312604E-2</v>
      </c>
      <c r="AI76">
        <f t="shared" si="29"/>
        <v>2.0657143907497951E-2</v>
      </c>
      <c r="AJ76">
        <f t="shared" si="30"/>
        <v>1.6090512248418301E-2</v>
      </c>
      <c r="AK76">
        <f t="shared" si="31"/>
        <v>2.6868454121351901E-2</v>
      </c>
      <c r="AM76" t="str">
        <f t="shared" si="32"/>
        <v>PG_16:0/22:1</v>
      </c>
      <c r="AN76">
        <f t="shared" si="33"/>
        <v>1.5248497048148837E-2</v>
      </c>
      <c r="AO76">
        <f t="shared" si="34"/>
        <v>3.0871555809224394E-2</v>
      </c>
      <c r="AQ76">
        <f t="shared" si="35"/>
        <v>2.1215909755487312E-3</v>
      </c>
      <c r="AR76">
        <f t="shared" si="36"/>
        <v>1.5414080763165904E-2</v>
      </c>
      <c r="AT76">
        <f t="shared" si="27"/>
        <v>9.4880432835541136E-4</v>
      </c>
      <c r="AU76">
        <f t="shared" si="28"/>
        <v>6.2927721206343977E-3</v>
      </c>
      <c r="AW76">
        <f t="shared" si="37"/>
        <v>8.5663323533038779E-2</v>
      </c>
    </row>
    <row r="77" spans="1:49" x14ac:dyDescent="0.2">
      <c r="A77" t="s">
        <v>1135</v>
      </c>
      <c r="B77">
        <v>801.65099999999995</v>
      </c>
      <c r="C77">
        <v>8.2087154499338906E-3</v>
      </c>
      <c r="D77">
        <v>8.9324721044933206E-3</v>
      </c>
      <c r="E77">
        <v>9.7755691795825897E-3</v>
      </c>
      <c r="F77">
        <v>5.2727644116303098E-3</v>
      </c>
      <c r="G77">
        <v>8.7922141203253396E-3</v>
      </c>
      <c r="H77">
        <v>9.7603907327613697E-3</v>
      </c>
      <c r="I77">
        <v>7.9030797886038701E-3</v>
      </c>
      <c r="J77">
        <v>6.0592909646084098E-3</v>
      </c>
      <c r="K77">
        <v>5.9646513886816802E-3</v>
      </c>
      <c r="L77">
        <v>6.4907782150803303E-3</v>
      </c>
      <c r="M77">
        <v>8.5036929356059592E-3</v>
      </c>
      <c r="N77">
        <v>2.3537832027189901E-2</v>
      </c>
      <c r="O77">
        <v>3.4059313725126598E-2</v>
      </c>
      <c r="P77">
        <v>2.3357088540181301E-2</v>
      </c>
      <c r="Q77">
        <v>1.4042284432819E-2</v>
      </c>
      <c r="R77">
        <v>1.35679183729419E-2</v>
      </c>
      <c r="S77">
        <v>9.7073745747917103E-3</v>
      </c>
      <c r="T77">
        <v>8.8726471774689102E-3</v>
      </c>
      <c r="U77">
        <v>1.76899245618059E-2</v>
      </c>
      <c r="V77">
        <v>5.7289073869539603E-3</v>
      </c>
      <c r="W77">
        <v>7.9663636172287496E-3</v>
      </c>
      <c r="X77">
        <v>2.3619930142212101E-2</v>
      </c>
      <c r="AA77" t="str">
        <f t="shared" si="19"/>
        <v>PG_16:0/22:2</v>
      </c>
      <c r="AB77">
        <f t="shared" si="20"/>
        <v>8.5705937772136056E-3</v>
      </c>
      <c r="AC77">
        <f t="shared" si="21"/>
        <v>7.5241667956064493E-3</v>
      </c>
      <c r="AD77">
        <f t="shared" si="22"/>
        <v>9.2763024265433546E-3</v>
      </c>
      <c r="AE77">
        <f t="shared" si="23"/>
        <v>6.9811853766061395E-3</v>
      </c>
      <c r="AF77">
        <f t="shared" si="24"/>
        <v>6.2277148018810048E-3</v>
      </c>
      <c r="AG77">
        <f t="shared" si="25"/>
        <v>1.6020762481397929E-2</v>
      </c>
      <c r="AH77">
        <f t="shared" si="26"/>
        <v>2.8708201132653949E-2</v>
      </c>
      <c r="AI77">
        <f t="shared" si="29"/>
        <v>9.2900108761303102E-3</v>
      </c>
      <c r="AJ77">
        <f t="shared" si="30"/>
        <v>1.170941597437993E-2</v>
      </c>
      <c r="AK77">
        <f t="shared" si="31"/>
        <v>1.5793146879720426E-2</v>
      </c>
      <c r="AM77" t="str">
        <f t="shared" si="32"/>
        <v>PG_16:0/22:2</v>
      </c>
      <c r="AN77">
        <f t="shared" si="33"/>
        <v>7.7159926355701101E-3</v>
      </c>
      <c r="AO77">
        <f t="shared" si="34"/>
        <v>1.6304307468856506E-2</v>
      </c>
      <c r="AQ77">
        <f t="shared" si="35"/>
        <v>1.2203093384527118E-3</v>
      </c>
      <c r="AR77">
        <f t="shared" si="36"/>
        <v>7.4918563365052766E-3</v>
      </c>
      <c r="AT77">
        <f t="shared" si="27"/>
        <v>5.4573892687161227E-4</v>
      </c>
      <c r="AU77">
        <f t="shared" si="28"/>
        <v>3.058537541779139E-3</v>
      </c>
      <c r="AW77">
        <f t="shared" si="37"/>
        <v>6.1578681861221493E-2</v>
      </c>
    </row>
    <row r="78" spans="1:49" x14ac:dyDescent="0.2">
      <c r="A78" t="s">
        <v>1136</v>
      </c>
      <c r="B78">
        <v>799.649</v>
      </c>
      <c r="C78">
        <v>4.9567488681348804E-3</v>
      </c>
      <c r="D78">
        <v>3.4309728540880902E-3</v>
      </c>
      <c r="E78">
        <v>7.8411975083427492E-3</v>
      </c>
      <c r="F78">
        <v>8.4517272206380296E-3</v>
      </c>
      <c r="G78">
        <v>9.3754931309650898E-3</v>
      </c>
      <c r="H78">
        <v>7.27017232714344E-3</v>
      </c>
      <c r="I78">
        <v>4.3234273093694202E-3</v>
      </c>
      <c r="J78">
        <v>8.3093519426245994E-3</v>
      </c>
      <c r="K78">
        <v>5.0898316433704103E-3</v>
      </c>
      <c r="L78">
        <v>8.6198381840442793E-3</v>
      </c>
      <c r="M78">
        <v>5.6438911078458102E-3</v>
      </c>
      <c r="N78">
        <v>1.0525186599702E-2</v>
      </c>
      <c r="O78">
        <v>1.5400778872383201E-2</v>
      </c>
      <c r="P78">
        <v>1.38174682535127E-2</v>
      </c>
      <c r="Q78">
        <v>1.2849666354757899E-2</v>
      </c>
      <c r="R78">
        <v>5.4714251357825998E-3</v>
      </c>
      <c r="S78">
        <v>1.00372284944832E-2</v>
      </c>
      <c r="T78">
        <v>7.3442271404301198E-3</v>
      </c>
      <c r="U78">
        <v>8.4955962369766096E-3</v>
      </c>
      <c r="V78">
        <v>7.8354799079859098E-3</v>
      </c>
      <c r="W78">
        <v>1.0311421309919E-2</v>
      </c>
      <c r="X78">
        <v>1.1541649125134199E-2</v>
      </c>
      <c r="AA78" t="str">
        <f t="shared" si="19"/>
        <v>PG_16:0/22:3</v>
      </c>
      <c r="AB78">
        <f t="shared" si="20"/>
        <v>4.1938608611114848E-3</v>
      </c>
      <c r="AC78">
        <f t="shared" si="21"/>
        <v>8.1464623644903894E-3</v>
      </c>
      <c r="AD78">
        <f t="shared" si="22"/>
        <v>8.3228327290542654E-3</v>
      </c>
      <c r="AE78">
        <f t="shared" si="23"/>
        <v>6.3163896259970098E-3</v>
      </c>
      <c r="AF78">
        <f t="shared" si="24"/>
        <v>6.8548349137073448E-3</v>
      </c>
      <c r="AG78">
        <f t="shared" si="25"/>
        <v>8.0845388537739045E-3</v>
      </c>
      <c r="AH78">
        <f t="shared" si="26"/>
        <v>1.460912356294795E-2</v>
      </c>
      <c r="AI78">
        <f t="shared" si="29"/>
        <v>8.6907278174566602E-3</v>
      </c>
      <c r="AJ78">
        <f t="shared" si="30"/>
        <v>8.1655380724812605E-3</v>
      </c>
      <c r="AK78">
        <f t="shared" si="31"/>
        <v>1.0926535217526599E-2</v>
      </c>
      <c r="AM78" t="str">
        <f t="shared" si="32"/>
        <v>PG_16:0/22:3</v>
      </c>
      <c r="AN78">
        <f t="shared" si="33"/>
        <v>6.7668760988720987E-3</v>
      </c>
      <c r="AO78">
        <f t="shared" si="34"/>
        <v>1.0095292704837274E-2</v>
      </c>
      <c r="AQ78">
        <f t="shared" si="35"/>
        <v>1.6699806532104969E-3</v>
      </c>
      <c r="AR78">
        <f t="shared" si="36"/>
        <v>2.7751360166693817E-3</v>
      </c>
      <c r="AT78">
        <f t="shared" si="27"/>
        <v>7.4683805233763465E-4</v>
      </c>
      <c r="AU78">
        <f t="shared" si="28"/>
        <v>1.1329445346099697E-3</v>
      </c>
      <c r="AW78">
        <f t="shared" si="37"/>
        <v>5.760591262738915E-2</v>
      </c>
    </row>
    <row r="79" spans="1:49" x14ac:dyDescent="0.2">
      <c r="A79" t="s">
        <v>1137</v>
      </c>
      <c r="B79">
        <v>797.64700000000005</v>
      </c>
      <c r="C79">
        <v>2.6300292669378202E-2</v>
      </c>
      <c r="D79">
        <v>1.8129026356025799E-2</v>
      </c>
      <c r="E79">
        <v>1.9638324428952299E-2</v>
      </c>
      <c r="F79">
        <v>1.59817558432334E-2</v>
      </c>
      <c r="G79">
        <v>2.06077912394485E-2</v>
      </c>
      <c r="H79">
        <v>1.8678309677965601E-2</v>
      </c>
      <c r="I79">
        <v>3.1308981612618601E-2</v>
      </c>
      <c r="J79">
        <v>2.48771088300948E-2</v>
      </c>
      <c r="K79">
        <v>1.6546809128630501E-2</v>
      </c>
      <c r="L79">
        <v>1.8537563066625299E-2</v>
      </c>
      <c r="M79">
        <v>1.6787142670419801E-2</v>
      </c>
      <c r="N79">
        <v>2.6450183943631099E-2</v>
      </c>
      <c r="O79">
        <v>5.98645332719909E-2</v>
      </c>
      <c r="P79">
        <v>4.7322134796642899E-2</v>
      </c>
      <c r="Q79">
        <v>1.7073798806827099E-2</v>
      </c>
      <c r="R79">
        <v>2.5305604816824E-2</v>
      </c>
      <c r="S79">
        <v>1.8054282122531601E-2</v>
      </c>
      <c r="T79">
        <v>1.55600260384052E-2</v>
      </c>
      <c r="U79">
        <v>2.0240576854883102E-2</v>
      </c>
      <c r="V79">
        <v>1.0599576266981801E-2</v>
      </c>
      <c r="W79">
        <v>1.6569008769432399E-2</v>
      </c>
      <c r="X79">
        <v>2.28127684464682E-2</v>
      </c>
      <c r="AA79" t="str">
        <f t="shared" si="19"/>
        <v>PG_16:0/22:4</v>
      </c>
      <c r="AB79">
        <f t="shared" si="20"/>
        <v>2.2214659512702E-2</v>
      </c>
      <c r="AC79">
        <f t="shared" si="21"/>
        <v>1.7810040136092851E-2</v>
      </c>
      <c r="AD79">
        <f t="shared" si="22"/>
        <v>1.964305045870705E-2</v>
      </c>
      <c r="AE79">
        <f t="shared" si="23"/>
        <v>2.8093045221356701E-2</v>
      </c>
      <c r="AF79">
        <f t="shared" si="24"/>
        <v>1.75421860976279E-2</v>
      </c>
      <c r="AG79">
        <f t="shared" si="25"/>
        <v>2.161866330702545E-2</v>
      </c>
      <c r="AH79">
        <f t="shared" si="26"/>
        <v>5.3593334034316903E-2</v>
      </c>
      <c r="AI79">
        <f t="shared" si="29"/>
        <v>1.6807154080468401E-2</v>
      </c>
      <c r="AJ79">
        <f t="shared" si="30"/>
        <v>1.5420076560932451E-2</v>
      </c>
      <c r="AK79">
        <f t="shared" si="31"/>
        <v>1.9690888607950298E-2</v>
      </c>
      <c r="AM79" t="str">
        <f t="shared" si="32"/>
        <v>PG_16:0/22:4</v>
      </c>
      <c r="AN79">
        <f t="shared" si="33"/>
        <v>2.1060596285297301E-2</v>
      </c>
      <c r="AO79">
        <f t="shared" si="34"/>
        <v>2.5426023318138695E-2</v>
      </c>
      <c r="AQ79">
        <f t="shared" si="35"/>
        <v>4.3514928952441386E-3</v>
      </c>
      <c r="AR79">
        <f t="shared" si="36"/>
        <v>1.5931015589284208E-2</v>
      </c>
      <c r="AT79">
        <f t="shared" si="27"/>
        <v>1.9460467834746529E-3</v>
      </c>
      <c r="AU79">
        <f t="shared" si="28"/>
        <v>6.5038098796784301E-3</v>
      </c>
      <c r="AW79">
        <f t="shared" si="37"/>
        <v>0.58234436008013879</v>
      </c>
    </row>
    <row r="80" spans="1:49" x14ac:dyDescent="0.2">
      <c r="A80" t="s">
        <v>1138</v>
      </c>
      <c r="B80">
        <v>795.64499999999998</v>
      </c>
      <c r="C80">
        <v>5.4059869680943E-2</v>
      </c>
      <c r="D80">
        <v>3.5805651648016197E-2</v>
      </c>
      <c r="E80">
        <v>6.4674484815169006E-2</v>
      </c>
      <c r="F80">
        <v>4.6382345209928899E-2</v>
      </c>
      <c r="G80">
        <v>4.5454794952429101E-2</v>
      </c>
      <c r="H80">
        <v>4.8659970181293102E-2</v>
      </c>
      <c r="I80">
        <v>5.9279878880206097E-2</v>
      </c>
      <c r="J80">
        <v>4.9783259766936698E-2</v>
      </c>
      <c r="K80">
        <v>6.2329282043203697E-2</v>
      </c>
      <c r="L80">
        <v>4.0944942557646198E-2</v>
      </c>
      <c r="M80">
        <v>0.102567347680754</v>
      </c>
      <c r="N80">
        <v>7.1461527924876894E-2</v>
      </c>
      <c r="O80">
        <v>0.16786585183410299</v>
      </c>
      <c r="P80">
        <v>0.130727014227636</v>
      </c>
      <c r="Q80">
        <v>0.13368639729920301</v>
      </c>
      <c r="R80">
        <v>0.12985320761198499</v>
      </c>
      <c r="S80">
        <v>6.3977915957151202E-2</v>
      </c>
      <c r="T80">
        <v>4.9407261013941099E-2</v>
      </c>
      <c r="U80">
        <v>4.42672294906599E-2</v>
      </c>
      <c r="V80">
        <v>5.0713721285270699E-2</v>
      </c>
      <c r="W80">
        <v>6.8256939270515696E-2</v>
      </c>
      <c r="X80">
        <v>8.4678929074909107E-2</v>
      </c>
      <c r="AA80" t="str">
        <f t="shared" ref="AA80:AA143" si="38">A80</f>
        <v>PG_16:0/22:5</v>
      </c>
      <c r="AB80">
        <f t="shared" ref="AB80:AB143" si="39">AVERAGE(C80:D80)</f>
        <v>4.4932760664479598E-2</v>
      </c>
      <c r="AC80">
        <f t="shared" ref="AC80:AC143" si="40">AVERAGE(E80:F80)</f>
        <v>5.5528415012548953E-2</v>
      </c>
      <c r="AD80">
        <f t="shared" ref="AD80:AD143" si="41">AVERAGE(G80:H80)</f>
        <v>4.7057382566861101E-2</v>
      </c>
      <c r="AE80">
        <f t="shared" ref="AE80:AE143" si="42">AVERAGE(I80:J80)</f>
        <v>5.4531569323571394E-2</v>
      </c>
      <c r="AF80">
        <f t="shared" ref="AF80:AF143" si="43">AVERAGE(K80:L80)</f>
        <v>5.1637112300424948E-2</v>
      </c>
      <c r="AG80">
        <f t="shared" ref="AG80:AG143" si="44">AVERAGE(M80:N80)</f>
        <v>8.7014437802815453E-2</v>
      </c>
      <c r="AH80">
        <f t="shared" ref="AH80:AH143" si="45">AVERAGE(O80:P80)</f>
        <v>0.14929643303086948</v>
      </c>
      <c r="AI80">
        <f t="shared" si="29"/>
        <v>5.6692588485546147E-2</v>
      </c>
      <c r="AJ80">
        <f t="shared" si="30"/>
        <v>4.7490475387965303E-2</v>
      </c>
      <c r="AK80">
        <f t="shared" si="31"/>
        <v>7.6467934172712401E-2</v>
      </c>
      <c r="AM80" t="str">
        <f t="shared" si="32"/>
        <v>PG_16:0/22:5</v>
      </c>
      <c r="AN80">
        <f t="shared" si="33"/>
        <v>5.0737447973577196E-2</v>
      </c>
      <c r="AO80">
        <f t="shared" si="34"/>
        <v>8.3392373775981771E-2</v>
      </c>
      <c r="AQ80">
        <f t="shared" si="35"/>
        <v>4.6204814154508084E-3</v>
      </c>
      <c r="AR80">
        <f t="shared" si="36"/>
        <v>4.0019486129648063E-2</v>
      </c>
      <c r="AT80">
        <f t="shared" ref="AT80:AT143" si="46">AQ80/SQRT(5)</f>
        <v>2.0663421067444909E-3</v>
      </c>
      <c r="AU80">
        <f t="shared" ref="AU80:AU143" si="47">AR80/SQRT(6)</f>
        <v>1.6337886797671102E-2</v>
      </c>
      <c r="AW80">
        <f t="shared" si="37"/>
        <v>0.14225899509004403</v>
      </c>
    </row>
    <row r="81" spans="1:49" x14ac:dyDescent="0.2">
      <c r="A81" t="s">
        <v>1139</v>
      </c>
      <c r="B81">
        <v>793.64300000000003</v>
      </c>
      <c r="C81">
        <v>0.30656795908279999</v>
      </c>
      <c r="D81">
        <v>0.280032732913643</v>
      </c>
      <c r="E81">
        <v>0.30950925632342902</v>
      </c>
      <c r="F81">
        <v>0.298072348352036</v>
      </c>
      <c r="G81">
        <v>0.26089699921408099</v>
      </c>
      <c r="H81">
        <v>0.246748849099197</v>
      </c>
      <c r="I81">
        <v>0.332524608337392</v>
      </c>
      <c r="J81">
        <v>0.30535120535619598</v>
      </c>
      <c r="K81">
        <v>0.36793938421023797</v>
      </c>
      <c r="L81">
        <v>0.32353629543283602</v>
      </c>
      <c r="M81">
        <v>0.42389344274114699</v>
      </c>
      <c r="N81">
        <v>0.446316142744073</v>
      </c>
      <c r="O81">
        <v>0.88806855434975496</v>
      </c>
      <c r="P81">
        <v>0.81738618754134496</v>
      </c>
      <c r="Q81">
        <v>0.38957071517081698</v>
      </c>
      <c r="R81">
        <v>0.448178294381473</v>
      </c>
      <c r="S81">
        <v>0.24466821450565501</v>
      </c>
      <c r="T81">
        <v>0.157726454233684</v>
      </c>
      <c r="U81">
        <v>0.147528457886242</v>
      </c>
      <c r="V81">
        <v>0.13078388656651799</v>
      </c>
      <c r="W81">
        <v>0.303865243116059</v>
      </c>
      <c r="X81">
        <v>0.26744187405411002</v>
      </c>
      <c r="AA81" t="str">
        <f t="shared" si="38"/>
        <v>PG_16:0/22:6</v>
      </c>
      <c r="AB81">
        <f t="shared" si="39"/>
        <v>0.29330034599822152</v>
      </c>
      <c r="AC81">
        <f t="shared" si="40"/>
        <v>0.30379080233773248</v>
      </c>
      <c r="AD81">
        <f t="shared" si="41"/>
        <v>0.25382292415663898</v>
      </c>
      <c r="AE81">
        <f t="shared" si="42"/>
        <v>0.31893790684679402</v>
      </c>
      <c r="AF81">
        <f t="shared" si="43"/>
        <v>0.345737839821537</v>
      </c>
      <c r="AG81">
        <f t="shared" si="44"/>
        <v>0.43510479274260999</v>
      </c>
      <c r="AH81">
        <f t="shared" si="45"/>
        <v>0.85272737094554996</v>
      </c>
      <c r="AI81">
        <f t="shared" si="29"/>
        <v>0.20119733436966952</v>
      </c>
      <c r="AJ81">
        <f t="shared" si="30"/>
        <v>0.13915617222637999</v>
      </c>
      <c r="AK81">
        <f t="shared" si="31"/>
        <v>0.28565355858508451</v>
      </c>
      <c r="AM81" t="str">
        <f t="shared" si="32"/>
        <v>PG_16:0/22:6</v>
      </c>
      <c r="AN81">
        <f t="shared" si="33"/>
        <v>0.30311796383218476</v>
      </c>
      <c r="AO81">
        <f t="shared" si="34"/>
        <v>0.38276784577385886</v>
      </c>
      <c r="AQ81">
        <f t="shared" si="35"/>
        <v>3.3887917074287628E-2</v>
      </c>
      <c r="AR81">
        <f t="shared" si="36"/>
        <v>0.28519589504145082</v>
      </c>
      <c r="AT81">
        <f t="shared" si="46"/>
        <v>1.5155137238796584E-2</v>
      </c>
      <c r="AU81">
        <f t="shared" si="47"/>
        <v>0.11643073659798361</v>
      </c>
      <c r="AW81">
        <f t="shared" si="37"/>
        <v>0.56788343260319052</v>
      </c>
    </row>
    <row r="82" spans="1:49" x14ac:dyDescent="0.2">
      <c r="A82" t="s">
        <v>1140</v>
      </c>
      <c r="B82">
        <v>717.56700000000001</v>
      </c>
      <c r="C82">
        <v>0.11933186101123899</v>
      </c>
      <c r="D82">
        <v>0.10871160526245099</v>
      </c>
      <c r="E82">
        <v>0.14214997833419499</v>
      </c>
      <c r="F82">
        <v>0.139456542387907</v>
      </c>
      <c r="G82">
        <v>0.10156081392525899</v>
      </c>
      <c r="H82">
        <v>8.8608923992762004E-2</v>
      </c>
      <c r="I82">
        <v>0.151164344877431</v>
      </c>
      <c r="J82">
        <v>0.14576679723629199</v>
      </c>
      <c r="K82">
        <v>0.13457106026348301</v>
      </c>
      <c r="L82">
        <v>0.115058992999458</v>
      </c>
      <c r="M82">
        <v>0.111708694898061</v>
      </c>
      <c r="N82">
        <v>7.1409486360956106E-2</v>
      </c>
      <c r="O82">
        <v>0.10497254784841201</v>
      </c>
      <c r="P82">
        <v>0.121419436158292</v>
      </c>
      <c r="Q82">
        <v>3.0506722079332301E-2</v>
      </c>
      <c r="R82">
        <v>3.5815358375395998E-2</v>
      </c>
      <c r="S82">
        <v>4.71438610801986E-2</v>
      </c>
      <c r="T82">
        <v>2.9108246712251599E-2</v>
      </c>
      <c r="U82">
        <v>2.1136600318732102E-2</v>
      </c>
      <c r="V82">
        <v>1.3498504793676799E-2</v>
      </c>
      <c r="W82">
        <v>4.7036108577105898E-2</v>
      </c>
      <c r="X82">
        <v>4.4020334930560102E-2</v>
      </c>
      <c r="AA82" t="str">
        <f t="shared" si="38"/>
        <v>PG_16:1/16:1</v>
      </c>
      <c r="AB82">
        <f t="shared" si="39"/>
        <v>0.11402173313684499</v>
      </c>
      <c r="AC82">
        <f t="shared" si="40"/>
        <v>0.14080326036105101</v>
      </c>
      <c r="AD82">
        <f t="shared" si="41"/>
        <v>9.5084868959010499E-2</v>
      </c>
      <c r="AE82">
        <f t="shared" si="42"/>
        <v>0.14846557105686148</v>
      </c>
      <c r="AF82">
        <f t="shared" si="43"/>
        <v>0.12481502663147051</v>
      </c>
      <c r="AG82">
        <f t="shared" si="44"/>
        <v>9.1559090629508552E-2</v>
      </c>
      <c r="AH82">
        <f t="shared" si="45"/>
        <v>0.11319599200335201</v>
      </c>
      <c r="AI82">
        <f t="shared" si="29"/>
        <v>3.8126053896225101E-2</v>
      </c>
      <c r="AJ82">
        <f t="shared" si="30"/>
        <v>1.731755255620445E-2</v>
      </c>
      <c r="AK82">
        <f t="shared" si="31"/>
        <v>4.5528221753833004E-2</v>
      </c>
      <c r="AM82" t="str">
        <f t="shared" si="32"/>
        <v>PG_16:1/16:1</v>
      </c>
      <c r="AN82">
        <f t="shared" si="33"/>
        <v>0.1246380920290477</v>
      </c>
      <c r="AO82">
        <f t="shared" si="34"/>
        <v>6.1145382167824613E-2</v>
      </c>
      <c r="AQ82">
        <f t="shared" si="35"/>
        <v>2.1302539753700077E-2</v>
      </c>
      <c r="AR82">
        <f t="shared" si="36"/>
        <v>3.9777265707247364E-2</v>
      </c>
      <c r="AT82">
        <f t="shared" si="46"/>
        <v>9.5267853965329986E-3</v>
      </c>
      <c r="AU82">
        <f t="shared" si="47"/>
        <v>1.623900072431058E-2</v>
      </c>
      <c r="AW82">
        <f t="shared" si="37"/>
        <v>1.9384268139074963E-2</v>
      </c>
    </row>
    <row r="83" spans="1:49" x14ac:dyDescent="0.2">
      <c r="A83" t="s">
        <v>1141</v>
      </c>
      <c r="B83">
        <v>747.59699999999998</v>
      </c>
      <c r="C83">
        <v>3.6802481568446697E-2</v>
      </c>
      <c r="D83">
        <v>2.3524630769982499E-2</v>
      </c>
      <c r="E83">
        <v>3.6587045001075E-2</v>
      </c>
      <c r="F83">
        <v>2.23522450831844E-2</v>
      </c>
      <c r="G83">
        <v>3.1568336002759101E-2</v>
      </c>
      <c r="H83">
        <v>2.7627293963129101E-2</v>
      </c>
      <c r="I83">
        <v>3.0039231005480699E-2</v>
      </c>
      <c r="J83">
        <v>4.3422850780393298E-2</v>
      </c>
      <c r="K83">
        <v>2.81587442626102E-2</v>
      </c>
      <c r="L83">
        <v>4.3777130806343899E-2</v>
      </c>
      <c r="M83">
        <v>4.5348471930652501E-2</v>
      </c>
      <c r="N83">
        <v>3.7920323865744301E-2</v>
      </c>
      <c r="O83">
        <v>6.5838377331831399E-2</v>
      </c>
      <c r="P83">
        <v>5.3817166701055998E-2</v>
      </c>
      <c r="Q83">
        <v>1.48000531376326E-2</v>
      </c>
      <c r="R83">
        <v>1.2349116031402801E-2</v>
      </c>
      <c r="S83">
        <v>3.3075822709777998E-2</v>
      </c>
      <c r="T83">
        <v>2.3600817559854E-2</v>
      </c>
      <c r="U83">
        <v>2.0226818388760798E-2</v>
      </c>
      <c r="V83">
        <v>1.4638663574023899E-2</v>
      </c>
      <c r="W83">
        <v>3.70091288737096E-2</v>
      </c>
      <c r="X83">
        <v>3.3463973005717199E-2</v>
      </c>
      <c r="AA83" t="str">
        <f t="shared" si="38"/>
        <v>PG_16:1/18:0</v>
      </c>
      <c r="AB83">
        <f t="shared" si="39"/>
        <v>3.0163556169214598E-2</v>
      </c>
      <c r="AC83">
        <f t="shared" si="40"/>
        <v>2.9469645042129698E-2</v>
      </c>
      <c r="AD83">
        <f t="shared" si="41"/>
        <v>2.9597814982944101E-2</v>
      </c>
      <c r="AE83">
        <f t="shared" si="42"/>
        <v>3.6731040892936995E-2</v>
      </c>
      <c r="AF83">
        <f t="shared" si="43"/>
        <v>3.5967937534477051E-2</v>
      </c>
      <c r="AG83">
        <f t="shared" si="44"/>
        <v>4.1634397898198401E-2</v>
      </c>
      <c r="AH83">
        <f t="shared" si="45"/>
        <v>5.9827772016443695E-2</v>
      </c>
      <c r="AI83">
        <f t="shared" si="29"/>
        <v>2.8338320134815999E-2</v>
      </c>
      <c r="AJ83">
        <f t="shared" si="30"/>
        <v>1.7432740981392348E-2</v>
      </c>
      <c r="AK83">
        <f t="shared" si="31"/>
        <v>3.5236550939713396E-2</v>
      </c>
      <c r="AM83" t="str">
        <f t="shared" si="32"/>
        <v>PG_16:1/18:0</v>
      </c>
      <c r="AN83">
        <f t="shared" si="33"/>
        <v>3.2385998924340492E-2</v>
      </c>
      <c r="AO83">
        <f t="shared" si="34"/>
        <v>3.6493956394112771E-2</v>
      </c>
      <c r="AQ83">
        <f t="shared" si="35"/>
        <v>3.6375821424680654E-3</v>
      </c>
      <c r="AR83">
        <f t="shared" si="36"/>
        <v>1.5829691205411278E-2</v>
      </c>
      <c r="AT83">
        <f t="shared" si="46"/>
        <v>1.6267761888595837E-3</v>
      </c>
      <c r="AU83">
        <f t="shared" si="47"/>
        <v>6.462444373180002E-3</v>
      </c>
      <c r="AW83">
        <f t="shared" si="37"/>
        <v>0.59918430120456301</v>
      </c>
    </row>
    <row r="84" spans="1:49" x14ac:dyDescent="0.2">
      <c r="A84" t="s">
        <v>1142</v>
      </c>
      <c r="B84">
        <v>745.59500000000003</v>
      </c>
      <c r="C84">
        <v>0.134608802431262</v>
      </c>
      <c r="D84">
        <v>0.14035416500025999</v>
      </c>
      <c r="E84">
        <v>0.15564028391010401</v>
      </c>
      <c r="F84">
        <v>0.14575491841610799</v>
      </c>
      <c r="G84">
        <v>0.13745138093652401</v>
      </c>
      <c r="H84">
        <v>0.14519488210241899</v>
      </c>
      <c r="I84">
        <v>0.16373892980062699</v>
      </c>
      <c r="J84">
        <v>0.15693431095194799</v>
      </c>
      <c r="K84">
        <v>0.14908334066016399</v>
      </c>
      <c r="L84">
        <v>0.123937970476464</v>
      </c>
      <c r="M84">
        <v>0.198798509896636</v>
      </c>
      <c r="N84">
        <v>0.18141719316104099</v>
      </c>
      <c r="O84">
        <v>0.31074954666072202</v>
      </c>
      <c r="P84">
        <v>0.29830684575444699</v>
      </c>
      <c r="Q84">
        <v>0.19291253946784601</v>
      </c>
      <c r="R84">
        <v>0.19405293906583401</v>
      </c>
      <c r="S84">
        <v>0.105079761245016</v>
      </c>
      <c r="T84">
        <v>9.5722160067259005E-2</v>
      </c>
      <c r="U84">
        <v>6.2312367230667298E-2</v>
      </c>
      <c r="V84">
        <v>5.6986207877048001E-2</v>
      </c>
      <c r="W84">
        <v>0.101967844356294</v>
      </c>
      <c r="X84">
        <v>0.12590402196020301</v>
      </c>
      <c r="AA84" t="str">
        <f t="shared" si="38"/>
        <v>PG_16:1/18:1</v>
      </c>
      <c r="AB84">
        <f t="shared" si="39"/>
        <v>0.13748148371576099</v>
      </c>
      <c r="AC84">
        <f t="shared" si="40"/>
        <v>0.15069760116310599</v>
      </c>
      <c r="AD84">
        <f t="shared" si="41"/>
        <v>0.14132313151947151</v>
      </c>
      <c r="AE84">
        <f t="shared" si="42"/>
        <v>0.16033662037628749</v>
      </c>
      <c r="AF84">
        <f t="shared" si="43"/>
        <v>0.13651065556831399</v>
      </c>
      <c r="AG84">
        <f t="shared" si="44"/>
        <v>0.1901078515288385</v>
      </c>
      <c r="AH84">
        <f t="shared" si="45"/>
        <v>0.30452819620758453</v>
      </c>
      <c r="AI84">
        <f t="shared" si="29"/>
        <v>0.1004009606561375</v>
      </c>
      <c r="AJ84">
        <f t="shared" si="30"/>
        <v>5.9649287553857649E-2</v>
      </c>
      <c r="AK84">
        <f t="shared" si="31"/>
        <v>0.1139359331582485</v>
      </c>
      <c r="AM84" t="str">
        <f t="shared" si="32"/>
        <v>PG_16:1/18:1</v>
      </c>
      <c r="AN84">
        <f t="shared" si="33"/>
        <v>0.14526989846858801</v>
      </c>
      <c r="AO84">
        <f t="shared" si="34"/>
        <v>0.15372444582093331</v>
      </c>
      <c r="AQ84">
        <f t="shared" si="35"/>
        <v>1.0117148504923729E-2</v>
      </c>
      <c r="AR84">
        <f t="shared" si="36"/>
        <v>9.6620622222418961E-2</v>
      </c>
      <c r="AT84">
        <f t="shared" si="46"/>
        <v>4.5245263590939647E-3</v>
      </c>
      <c r="AU84">
        <f t="shared" si="47"/>
        <v>3.9445203845857278E-2</v>
      </c>
      <c r="AW84">
        <f t="shared" si="37"/>
        <v>0.85499807851052545</v>
      </c>
    </row>
    <row r="85" spans="1:49" x14ac:dyDescent="0.2">
      <c r="A85" t="s">
        <v>1143</v>
      </c>
      <c r="B85">
        <v>743.59299999999996</v>
      </c>
      <c r="C85">
        <v>0.12411815447701199</v>
      </c>
      <c r="D85">
        <v>7.4890627652543201E-2</v>
      </c>
      <c r="E85">
        <v>9.4867970892617795E-2</v>
      </c>
      <c r="F85">
        <v>0.10362492249070999</v>
      </c>
      <c r="G85">
        <v>8.8666274890657107E-2</v>
      </c>
      <c r="H85">
        <v>0.107975067977461</v>
      </c>
      <c r="I85">
        <v>0.101729472108276</v>
      </c>
      <c r="J85">
        <v>8.5157013354606195E-2</v>
      </c>
      <c r="K85">
        <v>8.88206537518825E-2</v>
      </c>
      <c r="L85">
        <v>8.1426974907071001E-2</v>
      </c>
      <c r="M85">
        <v>0.59810547579326601</v>
      </c>
      <c r="N85">
        <v>0.54749283886168998</v>
      </c>
      <c r="O85">
        <v>0.88219396092070601</v>
      </c>
      <c r="P85">
        <v>0.97024112184453404</v>
      </c>
      <c r="Q85">
        <v>0.73241181216970697</v>
      </c>
      <c r="R85">
        <v>0.79157031852348603</v>
      </c>
      <c r="S85">
        <v>0.48370099215886603</v>
      </c>
      <c r="T85">
        <v>0.29744957095464902</v>
      </c>
      <c r="U85">
        <v>0.25691200847767098</v>
      </c>
      <c r="V85">
        <v>0.20995861232479399</v>
      </c>
      <c r="W85">
        <v>0.23689742764743699</v>
      </c>
      <c r="X85">
        <v>0.26221346153810698</v>
      </c>
      <c r="AA85" t="str">
        <f t="shared" si="38"/>
        <v>PG_16:1/18:2</v>
      </c>
      <c r="AB85">
        <f t="shared" si="39"/>
        <v>9.9504391064777598E-2</v>
      </c>
      <c r="AC85">
        <f t="shared" si="40"/>
        <v>9.9246446691663895E-2</v>
      </c>
      <c r="AD85">
        <f t="shared" si="41"/>
        <v>9.8320671434059051E-2</v>
      </c>
      <c r="AE85">
        <f t="shared" si="42"/>
        <v>9.3443242731441098E-2</v>
      </c>
      <c r="AF85">
        <f t="shared" si="43"/>
        <v>8.5123814329476744E-2</v>
      </c>
      <c r="AG85">
        <f t="shared" si="44"/>
        <v>0.57279915732747799</v>
      </c>
      <c r="AH85">
        <f t="shared" si="45"/>
        <v>0.92621754138262002</v>
      </c>
      <c r="AI85">
        <f t="shared" si="29"/>
        <v>0.39057528155675753</v>
      </c>
      <c r="AJ85">
        <f t="shared" si="30"/>
        <v>0.2334353104012325</v>
      </c>
      <c r="AK85">
        <f t="shared" si="31"/>
        <v>0.24955544459277199</v>
      </c>
      <c r="AM85" t="str">
        <f t="shared" si="32"/>
        <v>PG_16:1/18:2</v>
      </c>
      <c r="AN85">
        <f t="shared" si="33"/>
        <v>9.5127713250283671E-2</v>
      </c>
      <c r="AO85">
        <f t="shared" si="34"/>
        <v>0.47451654705217194</v>
      </c>
      <c r="AQ85">
        <f t="shared" si="35"/>
        <v>6.1079802382403197E-3</v>
      </c>
      <c r="AR85">
        <f t="shared" si="36"/>
        <v>0.28699610454652086</v>
      </c>
      <c r="AT85">
        <f t="shared" si="46"/>
        <v>2.7315718035861429E-3</v>
      </c>
      <c r="AU85">
        <f t="shared" si="47"/>
        <v>0.11716566905090525</v>
      </c>
      <c r="AW85">
        <f t="shared" si="37"/>
        <v>4.1703600295557898E-2</v>
      </c>
    </row>
    <row r="86" spans="1:49" x14ac:dyDescent="0.2">
      <c r="A86" t="s">
        <v>1144</v>
      </c>
      <c r="B86">
        <v>741.59100000000001</v>
      </c>
      <c r="C86">
        <v>1.06930187616277E-2</v>
      </c>
      <c r="D86">
        <v>7.0325621738880203E-3</v>
      </c>
      <c r="E86">
        <v>8.5646142203596697E-3</v>
      </c>
      <c r="F86">
        <v>6.5381846146310204E-3</v>
      </c>
      <c r="G86">
        <v>4.0756588479962602E-3</v>
      </c>
      <c r="H86">
        <v>6.0369880038728596E-3</v>
      </c>
      <c r="I86">
        <v>1.0693782421593001E-2</v>
      </c>
      <c r="J86">
        <v>7.4485345382471401E-3</v>
      </c>
      <c r="K86">
        <v>1.0270832418214601E-2</v>
      </c>
      <c r="L86">
        <v>5.1365297197567003E-3</v>
      </c>
      <c r="M86">
        <v>1.75694432974535E-2</v>
      </c>
      <c r="N86">
        <v>2.3859261682813999E-2</v>
      </c>
      <c r="O86">
        <v>2.9298778351232201E-2</v>
      </c>
      <c r="P86">
        <v>1.74793678653587E-2</v>
      </c>
      <c r="Q86">
        <v>2.0812841816558899E-2</v>
      </c>
      <c r="R86">
        <v>2.37447500055138E-2</v>
      </c>
      <c r="S86">
        <v>7.1052361506730201E-3</v>
      </c>
      <c r="T86">
        <v>6.8659030412085197E-3</v>
      </c>
      <c r="U86">
        <v>5.2597035485241698E-3</v>
      </c>
      <c r="V86">
        <v>3.7654061174848298E-3</v>
      </c>
      <c r="W86">
        <v>3.7401159519114299E-3</v>
      </c>
      <c r="X86">
        <v>6.2254192227956199E-3</v>
      </c>
      <c r="AA86" t="str">
        <f t="shared" si="38"/>
        <v>PG_16:1/18:3</v>
      </c>
      <c r="AB86">
        <f t="shared" si="39"/>
        <v>8.8627904677578608E-3</v>
      </c>
      <c r="AC86">
        <f t="shared" si="40"/>
        <v>7.551399417495345E-3</v>
      </c>
      <c r="AD86">
        <f t="shared" si="41"/>
        <v>5.0563234259345599E-3</v>
      </c>
      <c r="AE86">
        <f t="shared" si="42"/>
        <v>9.07115847992007E-3</v>
      </c>
      <c r="AF86">
        <f t="shared" si="43"/>
        <v>7.7036810689856509E-3</v>
      </c>
      <c r="AG86">
        <f t="shared" si="44"/>
        <v>2.0714352490133751E-2</v>
      </c>
      <c r="AH86">
        <f t="shared" si="45"/>
        <v>2.3389073108295452E-2</v>
      </c>
      <c r="AI86">
        <f t="shared" si="29"/>
        <v>6.9855695959407695E-3</v>
      </c>
      <c r="AJ86">
        <f t="shared" si="30"/>
        <v>4.5125548330044998E-3</v>
      </c>
      <c r="AK86">
        <f t="shared" si="31"/>
        <v>4.9827675873535251E-3</v>
      </c>
      <c r="AM86" t="str">
        <f t="shared" si="32"/>
        <v>PG_16:1/18:3</v>
      </c>
      <c r="AN86">
        <f t="shared" si="33"/>
        <v>7.6490705720186989E-3</v>
      </c>
      <c r="AO86">
        <f t="shared" si="34"/>
        <v>1.21168635229456E-2</v>
      </c>
      <c r="AQ86">
        <f t="shared" si="35"/>
        <v>1.5992427682691526E-3</v>
      </c>
      <c r="AR86">
        <f t="shared" si="36"/>
        <v>9.1655678808303612E-3</v>
      </c>
      <c r="AT86">
        <f t="shared" si="46"/>
        <v>7.1520310847495371E-4</v>
      </c>
      <c r="AU86">
        <f t="shared" si="47"/>
        <v>3.7418274184794873E-3</v>
      </c>
      <c r="AW86">
        <f t="shared" si="37"/>
        <v>0.3401588533031995</v>
      </c>
    </row>
    <row r="87" spans="1:49" x14ac:dyDescent="0.2">
      <c r="A87" t="s">
        <v>1145</v>
      </c>
      <c r="B87">
        <v>775.625</v>
      </c>
      <c r="C87">
        <v>3.32635229348857E-2</v>
      </c>
      <c r="D87">
        <v>1.6092203223717998E-2</v>
      </c>
      <c r="E87">
        <v>1.86061962743462E-2</v>
      </c>
      <c r="F87">
        <v>1.9216652363094399E-2</v>
      </c>
      <c r="G87">
        <v>1.52224186724167E-2</v>
      </c>
      <c r="H87">
        <v>1.1040899571564599E-2</v>
      </c>
      <c r="I87">
        <v>2.89735367704019E-2</v>
      </c>
      <c r="J87">
        <v>1.9199988697321899E-2</v>
      </c>
      <c r="K87">
        <v>2.67400741604196E-2</v>
      </c>
      <c r="L87">
        <v>2.09752991773304E-2</v>
      </c>
      <c r="M87">
        <v>1.2987549534971801E-2</v>
      </c>
      <c r="N87">
        <v>9.3491650353102907E-3</v>
      </c>
      <c r="O87">
        <v>3.8047864220781602E-2</v>
      </c>
      <c r="P87">
        <v>3.8474470101409898E-2</v>
      </c>
      <c r="Q87">
        <v>9.7541232338003107E-3</v>
      </c>
      <c r="R87">
        <v>8.6014427946783899E-3</v>
      </c>
      <c r="S87">
        <v>5.5087296744459197E-3</v>
      </c>
      <c r="T87">
        <v>6.1685042631854699E-3</v>
      </c>
      <c r="U87">
        <v>4.3302506268522801E-3</v>
      </c>
      <c r="V87">
        <v>1.00755345948293E-3</v>
      </c>
      <c r="W87">
        <v>6.9722828782799997E-3</v>
      </c>
      <c r="X87">
        <v>1.0813270335689599E-2</v>
      </c>
      <c r="AA87" t="str">
        <f t="shared" si="38"/>
        <v>PG_16:1/20:0</v>
      </c>
      <c r="AB87">
        <f t="shared" si="39"/>
        <v>2.4677863079301851E-2</v>
      </c>
      <c r="AC87">
        <f t="shared" si="40"/>
        <v>1.89114243187203E-2</v>
      </c>
      <c r="AD87">
        <f t="shared" si="41"/>
        <v>1.3131659121990651E-2</v>
      </c>
      <c r="AE87">
        <f t="shared" si="42"/>
        <v>2.4086762733861899E-2</v>
      </c>
      <c r="AF87">
        <f t="shared" si="43"/>
        <v>2.3857686668875E-2</v>
      </c>
      <c r="AG87">
        <f t="shared" si="44"/>
        <v>1.1168357285141046E-2</v>
      </c>
      <c r="AH87">
        <f t="shared" si="45"/>
        <v>3.8261167161095747E-2</v>
      </c>
      <c r="AI87">
        <f t="shared" si="29"/>
        <v>5.8386169688156948E-3</v>
      </c>
      <c r="AJ87">
        <f t="shared" si="30"/>
        <v>2.6689020431676048E-3</v>
      </c>
      <c r="AK87">
        <f t="shared" si="31"/>
        <v>8.892776606984799E-3</v>
      </c>
      <c r="AM87" t="str">
        <f t="shared" si="32"/>
        <v>PG_16:1/20:0</v>
      </c>
      <c r="AN87">
        <f t="shared" si="33"/>
        <v>2.0933079184549942E-2</v>
      </c>
      <c r="AO87">
        <f t="shared" si="34"/>
        <v>1.3365964013040976E-2</v>
      </c>
      <c r="AQ87">
        <f t="shared" si="35"/>
        <v>4.936387815852785E-3</v>
      </c>
      <c r="AR87">
        <f t="shared" si="36"/>
        <v>1.428021453790738E-2</v>
      </c>
      <c r="AT87">
        <f t="shared" si="46"/>
        <v>2.2076197439097082E-3</v>
      </c>
      <c r="AU87">
        <f t="shared" si="47"/>
        <v>5.8298731725578918E-3</v>
      </c>
      <c r="AW87">
        <f t="shared" si="37"/>
        <v>0.31421526057952248</v>
      </c>
    </row>
    <row r="88" spans="1:49" x14ac:dyDescent="0.2">
      <c r="A88" t="s">
        <v>1146</v>
      </c>
      <c r="B88">
        <v>773.62300000000005</v>
      </c>
      <c r="C88">
        <v>9.8959339156255103E-3</v>
      </c>
      <c r="D88">
        <v>1.48140727155807E-2</v>
      </c>
      <c r="E88">
        <v>1.44010300016005E-2</v>
      </c>
      <c r="F88">
        <v>1.75368878968136E-2</v>
      </c>
      <c r="G88">
        <v>1.16491507787078E-2</v>
      </c>
      <c r="H88">
        <v>1.4138979320648001E-2</v>
      </c>
      <c r="I88">
        <v>9.7105902449711509E-3</v>
      </c>
      <c r="J88">
        <v>1.6487964360314002E-2</v>
      </c>
      <c r="K88">
        <v>1.7934721909138099E-2</v>
      </c>
      <c r="L88">
        <v>9.2256572663947899E-3</v>
      </c>
      <c r="M88">
        <v>1.33556419128489E-2</v>
      </c>
      <c r="N88">
        <v>1.1265225314895501E-2</v>
      </c>
      <c r="O88">
        <v>3.0204710743952298E-2</v>
      </c>
      <c r="P88">
        <v>2.1789071338851902E-2</v>
      </c>
      <c r="Q88">
        <v>1.42745215430577E-2</v>
      </c>
      <c r="R88">
        <v>9.3138266869985404E-3</v>
      </c>
      <c r="S88">
        <v>1.44583144702258E-3</v>
      </c>
      <c r="T88">
        <v>6.2273849333618703E-3</v>
      </c>
      <c r="U88">
        <v>4.05583476849662E-3</v>
      </c>
      <c r="V88">
        <v>2.3339540768973102E-3</v>
      </c>
      <c r="W88">
        <v>1.14848434581127E-2</v>
      </c>
      <c r="X88">
        <v>7.8322960162555202E-3</v>
      </c>
      <c r="AA88" t="str">
        <f t="shared" si="38"/>
        <v>PG_16:1/20:1</v>
      </c>
      <c r="AB88">
        <f t="shared" si="39"/>
        <v>1.2355003315603106E-2</v>
      </c>
      <c r="AC88">
        <f t="shared" si="40"/>
        <v>1.5968958949207052E-2</v>
      </c>
      <c r="AD88">
        <f t="shared" si="41"/>
        <v>1.28940650496779E-2</v>
      </c>
      <c r="AE88">
        <f t="shared" si="42"/>
        <v>1.3099277302642577E-2</v>
      </c>
      <c r="AF88">
        <f t="shared" si="43"/>
        <v>1.3580189587766444E-2</v>
      </c>
      <c r="AG88">
        <f t="shared" si="44"/>
        <v>1.23104336138722E-2</v>
      </c>
      <c r="AH88">
        <f t="shared" si="45"/>
        <v>2.5996891041402098E-2</v>
      </c>
      <c r="AI88">
        <f t="shared" si="29"/>
        <v>3.8366081901922253E-3</v>
      </c>
      <c r="AJ88">
        <f t="shared" si="30"/>
        <v>3.1948944226969653E-3</v>
      </c>
      <c r="AK88">
        <f t="shared" si="31"/>
        <v>9.6585697371841112E-3</v>
      </c>
      <c r="AM88" t="str">
        <f t="shared" si="32"/>
        <v>PG_16:1/20:1</v>
      </c>
      <c r="AN88">
        <f t="shared" si="33"/>
        <v>1.3579498840979415E-2</v>
      </c>
      <c r="AO88">
        <f t="shared" si="34"/>
        <v>1.0999479401069521E-2</v>
      </c>
      <c r="AQ88">
        <f t="shared" si="35"/>
        <v>1.406177583535373E-3</v>
      </c>
      <c r="AR88">
        <f t="shared" si="36"/>
        <v>9.2284514715715305E-3</v>
      </c>
      <c r="AT88">
        <f t="shared" si="46"/>
        <v>6.2886173304429658E-4</v>
      </c>
      <c r="AU88">
        <f t="shared" si="47"/>
        <v>3.7674995368977985E-3</v>
      </c>
      <c r="AW88">
        <f t="shared" si="37"/>
        <v>0.56861617545549281</v>
      </c>
    </row>
    <row r="89" spans="1:49" x14ac:dyDescent="0.2">
      <c r="A89" t="s">
        <v>1147</v>
      </c>
      <c r="B89">
        <v>771.62099999999998</v>
      </c>
      <c r="C89">
        <v>1.6632719083371401E-2</v>
      </c>
      <c r="D89">
        <v>1.8716653667343899E-2</v>
      </c>
      <c r="E89">
        <v>1.6915198209556899E-2</v>
      </c>
      <c r="F89">
        <v>1.6636809830875902E-2</v>
      </c>
      <c r="G89">
        <v>2.4744614673144E-2</v>
      </c>
      <c r="H89">
        <v>1.83452912370837E-2</v>
      </c>
      <c r="I89">
        <v>2.08091491944528E-2</v>
      </c>
      <c r="J89">
        <v>1.8475937751468E-2</v>
      </c>
      <c r="K89">
        <v>1.8953005305894499E-2</v>
      </c>
      <c r="L89">
        <v>1.32337728531272E-2</v>
      </c>
      <c r="M89">
        <v>1.3859802738862099E-2</v>
      </c>
      <c r="N89">
        <v>2.0576649077540799E-2</v>
      </c>
      <c r="O89">
        <v>4.3801371048489503E-2</v>
      </c>
      <c r="P89">
        <v>2.02647980383165E-2</v>
      </c>
      <c r="Q89">
        <v>1.2334831865019E-2</v>
      </c>
      <c r="R89">
        <v>1.32544228237052E-2</v>
      </c>
      <c r="S89">
        <v>1.2344775968310399E-2</v>
      </c>
      <c r="T89">
        <v>6.1244051168536304E-3</v>
      </c>
      <c r="U89">
        <v>5.22465658272928E-3</v>
      </c>
      <c r="V89">
        <v>2.7300631406895698E-3</v>
      </c>
      <c r="W89">
        <v>3.2657755284379599E-3</v>
      </c>
      <c r="X89">
        <v>1.1326733686631099E-2</v>
      </c>
      <c r="AA89" t="str">
        <f t="shared" si="38"/>
        <v>PG_16:1/20:2</v>
      </c>
      <c r="AB89">
        <f t="shared" si="39"/>
        <v>1.767468637535765E-2</v>
      </c>
      <c r="AC89">
        <f t="shared" si="40"/>
        <v>1.6776004020216402E-2</v>
      </c>
      <c r="AD89">
        <f t="shared" si="41"/>
        <v>2.1544952955113848E-2</v>
      </c>
      <c r="AE89">
        <f t="shared" si="42"/>
        <v>1.9642543472960398E-2</v>
      </c>
      <c r="AF89">
        <f t="shared" si="43"/>
        <v>1.6093389079510849E-2</v>
      </c>
      <c r="AG89">
        <f t="shared" si="44"/>
        <v>1.7218225908201448E-2</v>
      </c>
      <c r="AH89">
        <f t="shared" si="45"/>
        <v>3.2033084543403E-2</v>
      </c>
      <c r="AI89">
        <f t="shared" si="29"/>
        <v>9.2345905425820149E-3</v>
      </c>
      <c r="AJ89">
        <f t="shared" si="30"/>
        <v>3.9773598617094249E-3</v>
      </c>
      <c r="AK89">
        <f t="shared" si="31"/>
        <v>7.2962546075345299E-3</v>
      </c>
      <c r="AM89" t="str">
        <f t="shared" si="32"/>
        <v>PG_16:1/20:2</v>
      </c>
      <c r="AN89">
        <f t="shared" si="33"/>
        <v>1.8346315180631827E-2</v>
      </c>
      <c r="AO89">
        <f t="shared" si="34"/>
        <v>1.3951903092686083E-2</v>
      </c>
      <c r="AQ89">
        <f t="shared" si="35"/>
        <v>2.2307022329239603E-3</v>
      </c>
      <c r="AR89">
        <f t="shared" si="36"/>
        <v>1.1220964692360431E-2</v>
      </c>
      <c r="AT89">
        <f t="shared" si="46"/>
        <v>9.9760036607570877E-4</v>
      </c>
      <c r="AU89">
        <f t="shared" si="47"/>
        <v>4.5809396530115129E-3</v>
      </c>
      <c r="AW89">
        <f t="shared" si="37"/>
        <v>0.43549573727144364</v>
      </c>
    </row>
    <row r="90" spans="1:49" x14ac:dyDescent="0.2">
      <c r="A90" t="s">
        <v>1148</v>
      </c>
      <c r="B90">
        <v>769.61900000000003</v>
      </c>
      <c r="C90">
        <v>7.8220615437379099E-2</v>
      </c>
      <c r="D90">
        <v>8.1525837708062099E-2</v>
      </c>
      <c r="E90">
        <v>0.113053791481924</v>
      </c>
      <c r="F90">
        <v>9.2662474500223496E-2</v>
      </c>
      <c r="G90">
        <v>8.0079143967327002E-2</v>
      </c>
      <c r="H90">
        <v>8.3605347015118403E-2</v>
      </c>
      <c r="I90">
        <v>9.2579102403941002E-2</v>
      </c>
      <c r="J90">
        <v>0.10896411000544801</v>
      </c>
      <c r="K90">
        <v>7.9784363970253305E-2</v>
      </c>
      <c r="L90">
        <v>7.6837989434457896E-2</v>
      </c>
      <c r="M90">
        <v>7.1235672740182499E-2</v>
      </c>
      <c r="N90">
        <v>4.4805353663639101E-2</v>
      </c>
      <c r="O90">
        <v>9.8490218867066104E-2</v>
      </c>
      <c r="P90">
        <v>9.4233994200440901E-2</v>
      </c>
      <c r="Q90">
        <v>9.3208285274765795E-2</v>
      </c>
      <c r="R90">
        <v>0.111523181897122</v>
      </c>
      <c r="S90">
        <v>5.0263137847555497E-2</v>
      </c>
      <c r="T90">
        <v>4.7530620759774198E-2</v>
      </c>
      <c r="U90">
        <v>3.5476762173058403E-2</v>
      </c>
      <c r="V90">
        <v>2.40982604110287E-2</v>
      </c>
      <c r="W90">
        <v>3.5471887709637502E-2</v>
      </c>
      <c r="X90">
        <v>3.7923232347946499E-2</v>
      </c>
      <c r="AA90" t="str">
        <f t="shared" si="38"/>
        <v>PG_16:1/20:3</v>
      </c>
      <c r="AB90">
        <f t="shared" si="39"/>
        <v>7.9873226572720599E-2</v>
      </c>
      <c r="AC90">
        <f t="shared" si="40"/>
        <v>0.10285813299107374</v>
      </c>
      <c r="AD90">
        <f t="shared" si="41"/>
        <v>8.1842245491222709E-2</v>
      </c>
      <c r="AE90">
        <f t="shared" si="42"/>
        <v>0.1007716062046945</v>
      </c>
      <c r="AF90">
        <f t="shared" si="43"/>
        <v>7.83111767023556E-2</v>
      </c>
      <c r="AG90">
        <f t="shared" si="44"/>
        <v>5.8020513201910803E-2</v>
      </c>
      <c r="AH90">
        <f t="shared" si="45"/>
        <v>9.6362106533753503E-2</v>
      </c>
      <c r="AI90">
        <f t="shared" si="29"/>
        <v>4.8896879303664847E-2</v>
      </c>
      <c r="AJ90">
        <f t="shared" si="30"/>
        <v>2.9787511292043552E-2</v>
      </c>
      <c r="AK90">
        <f t="shared" si="31"/>
        <v>3.6697560028792001E-2</v>
      </c>
      <c r="AM90" t="str">
        <f t="shared" si="32"/>
        <v>PG_16:1/20:3</v>
      </c>
      <c r="AN90">
        <f t="shared" si="33"/>
        <v>8.8731277592413421E-2</v>
      </c>
      <c r="AO90">
        <f t="shared" si="34"/>
        <v>5.395291407203294E-2</v>
      </c>
      <c r="AQ90">
        <f t="shared" si="35"/>
        <v>1.2031623854077992E-2</v>
      </c>
      <c r="AR90">
        <f t="shared" si="36"/>
        <v>2.6088131354086556E-2</v>
      </c>
      <c r="AT90">
        <f t="shared" si="46"/>
        <v>5.3807057634852797E-3</v>
      </c>
      <c r="AU90">
        <f t="shared" si="47"/>
        <v>1.0650435026702541E-2</v>
      </c>
      <c r="AW90">
        <f t="shared" si="37"/>
        <v>3.7588791436474867E-2</v>
      </c>
    </row>
    <row r="91" spans="1:49" x14ac:dyDescent="0.2">
      <c r="A91" t="s">
        <v>1149</v>
      </c>
      <c r="B91">
        <v>767.61699999999996</v>
      </c>
      <c r="C91">
        <v>0.28769024969986201</v>
      </c>
      <c r="D91">
        <v>0.23338333337091799</v>
      </c>
      <c r="E91">
        <v>0.33232374356274402</v>
      </c>
      <c r="F91">
        <v>0.29826850787933901</v>
      </c>
      <c r="G91">
        <v>0.18456081188419601</v>
      </c>
      <c r="H91">
        <v>0.26080903243128001</v>
      </c>
      <c r="I91">
        <v>0.31405559610197897</v>
      </c>
      <c r="J91">
        <v>0.30558515979350698</v>
      </c>
      <c r="K91">
        <v>0.29234278572839201</v>
      </c>
      <c r="L91">
        <v>0.27471921649785802</v>
      </c>
      <c r="M91">
        <v>0.42185155413374198</v>
      </c>
      <c r="N91">
        <v>0.378461596917537</v>
      </c>
      <c r="O91">
        <v>0.64519742514935796</v>
      </c>
      <c r="P91">
        <v>0.69643473163775704</v>
      </c>
      <c r="Q91">
        <v>0.46516222862679502</v>
      </c>
      <c r="R91">
        <v>0.38281070434418601</v>
      </c>
      <c r="S91">
        <v>0.28760141318395099</v>
      </c>
      <c r="T91">
        <v>0.229086507078895</v>
      </c>
      <c r="U91">
        <v>0.150978070576331</v>
      </c>
      <c r="V91">
        <v>9.08923525622784E-2</v>
      </c>
      <c r="W91">
        <v>0.177030435754716</v>
      </c>
      <c r="X91">
        <v>0.20757786324559099</v>
      </c>
      <c r="AA91" t="str">
        <f t="shared" si="38"/>
        <v>PG_16:1/20:4</v>
      </c>
      <c r="AB91">
        <f t="shared" si="39"/>
        <v>0.26053679153539</v>
      </c>
      <c r="AC91">
        <f t="shared" si="40"/>
        <v>0.31529612572104149</v>
      </c>
      <c r="AD91">
        <f t="shared" si="41"/>
        <v>0.222684922157738</v>
      </c>
      <c r="AE91">
        <f t="shared" si="42"/>
        <v>0.30982037794774298</v>
      </c>
      <c r="AF91">
        <f t="shared" si="43"/>
        <v>0.28353100111312501</v>
      </c>
      <c r="AG91">
        <f t="shared" si="44"/>
        <v>0.40015657552563949</v>
      </c>
      <c r="AH91">
        <f t="shared" si="45"/>
        <v>0.6708160783935575</v>
      </c>
      <c r="AI91">
        <f t="shared" si="29"/>
        <v>0.25834396013142302</v>
      </c>
      <c r="AJ91">
        <f t="shared" si="30"/>
        <v>0.1209352115693047</v>
      </c>
      <c r="AK91">
        <f t="shared" si="31"/>
        <v>0.19230414950015351</v>
      </c>
      <c r="AM91" t="str">
        <f t="shared" si="32"/>
        <v>PG_16:1/20:4</v>
      </c>
      <c r="AN91">
        <f t="shared" si="33"/>
        <v>0.27837384369500751</v>
      </c>
      <c r="AO91">
        <f t="shared" si="34"/>
        <v>0.32851119502401566</v>
      </c>
      <c r="AQ91">
        <f t="shared" si="35"/>
        <v>3.8072799052876152E-2</v>
      </c>
      <c r="AR91">
        <f t="shared" si="36"/>
        <v>0.21729546862271445</v>
      </c>
      <c r="AT91">
        <f t="shared" si="46"/>
        <v>1.7026673355184138E-2</v>
      </c>
      <c r="AU91">
        <f t="shared" si="47"/>
        <v>8.8710503590767167E-2</v>
      </c>
      <c r="AW91">
        <f t="shared" si="37"/>
        <v>0.63659308764157441</v>
      </c>
    </row>
    <row r="92" spans="1:49" x14ac:dyDescent="0.2">
      <c r="A92" t="s">
        <v>1150</v>
      </c>
      <c r="B92">
        <v>765.61500000000001</v>
      </c>
      <c r="C92">
        <v>7.1660794905241507E-2</v>
      </c>
      <c r="D92">
        <v>5.0801997018226998E-2</v>
      </c>
      <c r="E92">
        <v>5.7581946889689303E-2</v>
      </c>
      <c r="F92">
        <v>4.96779857172207E-2</v>
      </c>
      <c r="G92">
        <v>4.6418636928788601E-2</v>
      </c>
      <c r="H92">
        <v>3.5566752291271E-2</v>
      </c>
      <c r="I92">
        <v>5.1789125322825799E-2</v>
      </c>
      <c r="J92">
        <v>4.4896615172660602E-2</v>
      </c>
      <c r="K92">
        <v>5.7061642648981802E-2</v>
      </c>
      <c r="L92">
        <v>4.45723257143038E-2</v>
      </c>
      <c r="M92">
        <v>2.09758464540604E-2</v>
      </c>
      <c r="N92">
        <v>1.9524670698445001E-2</v>
      </c>
      <c r="O92">
        <v>3.2542963965573199E-2</v>
      </c>
      <c r="P92">
        <v>3.5179586893331602E-2</v>
      </c>
      <c r="Q92">
        <v>7.0083536829819298E-3</v>
      </c>
      <c r="R92">
        <v>1.2035114165644E-2</v>
      </c>
      <c r="S92">
        <v>8.4051704646780807E-3</v>
      </c>
      <c r="T92">
        <v>1.7240206773337E-2</v>
      </c>
      <c r="U92">
        <v>8.2301510173003103E-3</v>
      </c>
      <c r="V92">
        <v>3.0800217357109501E-3</v>
      </c>
      <c r="W92">
        <v>9.3676653146935601E-3</v>
      </c>
      <c r="X92">
        <v>1.1393615286763E-2</v>
      </c>
      <c r="AA92" t="str">
        <f t="shared" si="38"/>
        <v>PG_16:1/20:5</v>
      </c>
      <c r="AB92">
        <f t="shared" si="39"/>
        <v>6.1231395961734256E-2</v>
      </c>
      <c r="AC92">
        <f t="shared" si="40"/>
        <v>5.3629966303454998E-2</v>
      </c>
      <c r="AD92">
        <f t="shared" si="41"/>
        <v>4.0992694610029801E-2</v>
      </c>
      <c r="AE92">
        <f t="shared" si="42"/>
        <v>4.8342870247743197E-2</v>
      </c>
      <c r="AF92">
        <f t="shared" si="43"/>
        <v>5.0816984181642801E-2</v>
      </c>
      <c r="AG92">
        <f t="shared" si="44"/>
        <v>2.0250258576252698E-2</v>
      </c>
      <c r="AH92">
        <f t="shared" si="45"/>
        <v>3.38612754294524E-2</v>
      </c>
      <c r="AI92">
        <f t="shared" si="29"/>
        <v>1.282268861900754E-2</v>
      </c>
      <c r="AJ92">
        <f t="shared" si="30"/>
        <v>5.6550863765056306E-3</v>
      </c>
      <c r="AK92">
        <f t="shared" si="31"/>
        <v>1.0380640300728279E-2</v>
      </c>
      <c r="AM92" t="str">
        <f t="shared" si="32"/>
        <v>PG_16:1/20:5</v>
      </c>
      <c r="AN92">
        <f t="shared" si="33"/>
        <v>5.100278226092101E-2</v>
      </c>
      <c r="AO92">
        <f t="shared" si="34"/>
        <v>1.6593989860389312E-2</v>
      </c>
      <c r="AQ92">
        <f t="shared" si="35"/>
        <v>7.3965894481248491E-3</v>
      </c>
      <c r="AR92">
        <f t="shared" si="36"/>
        <v>1.1000175988134069E-2</v>
      </c>
      <c r="AT92">
        <f t="shared" si="46"/>
        <v>3.3078553615329635E-3</v>
      </c>
      <c r="AU92">
        <f t="shared" si="47"/>
        <v>4.4908030419573688E-3</v>
      </c>
      <c r="AW92">
        <f t="shared" si="37"/>
        <v>6.5953612795787916E-4</v>
      </c>
    </row>
    <row r="93" spans="1:49" x14ac:dyDescent="0.2">
      <c r="A93" t="s">
        <v>1151</v>
      </c>
      <c r="B93">
        <v>803.65300000000002</v>
      </c>
      <c r="C93">
        <v>3.2336301673403997E-2</v>
      </c>
      <c r="D93">
        <v>2.0772121312821301E-2</v>
      </c>
      <c r="E93">
        <v>3.1674291351655698E-2</v>
      </c>
      <c r="F93">
        <v>2.2273197197131799E-2</v>
      </c>
      <c r="G93">
        <v>1.6278435030801799E-2</v>
      </c>
      <c r="H93">
        <v>1.59868690797355E-2</v>
      </c>
      <c r="I93">
        <v>1.7337276275336998E-2</v>
      </c>
      <c r="J93">
        <v>2.03866998682464E-2</v>
      </c>
      <c r="K93">
        <v>1.7855351163192801E-2</v>
      </c>
      <c r="L93">
        <v>1.3617925618190699E-2</v>
      </c>
      <c r="M93">
        <v>3.4462473092511402E-2</v>
      </c>
      <c r="N93">
        <v>2.7177129828932101E-2</v>
      </c>
      <c r="O93">
        <v>4.8369362676970402E-2</v>
      </c>
      <c r="P93">
        <v>5.7802721153672999E-2</v>
      </c>
      <c r="Q93">
        <v>2.1324891010597799E-2</v>
      </c>
      <c r="R93">
        <v>2.9122074833017299E-2</v>
      </c>
      <c r="S93">
        <v>1.5802389783166001E-2</v>
      </c>
      <c r="T93">
        <v>1.2912761797658099E-2</v>
      </c>
      <c r="U93">
        <v>1.0470812407721001E-2</v>
      </c>
      <c r="V93">
        <v>5.9877212141480497E-3</v>
      </c>
      <c r="W93">
        <v>2.9084051930221001E-2</v>
      </c>
      <c r="X93">
        <v>3.0723142563271199E-2</v>
      </c>
      <c r="AA93" t="str">
        <f t="shared" si="38"/>
        <v>PG_16:1/22:0</v>
      </c>
      <c r="AB93">
        <f t="shared" si="39"/>
        <v>2.6554211493112649E-2</v>
      </c>
      <c r="AC93">
        <f t="shared" si="40"/>
        <v>2.6973744274393748E-2</v>
      </c>
      <c r="AD93">
        <f t="shared" si="41"/>
        <v>1.6132652055268648E-2</v>
      </c>
      <c r="AE93">
        <f t="shared" si="42"/>
        <v>1.8861988071791701E-2</v>
      </c>
      <c r="AF93">
        <f t="shared" si="43"/>
        <v>1.573663839069175E-2</v>
      </c>
      <c r="AG93">
        <f t="shared" si="44"/>
        <v>3.0819801460721753E-2</v>
      </c>
      <c r="AH93">
        <f t="shared" si="45"/>
        <v>5.3086041915321701E-2</v>
      </c>
      <c r="AI93">
        <f t="shared" si="29"/>
        <v>1.4357575790412049E-2</v>
      </c>
      <c r="AJ93">
        <f t="shared" si="30"/>
        <v>8.2292668109345251E-3</v>
      </c>
      <c r="AK93">
        <f t="shared" si="31"/>
        <v>2.99035972467461E-2</v>
      </c>
      <c r="AM93" t="str">
        <f t="shared" si="32"/>
        <v>PG_16:1/22:0</v>
      </c>
      <c r="AN93">
        <f t="shared" si="33"/>
        <v>2.0851846857051697E-2</v>
      </c>
      <c r="AO93">
        <f t="shared" si="34"/>
        <v>2.7279256644827228E-2</v>
      </c>
      <c r="AQ93">
        <f t="shared" si="35"/>
        <v>5.5315071555551414E-3</v>
      </c>
      <c r="AR93">
        <f t="shared" si="36"/>
        <v>1.7430467119102278E-2</v>
      </c>
      <c r="AT93">
        <f t="shared" si="46"/>
        <v>2.4737652035695598E-3</v>
      </c>
      <c r="AU93">
        <f t="shared" si="47"/>
        <v>7.1159584033600809E-3</v>
      </c>
      <c r="AW93">
        <f t="shared" si="37"/>
        <v>0.46893444281271873</v>
      </c>
    </row>
    <row r="94" spans="1:49" x14ac:dyDescent="0.2">
      <c r="A94" t="s">
        <v>1152</v>
      </c>
      <c r="B94">
        <v>801.65099999999995</v>
      </c>
      <c r="C94">
        <v>7.0322195415873602E-3</v>
      </c>
      <c r="D94">
        <v>5.17520301151775E-3</v>
      </c>
      <c r="E94">
        <v>8.1107725695676192E-3</v>
      </c>
      <c r="F94">
        <v>1.12176694030807E-2</v>
      </c>
      <c r="G94">
        <v>3.2892092547259499E-3</v>
      </c>
      <c r="H94">
        <v>9.2878618378788805E-3</v>
      </c>
      <c r="I94">
        <v>8.2166580271350494E-3</v>
      </c>
      <c r="J94">
        <v>6.1751484121503001E-3</v>
      </c>
      <c r="K94">
        <v>9.2916693959560707E-3</v>
      </c>
      <c r="L94">
        <v>3.4043488493536501E-3</v>
      </c>
      <c r="M94">
        <v>8.9906332284210404E-3</v>
      </c>
      <c r="N94">
        <v>8.5259536585013604E-3</v>
      </c>
      <c r="O94">
        <v>2.1505905298697999E-2</v>
      </c>
      <c r="P94">
        <v>1.1929095662732399E-2</v>
      </c>
      <c r="Q94">
        <v>5.4077721184862398E-3</v>
      </c>
      <c r="R94">
        <v>5.8068212331713999E-3</v>
      </c>
      <c r="S94">
        <v>3.9805235388286698E-3</v>
      </c>
      <c r="T94">
        <v>2.8568427358374301E-3</v>
      </c>
      <c r="U94">
        <v>4.7390643797960604E-3</v>
      </c>
      <c r="V94">
        <v>3.9455929968281499E-3</v>
      </c>
      <c r="W94">
        <v>9.4058178362761494E-3</v>
      </c>
      <c r="X94">
        <v>1.5369910753946401E-2</v>
      </c>
      <c r="AA94" t="str">
        <f t="shared" si="38"/>
        <v>PG_16:1/22:1</v>
      </c>
      <c r="AB94">
        <f t="shared" si="39"/>
        <v>6.1037112765525547E-3</v>
      </c>
      <c r="AC94">
        <f t="shared" si="40"/>
        <v>9.6642209863241589E-3</v>
      </c>
      <c r="AD94">
        <f t="shared" si="41"/>
        <v>6.2885355463024152E-3</v>
      </c>
      <c r="AE94">
        <f t="shared" si="42"/>
        <v>7.1959032196426747E-3</v>
      </c>
      <c r="AF94">
        <f t="shared" si="43"/>
        <v>6.3480091226548602E-3</v>
      </c>
      <c r="AG94">
        <f t="shared" si="44"/>
        <v>8.7582934434612004E-3</v>
      </c>
      <c r="AH94">
        <f t="shared" si="45"/>
        <v>1.67175004807152E-2</v>
      </c>
      <c r="AI94">
        <f t="shared" si="29"/>
        <v>3.4186831373330499E-3</v>
      </c>
      <c r="AJ94">
        <f t="shared" si="30"/>
        <v>4.3423286883121047E-3</v>
      </c>
      <c r="AK94">
        <f t="shared" si="31"/>
        <v>1.2387864295111274E-2</v>
      </c>
      <c r="AM94" t="str">
        <f t="shared" si="32"/>
        <v>PG_16:1/22:1</v>
      </c>
      <c r="AN94">
        <f t="shared" si="33"/>
        <v>7.1200760302953334E-3</v>
      </c>
      <c r="AO94">
        <f t="shared" si="34"/>
        <v>9.1249340089865662E-3</v>
      </c>
      <c r="AQ94">
        <f t="shared" si="35"/>
        <v>1.4831526825460815E-3</v>
      </c>
      <c r="AR94">
        <f t="shared" si="36"/>
        <v>5.5646836758167697E-3</v>
      </c>
      <c r="AT94">
        <f t="shared" si="46"/>
        <v>6.6328604383684075E-4</v>
      </c>
      <c r="AU94">
        <f t="shared" si="47"/>
        <v>2.2717725976243619E-3</v>
      </c>
      <c r="AW94">
        <f t="shared" si="37"/>
        <v>0.47469573593800346</v>
      </c>
    </row>
    <row r="95" spans="1:49" x14ac:dyDescent="0.2">
      <c r="A95" t="s">
        <v>1153</v>
      </c>
      <c r="B95">
        <v>799.649</v>
      </c>
      <c r="C95">
        <v>9.9354359267468193E-3</v>
      </c>
      <c r="D95">
        <v>7.0587766476362303E-3</v>
      </c>
      <c r="E95">
        <v>7.5773887646667102E-3</v>
      </c>
      <c r="F95">
        <v>9.2928834200069893E-3</v>
      </c>
      <c r="G95">
        <v>6.29288272262612E-3</v>
      </c>
      <c r="H95">
        <v>1.4364635427244799E-2</v>
      </c>
      <c r="I95">
        <v>7.0431291715231104E-3</v>
      </c>
      <c r="J95">
        <v>1.04482448156726E-2</v>
      </c>
      <c r="K95">
        <v>4.7543767104669104E-3</v>
      </c>
      <c r="L95">
        <v>9.3714411104294394E-3</v>
      </c>
      <c r="M95">
        <v>1.26685680610805E-2</v>
      </c>
      <c r="N95">
        <v>7.7289115318037302E-3</v>
      </c>
      <c r="O95">
        <v>1.47921687416874E-2</v>
      </c>
      <c r="P95">
        <v>1.84973378190833E-2</v>
      </c>
      <c r="Q95">
        <v>5.6624979822395196E-3</v>
      </c>
      <c r="R95">
        <v>5.9210952683211096E-3</v>
      </c>
      <c r="S95">
        <v>4.5765278044790601E-3</v>
      </c>
      <c r="T95">
        <v>4.1572360688340903E-3</v>
      </c>
      <c r="U95">
        <v>3.39194819821931E-3</v>
      </c>
      <c r="V95">
        <v>1.8362747108407601E-3</v>
      </c>
      <c r="W95">
        <v>1.2981516055981499E-2</v>
      </c>
      <c r="X95">
        <v>1.1013735507489001E-2</v>
      </c>
      <c r="AA95" t="str">
        <f t="shared" si="38"/>
        <v>PG_16:1/22:2</v>
      </c>
      <c r="AB95">
        <f t="shared" si="39"/>
        <v>8.4971062871915248E-3</v>
      </c>
      <c r="AC95">
        <f t="shared" si="40"/>
        <v>8.4351360923368493E-3</v>
      </c>
      <c r="AD95">
        <f t="shared" si="41"/>
        <v>1.032875907493546E-2</v>
      </c>
      <c r="AE95">
        <f t="shared" si="42"/>
        <v>8.7456869935978558E-3</v>
      </c>
      <c r="AF95">
        <f t="shared" si="43"/>
        <v>7.0629089104481749E-3</v>
      </c>
      <c r="AG95">
        <f t="shared" si="44"/>
        <v>1.0198739796442115E-2</v>
      </c>
      <c r="AH95">
        <f t="shared" si="45"/>
        <v>1.6644753280385352E-2</v>
      </c>
      <c r="AI95">
        <f t="shared" si="29"/>
        <v>4.3668819366565748E-3</v>
      </c>
      <c r="AJ95">
        <f t="shared" si="30"/>
        <v>2.6141114545300348E-3</v>
      </c>
      <c r="AK95">
        <f t="shared" si="31"/>
        <v>1.1997625781735251E-2</v>
      </c>
      <c r="AM95" t="str">
        <f t="shared" si="32"/>
        <v>PG_16:1/22:2</v>
      </c>
      <c r="AN95">
        <f t="shared" si="33"/>
        <v>8.6139194717019738E-3</v>
      </c>
      <c r="AO95">
        <f t="shared" si="34"/>
        <v>9.1644224499498658E-3</v>
      </c>
      <c r="AQ95">
        <f t="shared" si="35"/>
        <v>1.1628929575178098E-3</v>
      </c>
      <c r="AR95">
        <f t="shared" si="36"/>
        <v>5.7222192359841148E-3</v>
      </c>
      <c r="AT95">
        <f t="shared" si="46"/>
        <v>5.2006154071311951E-4</v>
      </c>
      <c r="AU95">
        <f t="shared" si="47"/>
        <v>2.3360862207499472E-3</v>
      </c>
      <c r="AW95">
        <f t="shared" si="37"/>
        <v>0.84258944745666076</v>
      </c>
    </row>
    <row r="96" spans="1:49" x14ac:dyDescent="0.2">
      <c r="A96" t="s">
        <v>1154</v>
      </c>
      <c r="B96">
        <v>797.64700000000005</v>
      </c>
      <c r="C96">
        <v>1.6252881960174902E-2</v>
      </c>
      <c r="D96">
        <v>1.2823419197704199E-2</v>
      </c>
      <c r="E96">
        <v>1.8907401433362801E-2</v>
      </c>
      <c r="F96">
        <v>1.44787207038969E-2</v>
      </c>
      <c r="G96">
        <v>1.4393212337948399E-2</v>
      </c>
      <c r="H96">
        <v>8.5904804281388292E-3</v>
      </c>
      <c r="I96">
        <v>1.92128763478287E-2</v>
      </c>
      <c r="J96">
        <v>1.36988893831935E-2</v>
      </c>
      <c r="K96">
        <v>1.37773379185795E-2</v>
      </c>
      <c r="L96">
        <v>1.36927655229964E-2</v>
      </c>
      <c r="M96">
        <v>4.1005267438112203E-3</v>
      </c>
      <c r="N96">
        <v>1.03010555984323E-2</v>
      </c>
      <c r="O96">
        <v>2.4642295094842701E-2</v>
      </c>
      <c r="P96">
        <v>1.90608164097406E-2</v>
      </c>
      <c r="Q96">
        <v>6.4805522333743803E-3</v>
      </c>
      <c r="R96">
        <v>8.2601970790079308E-3</v>
      </c>
      <c r="S96">
        <v>4.96571033259727E-3</v>
      </c>
      <c r="T96">
        <v>1.8593014310004099E-3</v>
      </c>
      <c r="U96">
        <v>2.8245108759032099E-3</v>
      </c>
      <c r="V96">
        <v>1.10176482650446E-3</v>
      </c>
      <c r="W96">
        <v>5.4532240518020501E-3</v>
      </c>
      <c r="X96">
        <v>9.8810112232471294E-3</v>
      </c>
      <c r="AA96" t="str">
        <f t="shared" si="38"/>
        <v>PG_16:1/22:3</v>
      </c>
      <c r="AB96">
        <f t="shared" si="39"/>
        <v>1.453815057893955E-2</v>
      </c>
      <c r="AC96">
        <f t="shared" si="40"/>
        <v>1.669306106862985E-2</v>
      </c>
      <c r="AD96">
        <f t="shared" si="41"/>
        <v>1.1491846383043614E-2</v>
      </c>
      <c r="AE96">
        <f t="shared" si="42"/>
        <v>1.6455882865511098E-2</v>
      </c>
      <c r="AF96">
        <f t="shared" si="43"/>
        <v>1.373505172078795E-2</v>
      </c>
      <c r="AG96">
        <f t="shared" si="44"/>
        <v>7.2007911711217606E-3</v>
      </c>
      <c r="AH96">
        <f t="shared" si="45"/>
        <v>2.1851555752291651E-2</v>
      </c>
      <c r="AI96">
        <f t="shared" si="29"/>
        <v>3.4125058817988398E-3</v>
      </c>
      <c r="AJ96">
        <f t="shared" si="30"/>
        <v>1.9631378512038351E-3</v>
      </c>
      <c r="AK96">
        <f t="shared" si="31"/>
        <v>7.6671176375245897E-3</v>
      </c>
      <c r="AM96" t="str">
        <f t="shared" si="32"/>
        <v>PG_16:1/22:3</v>
      </c>
      <c r="AN96">
        <f t="shared" si="33"/>
        <v>1.4582798523382415E-2</v>
      </c>
      <c r="AO96">
        <f t="shared" si="34"/>
        <v>8.4190216587881356E-3</v>
      </c>
      <c r="AQ96">
        <f t="shared" si="35"/>
        <v>2.1351994155534367E-3</v>
      </c>
      <c r="AR96">
        <f t="shared" si="36"/>
        <v>7.8934474932325742E-3</v>
      </c>
      <c r="AT96">
        <f t="shared" si="46"/>
        <v>9.5489020773906121E-4</v>
      </c>
      <c r="AU96">
        <f t="shared" si="47"/>
        <v>3.2224864449784635E-3</v>
      </c>
      <c r="AW96">
        <f t="shared" si="37"/>
        <v>0.15801984607482941</v>
      </c>
    </row>
    <row r="97" spans="1:49" x14ac:dyDescent="0.2">
      <c r="A97" t="s">
        <v>1155</v>
      </c>
      <c r="B97">
        <v>795.64499999999998</v>
      </c>
      <c r="C97">
        <v>4.2554312894253501E-2</v>
      </c>
      <c r="D97">
        <v>4.0646045005234298E-2</v>
      </c>
      <c r="E97">
        <v>4.0343743878721298E-2</v>
      </c>
      <c r="F97">
        <v>4.4083499285815397E-2</v>
      </c>
      <c r="G97">
        <v>3.7100311960882398E-2</v>
      </c>
      <c r="H97">
        <v>2.5524253165452399E-2</v>
      </c>
      <c r="I97">
        <v>5.3583309323973198E-2</v>
      </c>
      <c r="J97">
        <v>3.6086783302032098E-2</v>
      </c>
      <c r="K97">
        <v>4.8609664285868E-2</v>
      </c>
      <c r="L97">
        <v>3.4536836823958403E-2</v>
      </c>
      <c r="M97">
        <v>2.7163949769257002E-2</v>
      </c>
      <c r="N97">
        <v>3.8090769340799899E-2</v>
      </c>
      <c r="O97">
        <v>4.3144673107912902E-2</v>
      </c>
      <c r="P97">
        <v>5.7296137308512698E-2</v>
      </c>
      <c r="Q97">
        <v>4.7938684103906101E-2</v>
      </c>
      <c r="R97">
        <v>4.9373773989737899E-2</v>
      </c>
      <c r="S97">
        <v>1.5040619617683999E-2</v>
      </c>
      <c r="T97">
        <v>1.31047198800024E-2</v>
      </c>
      <c r="U97">
        <v>8.5158837527565499E-3</v>
      </c>
      <c r="V97">
        <v>6.6363264660082898E-3</v>
      </c>
      <c r="W97">
        <v>1.8884989620560601E-2</v>
      </c>
      <c r="X97">
        <v>2.7057791537064599E-2</v>
      </c>
      <c r="AA97" t="str">
        <f t="shared" si="38"/>
        <v>PG_16:1/22:4</v>
      </c>
      <c r="AB97">
        <f t="shared" si="39"/>
        <v>4.1600178949743896E-2</v>
      </c>
      <c r="AC97">
        <f t="shared" si="40"/>
        <v>4.2213621582268351E-2</v>
      </c>
      <c r="AD97">
        <f t="shared" si="41"/>
        <v>3.1312282563167398E-2</v>
      </c>
      <c r="AE97">
        <f t="shared" si="42"/>
        <v>4.4835046313002648E-2</v>
      </c>
      <c r="AF97">
        <f t="shared" si="43"/>
        <v>4.1573250554913205E-2</v>
      </c>
      <c r="AG97">
        <f t="shared" si="44"/>
        <v>3.2627359555028448E-2</v>
      </c>
      <c r="AH97">
        <f t="shared" si="45"/>
        <v>5.0220405208212804E-2</v>
      </c>
      <c r="AI97">
        <f t="shared" si="29"/>
        <v>1.4072669748843199E-2</v>
      </c>
      <c r="AJ97">
        <f t="shared" si="30"/>
        <v>7.5761051093824194E-3</v>
      </c>
      <c r="AK97">
        <f t="shared" si="31"/>
        <v>2.29713905788126E-2</v>
      </c>
      <c r="AM97" t="str">
        <f t="shared" si="32"/>
        <v>PG_16:1/22:4</v>
      </c>
      <c r="AN97">
        <f t="shared" si="33"/>
        <v>4.0306875992619104E-2</v>
      </c>
      <c r="AO97">
        <f t="shared" si="34"/>
        <v>2.5493586040055895E-2</v>
      </c>
      <c r="AQ97">
        <f t="shared" si="35"/>
        <v>5.2038219902807584E-3</v>
      </c>
      <c r="AR97">
        <f t="shared" si="36"/>
        <v>1.6734255529559029E-2</v>
      </c>
      <c r="AT97">
        <f t="shared" si="46"/>
        <v>2.3272199426152052E-3</v>
      </c>
      <c r="AU97">
        <f t="shared" si="47"/>
        <v>6.8317312121279209E-3</v>
      </c>
      <c r="AW97">
        <f t="shared" si="37"/>
        <v>0.12018230614565596</v>
      </c>
    </row>
    <row r="98" spans="1:49" x14ac:dyDescent="0.2">
      <c r="A98" t="s">
        <v>1156</v>
      </c>
      <c r="B98">
        <v>793.64300000000003</v>
      </c>
      <c r="C98">
        <v>5.8432035989664101E-2</v>
      </c>
      <c r="D98">
        <v>5.5612829255223102E-2</v>
      </c>
      <c r="E98">
        <v>6.00183944320151E-2</v>
      </c>
      <c r="F98">
        <v>4.5474109497956799E-2</v>
      </c>
      <c r="G98">
        <v>4.0358752468234997E-2</v>
      </c>
      <c r="H98">
        <v>4.0431632841246699E-2</v>
      </c>
      <c r="I98">
        <v>5.8400659686326899E-2</v>
      </c>
      <c r="J98">
        <v>6.2142842203098798E-2</v>
      </c>
      <c r="K98">
        <v>5.60794186198511E-2</v>
      </c>
      <c r="L98">
        <v>5.3003644801891701E-2</v>
      </c>
      <c r="M98">
        <v>4.1735172066936201E-2</v>
      </c>
      <c r="N98">
        <v>3.3795396186560002E-2</v>
      </c>
      <c r="O98">
        <v>7.9981396167587898E-2</v>
      </c>
      <c r="P98">
        <v>8.6968358256395498E-2</v>
      </c>
      <c r="Q98">
        <v>5.8172081881901899E-2</v>
      </c>
      <c r="R98">
        <v>6.7995406245336606E-2</v>
      </c>
      <c r="S98">
        <v>2.7930800556481401E-2</v>
      </c>
      <c r="T98">
        <v>1.34690639673997E-2</v>
      </c>
      <c r="U98">
        <v>1.1849255961984601E-2</v>
      </c>
      <c r="V98">
        <v>6.4722805202088998E-3</v>
      </c>
      <c r="W98">
        <v>3.7371843710537499E-2</v>
      </c>
      <c r="X98">
        <v>3.3989631223597598E-2</v>
      </c>
      <c r="AA98" t="str">
        <f t="shared" si="38"/>
        <v>PG_16:1/22:5</v>
      </c>
      <c r="AB98">
        <f t="shared" si="39"/>
        <v>5.7022432622443602E-2</v>
      </c>
      <c r="AC98">
        <f t="shared" si="40"/>
        <v>5.2746251964985946E-2</v>
      </c>
      <c r="AD98">
        <f t="shared" si="41"/>
        <v>4.0395192654740848E-2</v>
      </c>
      <c r="AE98">
        <f t="shared" si="42"/>
        <v>6.0271750944712849E-2</v>
      </c>
      <c r="AF98">
        <f t="shared" si="43"/>
        <v>5.4541531710871401E-2</v>
      </c>
      <c r="AG98">
        <f t="shared" si="44"/>
        <v>3.7765284126748101E-2</v>
      </c>
      <c r="AH98">
        <f t="shared" si="45"/>
        <v>8.3474877211991705E-2</v>
      </c>
      <c r="AI98">
        <f t="shared" si="29"/>
        <v>2.069993226194055E-2</v>
      </c>
      <c r="AJ98">
        <f t="shared" si="30"/>
        <v>9.1607682410967499E-3</v>
      </c>
      <c r="AK98">
        <f t="shared" si="31"/>
        <v>3.5680737467067548E-2</v>
      </c>
      <c r="AM98" t="str">
        <f t="shared" si="32"/>
        <v>PG_16:1/22:5</v>
      </c>
      <c r="AN98">
        <f t="shared" si="33"/>
        <v>5.2995431979550936E-2</v>
      </c>
      <c r="AO98">
        <f t="shared" si="34"/>
        <v>3.7356319861768926E-2</v>
      </c>
      <c r="AQ98">
        <f t="shared" si="35"/>
        <v>7.5891385868550477E-3</v>
      </c>
      <c r="AR98">
        <f t="shared" si="36"/>
        <v>2.8294524820479668E-2</v>
      </c>
      <c r="AT98">
        <f t="shared" si="46"/>
        <v>3.3939659541749154E-3</v>
      </c>
      <c r="AU98">
        <f t="shared" si="47"/>
        <v>1.1551191387448166E-2</v>
      </c>
      <c r="AW98">
        <f t="shared" si="37"/>
        <v>0.2908102460601153</v>
      </c>
    </row>
    <row r="99" spans="1:49" x14ac:dyDescent="0.2">
      <c r="A99" t="s">
        <v>1157</v>
      </c>
      <c r="B99">
        <v>791.64099999999996</v>
      </c>
      <c r="C99">
        <v>0.39430925892625301</v>
      </c>
      <c r="D99">
        <v>0.28752462749359398</v>
      </c>
      <c r="E99">
        <v>0.32293333986188799</v>
      </c>
      <c r="F99">
        <v>0.34512200801536502</v>
      </c>
      <c r="G99">
        <v>0.21735436410405701</v>
      </c>
      <c r="H99">
        <v>0.29445691051846601</v>
      </c>
      <c r="I99">
        <v>0.34643310053937199</v>
      </c>
      <c r="J99">
        <v>0.35515371375056298</v>
      </c>
      <c r="K99">
        <v>0.39572335074069098</v>
      </c>
      <c r="L99">
        <v>0.313958482247294</v>
      </c>
      <c r="M99">
        <v>0.20768687697058899</v>
      </c>
      <c r="N99">
        <v>0.14481324823088601</v>
      </c>
      <c r="O99">
        <v>0.37094233501492602</v>
      </c>
      <c r="P99">
        <v>0.316233897702276</v>
      </c>
      <c r="Q99">
        <v>0.18580921139553699</v>
      </c>
      <c r="R99">
        <v>0.20906183648874399</v>
      </c>
      <c r="S99">
        <v>6.4568984447472E-2</v>
      </c>
      <c r="T99">
        <v>5.3352297855767103E-2</v>
      </c>
      <c r="U99">
        <v>3.8843409866724903E-2</v>
      </c>
      <c r="V99">
        <v>3.1787848168360902E-2</v>
      </c>
      <c r="W99">
        <v>8.6937927099937098E-2</v>
      </c>
      <c r="X99">
        <v>0.106363055917055</v>
      </c>
      <c r="AA99" t="str">
        <f t="shared" si="38"/>
        <v>PG_16:1/22:6</v>
      </c>
      <c r="AB99">
        <f t="shared" si="39"/>
        <v>0.3409169432099235</v>
      </c>
      <c r="AC99">
        <f t="shared" si="40"/>
        <v>0.33402767393862653</v>
      </c>
      <c r="AD99">
        <f t="shared" si="41"/>
        <v>0.25590563731126148</v>
      </c>
      <c r="AE99">
        <f t="shared" si="42"/>
        <v>0.35079340714496748</v>
      </c>
      <c r="AF99">
        <f t="shared" si="43"/>
        <v>0.35484091649399252</v>
      </c>
      <c r="AG99">
        <f t="shared" si="44"/>
        <v>0.1762500626007375</v>
      </c>
      <c r="AH99">
        <f t="shared" si="45"/>
        <v>0.34358811635860098</v>
      </c>
      <c r="AI99">
        <f t="shared" si="29"/>
        <v>5.8960641151619551E-2</v>
      </c>
      <c r="AJ99">
        <f t="shared" si="30"/>
        <v>3.5315629017542899E-2</v>
      </c>
      <c r="AK99">
        <f t="shared" si="31"/>
        <v>9.6650491508496056E-2</v>
      </c>
      <c r="AM99" t="str">
        <f t="shared" si="32"/>
        <v>PG_16:1/22:6</v>
      </c>
      <c r="AN99">
        <f t="shared" si="33"/>
        <v>0.32729691561975433</v>
      </c>
      <c r="AO99">
        <f t="shared" si="34"/>
        <v>0.1421529881273994</v>
      </c>
      <c r="AQ99">
        <f t="shared" si="35"/>
        <v>4.0737820191374834E-2</v>
      </c>
      <c r="AR99">
        <f t="shared" si="36"/>
        <v>0.12464387918046886</v>
      </c>
      <c r="AT99">
        <f t="shared" si="46"/>
        <v>1.8218507040615523E-2</v>
      </c>
      <c r="AU99">
        <f t="shared" si="47"/>
        <v>5.0885650592210702E-2</v>
      </c>
      <c r="AW99">
        <f t="shared" si="37"/>
        <v>2.629402627556077E-2</v>
      </c>
    </row>
    <row r="100" spans="1:49" x14ac:dyDescent="0.2">
      <c r="A100" t="s">
        <v>1158</v>
      </c>
      <c r="B100">
        <v>777.62699999999995</v>
      </c>
      <c r="C100">
        <v>1.0827574144864901E-2</v>
      </c>
      <c r="D100">
        <v>1.54011778621447E-2</v>
      </c>
      <c r="E100">
        <v>1.6192396201700598E-2</v>
      </c>
      <c r="F100">
        <v>8.5472849385481494E-3</v>
      </c>
      <c r="G100">
        <v>1.29561698433163E-2</v>
      </c>
      <c r="H100">
        <v>1.84427390149156E-2</v>
      </c>
      <c r="I100">
        <v>1.25908823682428E-2</v>
      </c>
      <c r="J100">
        <v>2.4459847156353E-2</v>
      </c>
      <c r="K100">
        <v>8.1618158784671595E-3</v>
      </c>
      <c r="L100">
        <v>8.6016802233680502E-3</v>
      </c>
      <c r="M100">
        <v>3.48470499548598E-2</v>
      </c>
      <c r="N100">
        <v>2.1293745483819099E-2</v>
      </c>
      <c r="O100">
        <v>5.8156849117887099E-2</v>
      </c>
      <c r="P100">
        <v>3.3694656111382199E-2</v>
      </c>
      <c r="Q100">
        <v>8.8096739323744403E-3</v>
      </c>
      <c r="R100">
        <v>1.0192049417964401E-2</v>
      </c>
      <c r="S100">
        <v>2.2891688101239899E-2</v>
      </c>
      <c r="T100">
        <v>1.3565377447274001E-2</v>
      </c>
      <c r="U100">
        <v>2.10148091087899E-2</v>
      </c>
      <c r="V100">
        <v>9.6620400707666792E-3</v>
      </c>
      <c r="W100">
        <v>2.80150499802552E-2</v>
      </c>
      <c r="X100">
        <v>1.6811727863688699E-2</v>
      </c>
      <c r="AA100" t="str">
        <f t="shared" si="38"/>
        <v>PG_18:0/18:0</v>
      </c>
      <c r="AB100">
        <f t="shared" si="39"/>
        <v>1.3114376003504801E-2</v>
      </c>
      <c r="AC100">
        <f t="shared" si="40"/>
        <v>1.2369840570124375E-2</v>
      </c>
      <c r="AD100">
        <f t="shared" si="41"/>
        <v>1.5699454429115949E-2</v>
      </c>
      <c r="AE100">
        <f t="shared" si="42"/>
        <v>1.8525364762297901E-2</v>
      </c>
      <c r="AF100">
        <f t="shared" si="43"/>
        <v>8.3817480509176048E-3</v>
      </c>
      <c r="AG100">
        <f t="shared" si="44"/>
        <v>2.807039771933945E-2</v>
      </c>
      <c r="AH100">
        <f t="shared" si="45"/>
        <v>4.5925752614634649E-2</v>
      </c>
      <c r="AI100">
        <f t="shared" si="29"/>
        <v>1.8228532774256949E-2</v>
      </c>
      <c r="AJ100">
        <f t="shared" si="30"/>
        <v>1.5338424589778289E-2</v>
      </c>
      <c r="AK100">
        <f t="shared" si="31"/>
        <v>2.241338892197195E-2</v>
      </c>
      <c r="AM100" t="str">
        <f t="shared" si="32"/>
        <v>PG_18:0/18:0</v>
      </c>
      <c r="AN100">
        <f t="shared" si="33"/>
        <v>1.3618156763192127E-2</v>
      </c>
      <c r="AO100">
        <f t="shared" si="34"/>
        <v>2.5995299323996256E-2</v>
      </c>
      <c r="AQ100">
        <f t="shared" si="35"/>
        <v>3.7962005641943653E-3</v>
      </c>
      <c r="AR100">
        <f t="shared" si="36"/>
        <v>1.2126940314726626E-2</v>
      </c>
      <c r="AT100">
        <f t="shared" si="46"/>
        <v>1.697712503552331E-3</v>
      </c>
      <c r="AU100">
        <f t="shared" si="47"/>
        <v>4.950802652044446E-3</v>
      </c>
      <c r="AW100">
        <f t="shared" si="37"/>
        <v>8.3870505329085174E-2</v>
      </c>
    </row>
    <row r="101" spans="1:49" x14ac:dyDescent="0.2">
      <c r="A101" t="s">
        <v>1159</v>
      </c>
      <c r="B101">
        <v>775.625</v>
      </c>
      <c r="C101">
        <v>3.7155770934556E-2</v>
      </c>
      <c r="D101">
        <v>2.5387800902158201E-2</v>
      </c>
      <c r="E101">
        <v>2.4852441982728402E-2</v>
      </c>
      <c r="F101">
        <v>2.61431014621131E-2</v>
      </c>
      <c r="G101">
        <v>1.8217294484474102E-2</v>
      </c>
      <c r="H101">
        <v>4.2510575428243401E-2</v>
      </c>
      <c r="I101">
        <v>3.0434614934976501E-2</v>
      </c>
      <c r="J101">
        <v>2.6568635709606499E-2</v>
      </c>
      <c r="K101">
        <v>2.8626743866282799E-2</v>
      </c>
      <c r="L101">
        <v>2.1400163502059099E-2</v>
      </c>
      <c r="M101">
        <v>5.4584353710693999E-2</v>
      </c>
      <c r="N101">
        <v>8.0371273423837097E-2</v>
      </c>
      <c r="O101">
        <v>0.108094344948237</v>
      </c>
      <c r="P101">
        <v>9.0920621403498894E-2</v>
      </c>
      <c r="Q101">
        <v>4.4672351138295402E-2</v>
      </c>
      <c r="R101">
        <v>4.46267786634695E-2</v>
      </c>
      <c r="S101">
        <v>2.3979246926307301E-2</v>
      </c>
      <c r="T101">
        <v>2.6863342092762001E-2</v>
      </c>
      <c r="U101">
        <v>2.8662612244317799E-2</v>
      </c>
      <c r="V101">
        <v>1.9966573553704101E-2</v>
      </c>
      <c r="W101">
        <v>2.3224710369143298E-2</v>
      </c>
      <c r="X101">
        <v>5.0749891948012001E-2</v>
      </c>
      <c r="AA101" t="str">
        <f t="shared" si="38"/>
        <v>PG_18:0/18:1</v>
      </c>
      <c r="AB101">
        <f t="shared" si="39"/>
        <v>3.1271785918357102E-2</v>
      </c>
      <c r="AC101">
        <f t="shared" si="40"/>
        <v>2.5497771722420751E-2</v>
      </c>
      <c r="AD101">
        <f t="shared" si="41"/>
        <v>3.0363934956358751E-2</v>
      </c>
      <c r="AE101">
        <f t="shared" si="42"/>
        <v>2.8501625322291502E-2</v>
      </c>
      <c r="AF101">
        <f t="shared" si="43"/>
        <v>2.5013453684170947E-2</v>
      </c>
      <c r="AG101">
        <f t="shared" si="44"/>
        <v>6.7477813567265552E-2</v>
      </c>
      <c r="AH101">
        <f t="shared" si="45"/>
        <v>9.9507483175867939E-2</v>
      </c>
      <c r="AI101">
        <f t="shared" si="29"/>
        <v>2.5421294509534651E-2</v>
      </c>
      <c r="AJ101">
        <f t="shared" si="30"/>
        <v>2.4314592899010952E-2</v>
      </c>
      <c r="AK101">
        <f t="shared" si="31"/>
        <v>3.6987301158577651E-2</v>
      </c>
      <c r="AM101" t="str">
        <f t="shared" si="32"/>
        <v>PG_18:0/18:1</v>
      </c>
      <c r="AN101">
        <f t="shared" si="33"/>
        <v>2.8129714320719812E-2</v>
      </c>
      <c r="AO101">
        <f t="shared" si="34"/>
        <v>5.0741697062051352E-2</v>
      </c>
      <c r="AQ101">
        <f t="shared" si="35"/>
        <v>2.8125111449614306E-3</v>
      </c>
      <c r="AR101">
        <f t="shared" si="36"/>
        <v>3.2353120087210238E-2</v>
      </c>
      <c r="AT101">
        <f t="shared" si="46"/>
        <v>1.2577932215219047E-3</v>
      </c>
      <c r="AU101">
        <f t="shared" si="47"/>
        <v>1.3208105966775647E-2</v>
      </c>
      <c r="AW101">
        <f t="shared" si="37"/>
        <v>0.19342687281160548</v>
      </c>
    </row>
    <row r="102" spans="1:49" x14ac:dyDescent="0.2">
      <c r="A102" t="s">
        <v>1160</v>
      </c>
      <c r="B102">
        <v>773.62300000000005</v>
      </c>
      <c r="C102">
        <v>1.8852416728092899E-2</v>
      </c>
      <c r="D102">
        <v>1.24877643692771E-2</v>
      </c>
      <c r="E102">
        <v>1.3690580692837399E-2</v>
      </c>
      <c r="F102">
        <v>1.5687595727510599E-2</v>
      </c>
      <c r="G102">
        <v>1.10758414146198E-2</v>
      </c>
      <c r="H102">
        <v>1.2964096215176199E-2</v>
      </c>
      <c r="I102">
        <v>7.9797828553274299E-3</v>
      </c>
      <c r="J102">
        <v>1.23643347015401E-2</v>
      </c>
      <c r="K102">
        <v>1.62621724539007E-2</v>
      </c>
      <c r="L102">
        <v>1.52459049978881E-2</v>
      </c>
      <c r="M102">
        <v>6.4337449103768901E-2</v>
      </c>
      <c r="N102">
        <v>7.64885987909142E-2</v>
      </c>
      <c r="O102">
        <v>0.15157936988937101</v>
      </c>
      <c r="P102">
        <v>0.131100765875513</v>
      </c>
      <c r="Q102">
        <v>4.7317863249312801E-2</v>
      </c>
      <c r="R102">
        <v>5.8064167448195099E-2</v>
      </c>
      <c r="S102">
        <v>2.1461624762776702E-2</v>
      </c>
      <c r="T102">
        <v>2.85159161283721E-2</v>
      </c>
      <c r="U102">
        <v>2.2181724917382802E-2</v>
      </c>
      <c r="V102">
        <v>1.8626468958278099E-2</v>
      </c>
      <c r="W102">
        <v>3.3915308444643501E-2</v>
      </c>
      <c r="X102">
        <v>3.02359332156651E-2</v>
      </c>
      <c r="AA102" t="str">
        <f t="shared" si="38"/>
        <v>PG_18:0/18:2</v>
      </c>
      <c r="AB102">
        <f t="shared" si="39"/>
        <v>1.5670090548684998E-2</v>
      </c>
      <c r="AC102">
        <f t="shared" si="40"/>
        <v>1.4689088210173999E-2</v>
      </c>
      <c r="AD102">
        <f t="shared" si="41"/>
        <v>1.2019968814897999E-2</v>
      </c>
      <c r="AE102">
        <f t="shared" si="42"/>
        <v>1.0172058778433765E-2</v>
      </c>
      <c r="AF102">
        <f t="shared" si="43"/>
        <v>1.5754038725894398E-2</v>
      </c>
      <c r="AG102">
        <f t="shared" si="44"/>
        <v>7.0413023947341558E-2</v>
      </c>
      <c r="AH102">
        <f t="shared" si="45"/>
        <v>0.14134006788244202</v>
      </c>
      <c r="AI102">
        <f t="shared" si="29"/>
        <v>2.4988770445574401E-2</v>
      </c>
      <c r="AJ102">
        <f t="shared" si="30"/>
        <v>2.0404096937830449E-2</v>
      </c>
      <c r="AK102">
        <f t="shared" si="31"/>
        <v>3.2075620830154299E-2</v>
      </c>
      <c r="AM102" t="str">
        <f t="shared" si="32"/>
        <v>PG_18:0/18:2</v>
      </c>
      <c r="AN102">
        <f t="shared" si="33"/>
        <v>1.3661049015617033E-2</v>
      </c>
      <c r="AO102">
        <f t="shared" si="34"/>
        <v>5.7844316008668552E-2</v>
      </c>
      <c r="AQ102">
        <f t="shared" si="35"/>
        <v>2.4667749945433068E-3</v>
      </c>
      <c r="AR102">
        <f t="shared" si="36"/>
        <v>5.0682333040563771E-2</v>
      </c>
      <c r="AT102">
        <f t="shared" si="46"/>
        <v>1.1031753145991014E-3</v>
      </c>
      <c r="AU102">
        <f t="shared" si="47"/>
        <v>2.0690975820530321E-2</v>
      </c>
      <c r="AW102">
        <f t="shared" si="37"/>
        <v>0.12304252269253958</v>
      </c>
    </row>
    <row r="103" spans="1:49" x14ac:dyDescent="0.2">
      <c r="A103" t="s">
        <v>1161</v>
      </c>
      <c r="B103">
        <v>771.62099999999998</v>
      </c>
      <c r="C103">
        <v>2.3834557329087498E-3</v>
      </c>
      <c r="D103">
        <v>6.2808472781773596E-3</v>
      </c>
      <c r="E103">
        <v>9.0023845831378596E-3</v>
      </c>
      <c r="F103">
        <v>1.27106877104131E-2</v>
      </c>
      <c r="G103">
        <v>6.8115343167174302E-3</v>
      </c>
      <c r="H103">
        <v>1.11635715945313E-2</v>
      </c>
      <c r="I103">
        <v>7.5205553454849201E-3</v>
      </c>
      <c r="J103">
        <v>9.4918624611126205E-3</v>
      </c>
      <c r="K103">
        <v>4.8127075767598797E-3</v>
      </c>
      <c r="L103">
        <v>5.0246533357315697E-3</v>
      </c>
      <c r="M103">
        <v>3.4617972908285201E-2</v>
      </c>
      <c r="N103">
        <v>4.6535714485246703E-2</v>
      </c>
      <c r="O103">
        <v>7.5799951588864004E-2</v>
      </c>
      <c r="P103">
        <v>5.5240637439100702E-2</v>
      </c>
      <c r="Q103">
        <v>2.19493869017575E-2</v>
      </c>
      <c r="R103">
        <v>1.8507498790047199E-2</v>
      </c>
      <c r="S103">
        <v>6.6949550144150702E-2</v>
      </c>
      <c r="T103">
        <v>3.0157657191680499E-2</v>
      </c>
      <c r="U103">
        <v>3.6712349085968002E-2</v>
      </c>
      <c r="V103">
        <v>2.82860658329687E-2</v>
      </c>
      <c r="W103">
        <v>2.2379105792990399E-2</v>
      </c>
      <c r="X103">
        <v>2.6652817515920999E-2</v>
      </c>
      <c r="AA103" t="str">
        <f t="shared" si="38"/>
        <v>PG_18:0/18:3</v>
      </c>
      <c r="AB103">
        <f t="shared" si="39"/>
        <v>4.3321515055430547E-3</v>
      </c>
      <c r="AC103">
        <f t="shared" si="40"/>
        <v>1.0856536146775481E-2</v>
      </c>
      <c r="AD103">
        <f t="shared" si="41"/>
        <v>8.9875529556243654E-3</v>
      </c>
      <c r="AE103">
        <f t="shared" si="42"/>
        <v>8.5062089032987703E-3</v>
      </c>
      <c r="AF103">
        <f t="shared" si="43"/>
        <v>4.9186804562457252E-3</v>
      </c>
      <c r="AG103">
        <f t="shared" si="44"/>
        <v>4.0576843696765952E-2</v>
      </c>
      <c r="AH103">
        <f t="shared" si="45"/>
        <v>6.5520294513982349E-2</v>
      </c>
      <c r="AI103">
        <f t="shared" si="29"/>
        <v>4.8553603667915599E-2</v>
      </c>
      <c r="AJ103">
        <f t="shared" si="30"/>
        <v>3.2499207459468354E-2</v>
      </c>
      <c r="AK103">
        <f t="shared" si="31"/>
        <v>2.4515961654455701E-2</v>
      </c>
      <c r="AM103" t="str">
        <f t="shared" si="32"/>
        <v>PG_18:0/18:3</v>
      </c>
      <c r="AN103">
        <f t="shared" si="33"/>
        <v>7.5202259934974789E-3</v>
      </c>
      <c r="AO103">
        <f t="shared" si="34"/>
        <v>4.2333182198517595E-2</v>
      </c>
      <c r="AQ103">
        <f t="shared" si="35"/>
        <v>2.7923124052571125E-3</v>
      </c>
      <c r="AR103">
        <f t="shared" si="36"/>
        <v>1.5760559577658227E-2</v>
      </c>
      <c r="AT103">
        <f t="shared" si="46"/>
        <v>1.248760070514169E-3</v>
      </c>
      <c r="AU103">
        <f t="shared" si="47"/>
        <v>6.4342215043328346E-3</v>
      </c>
      <c r="AW103">
        <f t="shared" si="37"/>
        <v>7.071277630085979E-3</v>
      </c>
    </row>
    <row r="104" spans="1:49" x14ac:dyDescent="0.2">
      <c r="A104" t="s">
        <v>1162</v>
      </c>
      <c r="B104">
        <v>805.65499999999997</v>
      </c>
      <c r="C104">
        <v>7.2677353765338796E-3</v>
      </c>
      <c r="D104">
        <v>7.4371591341895402E-3</v>
      </c>
      <c r="E104">
        <v>4.9480662758584299E-3</v>
      </c>
      <c r="F104">
        <v>9.1569816458213493E-3</v>
      </c>
      <c r="G104">
        <v>7.2025418357913196E-3</v>
      </c>
      <c r="H104">
        <v>5.5743256364404001E-3</v>
      </c>
      <c r="I104">
        <v>6.1656207529631503E-3</v>
      </c>
      <c r="J104">
        <v>1.0130937551673901E-2</v>
      </c>
      <c r="K104">
        <v>6.2645628859581302E-3</v>
      </c>
      <c r="L104">
        <v>7.2848442353303598E-3</v>
      </c>
      <c r="M104">
        <v>1.1360190168871199E-2</v>
      </c>
      <c r="N104">
        <v>1.49124432488482E-2</v>
      </c>
      <c r="O104">
        <v>2.5045216006674701E-2</v>
      </c>
      <c r="P104">
        <v>3.6384856348408601E-2</v>
      </c>
      <c r="Q104">
        <v>1.16186423557163E-2</v>
      </c>
      <c r="R104">
        <v>1.8019293056615201E-2</v>
      </c>
      <c r="S104">
        <v>1.12806101082352E-2</v>
      </c>
      <c r="T104">
        <v>6.81560677689494E-3</v>
      </c>
      <c r="U104">
        <v>1.32436351165473E-2</v>
      </c>
      <c r="V104">
        <v>5.9469168541620102E-3</v>
      </c>
      <c r="W104">
        <v>1.5901957967216E-2</v>
      </c>
      <c r="X104">
        <v>1.3256446561353601E-2</v>
      </c>
      <c r="AA104" t="str">
        <f t="shared" si="38"/>
        <v>PG_18:0/20:0</v>
      </c>
      <c r="AB104">
        <f t="shared" si="39"/>
        <v>7.3524472553617099E-3</v>
      </c>
      <c r="AC104">
        <f t="shared" si="40"/>
        <v>7.0525239608398901E-3</v>
      </c>
      <c r="AD104">
        <f t="shared" si="41"/>
        <v>6.3884337361158599E-3</v>
      </c>
      <c r="AE104">
        <f t="shared" si="42"/>
        <v>8.1482791523185254E-3</v>
      </c>
      <c r="AF104">
        <f t="shared" si="43"/>
        <v>6.7747035606442445E-3</v>
      </c>
      <c r="AG104">
        <f t="shared" si="44"/>
        <v>1.3136316708859699E-2</v>
      </c>
      <c r="AH104">
        <f t="shared" si="45"/>
        <v>3.0715036177541649E-2</v>
      </c>
      <c r="AI104">
        <f t="shared" si="29"/>
        <v>9.0481084425650705E-3</v>
      </c>
      <c r="AJ104">
        <f t="shared" si="30"/>
        <v>9.5952759853546558E-3</v>
      </c>
      <c r="AK104">
        <f t="shared" si="31"/>
        <v>1.45792022642848E-2</v>
      </c>
      <c r="AM104" t="str">
        <f t="shared" si="32"/>
        <v>PG_18:0/20:0</v>
      </c>
      <c r="AN104">
        <f t="shared" si="33"/>
        <v>7.1432775330560472E-3</v>
      </c>
      <c r="AO104">
        <f t="shared" si="34"/>
        <v>1.5414787915721175E-2</v>
      </c>
      <c r="AQ104">
        <f t="shared" si="35"/>
        <v>6.6476544157283764E-4</v>
      </c>
      <c r="AR104">
        <f t="shared" si="36"/>
        <v>8.8655027764406695E-3</v>
      </c>
      <c r="AT104">
        <f t="shared" si="46"/>
        <v>2.9729214328990593E-4</v>
      </c>
      <c r="AU104">
        <f t="shared" si="47"/>
        <v>3.6193263525845349E-3</v>
      </c>
      <c r="AW104">
        <f t="shared" si="37"/>
        <v>0.10519990319515315</v>
      </c>
    </row>
    <row r="105" spans="1:49" x14ac:dyDescent="0.2">
      <c r="A105" t="s">
        <v>1163</v>
      </c>
      <c r="B105">
        <v>803.65300000000002</v>
      </c>
      <c r="C105">
        <v>4.9557898498461296E-3</v>
      </c>
      <c r="D105">
        <v>5.9744780169158898E-3</v>
      </c>
      <c r="E105">
        <v>8.5078370474213905E-3</v>
      </c>
      <c r="F105">
        <v>5.2898036480627502E-3</v>
      </c>
      <c r="G105">
        <v>1.1049038887936199E-2</v>
      </c>
      <c r="H105">
        <v>7.7527527625057E-3</v>
      </c>
      <c r="I105">
        <v>1.6454662253975001E-3</v>
      </c>
      <c r="J105">
        <v>8.5255480300453594E-3</v>
      </c>
      <c r="K105">
        <v>5.7922270001880497E-3</v>
      </c>
      <c r="L105">
        <v>8.8273211947003695E-3</v>
      </c>
      <c r="M105">
        <v>1.2585238605095601E-2</v>
      </c>
      <c r="N105">
        <v>2.5329291373524698E-3</v>
      </c>
      <c r="O105">
        <v>1.2570868697554799E-2</v>
      </c>
      <c r="P105">
        <v>1.2372436347662E-2</v>
      </c>
      <c r="Q105">
        <v>1.52402856147256E-2</v>
      </c>
      <c r="R105">
        <v>1.2411228464373701E-2</v>
      </c>
      <c r="S105">
        <v>5.4724667915730801E-3</v>
      </c>
      <c r="T105">
        <v>4.1128429591821801E-3</v>
      </c>
      <c r="U105">
        <v>5.73534694637369E-3</v>
      </c>
      <c r="V105">
        <v>5.3742783936440199E-3</v>
      </c>
      <c r="W105">
        <v>1.48745376422046E-2</v>
      </c>
      <c r="X105">
        <v>3.8918394863402101E-3</v>
      </c>
      <c r="AA105" t="str">
        <f t="shared" si="38"/>
        <v>PG_18:0/20:1</v>
      </c>
      <c r="AB105">
        <f t="shared" si="39"/>
        <v>5.4651339333810101E-3</v>
      </c>
      <c r="AC105">
        <f t="shared" si="40"/>
        <v>6.8988203477420703E-3</v>
      </c>
      <c r="AD105">
        <f t="shared" si="41"/>
        <v>9.40089582522095E-3</v>
      </c>
      <c r="AE105">
        <f t="shared" si="42"/>
        <v>5.0855071277214302E-3</v>
      </c>
      <c r="AF105">
        <f t="shared" si="43"/>
        <v>7.3097740974442096E-3</v>
      </c>
      <c r="AG105">
        <f t="shared" si="44"/>
        <v>7.5590838712240351E-3</v>
      </c>
      <c r="AH105">
        <f t="shared" si="45"/>
        <v>1.2471652522608401E-2</v>
      </c>
      <c r="AI105">
        <f t="shared" si="29"/>
        <v>4.7926548753776301E-3</v>
      </c>
      <c r="AJ105">
        <f t="shared" si="30"/>
        <v>5.5548126700088549E-3</v>
      </c>
      <c r="AK105">
        <f t="shared" si="31"/>
        <v>9.3831885642724055E-3</v>
      </c>
      <c r="AM105" t="str">
        <f t="shared" si="32"/>
        <v>PG_18:0/20:1</v>
      </c>
      <c r="AN105">
        <f t="shared" si="33"/>
        <v>6.8320262663019342E-3</v>
      </c>
      <c r="AO105">
        <f t="shared" si="34"/>
        <v>7.9522785006982642E-3</v>
      </c>
      <c r="AQ105">
        <f t="shared" si="35"/>
        <v>1.7139515017528463E-3</v>
      </c>
      <c r="AR105">
        <f t="shared" si="36"/>
        <v>3.096688192230892E-3</v>
      </c>
      <c r="AT105">
        <f t="shared" si="46"/>
        <v>7.665024136114428E-4</v>
      </c>
      <c r="AU105">
        <f t="shared" si="47"/>
        <v>1.2642176605778923E-3</v>
      </c>
      <c r="AW105">
        <f t="shared" si="37"/>
        <v>0.5046676337766357</v>
      </c>
    </row>
    <row r="106" spans="1:49" x14ac:dyDescent="0.2">
      <c r="A106" t="s">
        <v>1164</v>
      </c>
      <c r="B106">
        <v>801.65099999999995</v>
      </c>
      <c r="C106">
        <v>2.3834557329087498E-3</v>
      </c>
      <c r="D106">
        <v>4.5900293228594803E-3</v>
      </c>
      <c r="E106">
        <v>7.5349316170778098E-3</v>
      </c>
      <c r="F106">
        <v>5.4605568150492704E-3</v>
      </c>
      <c r="G106">
        <v>9.0779284211020602E-3</v>
      </c>
      <c r="H106">
        <v>4.8727730194381104E-3</v>
      </c>
      <c r="I106">
        <v>7.3801847821748402E-3</v>
      </c>
      <c r="J106">
        <v>6.2171599428037299E-3</v>
      </c>
      <c r="K106">
        <v>7.2227077656846599E-3</v>
      </c>
      <c r="L106">
        <v>3.76033052194616E-3</v>
      </c>
      <c r="M106">
        <v>6.2267476521388398E-3</v>
      </c>
      <c r="N106">
        <v>8.1373960837077298E-3</v>
      </c>
      <c r="O106">
        <v>1.7972796862287501E-2</v>
      </c>
      <c r="P106">
        <v>1.41969883905609E-2</v>
      </c>
      <c r="Q106">
        <v>6.4426208924128004E-3</v>
      </c>
      <c r="R106">
        <v>6.9181633690068699E-3</v>
      </c>
      <c r="S106">
        <v>3.1941338936788198E-3</v>
      </c>
      <c r="T106">
        <v>5.03994537142749E-3</v>
      </c>
      <c r="U106">
        <v>5.44052897679226E-3</v>
      </c>
      <c r="V106">
        <v>3.5380036828032602E-3</v>
      </c>
      <c r="W106">
        <v>9.8237046624144696E-3</v>
      </c>
      <c r="X106">
        <v>3.86765718194735E-3</v>
      </c>
      <c r="AA106" t="str">
        <f t="shared" si="38"/>
        <v>PG_18:0/20:2</v>
      </c>
      <c r="AB106">
        <f t="shared" si="39"/>
        <v>3.486742527884115E-3</v>
      </c>
      <c r="AC106">
        <f t="shared" si="40"/>
        <v>6.4977442160635401E-3</v>
      </c>
      <c r="AD106">
        <f t="shared" si="41"/>
        <v>6.9753507202700848E-3</v>
      </c>
      <c r="AE106">
        <f t="shared" si="42"/>
        <v>6.7986723624892855E-3</v>
      </c>
      <c r="AF106">
        <f t="shared" si="43"/>
        <v>5.4915191438154095E-3</v>
      </c>
      <c r="AG106">
        <f t="shared" si="44"/>
        <v>7.1820718679232853E-3</v>
      </c>
      <c r="AH106">
        <f t="shared" si="45"/>
        <v>1.6084892626424201E-2</v>
      </c>
      <c r="AI106">
        <f t="shared" si="29"/>
        <v>4.1170396325531551E-3</v>
      </c>
      <c r="AJ106">
        <f t="shared" si="30"/>
        <v>4.4892663297977599E-3</v>
      </c>
      <c r="AK106">
        <f t="shared" si="31"/>
        <v>6.8456809221809096E-3</v>
      </c>
      <c r="AM106" t="str">
        <f t="shared" si="32"/>
        <v>PG_18:0/20:2</v>
      </c>
      <c r="AN106">
        <f t="shared" si="33"/>
        <v>5.8500057941044872E-3</v>
      </c>
      <c r="AO106">
        <f t="shared" si="34"/>
        <v>7.7437902757758626E-3</v>
      </c>
      <c r="AQ106">
        <f t="shared" si="35"/>
        <v>1.4404392097552843E-3</v>
      </c>
      <c r="AR106">
        <f t="shared" si="36"/>
        <v>4.8590473023985793E-3</v>
      </c>
      <c r="AT106">
        <f t="shared" si="46"/>
        <v>6.4418399809377874E-4</v>
      </c>
      <c r="AU106">
        <f t="shared" si="47"/>
        <v>1.9836977544872656E-3</v>
      </c>
      <c r="AW106">
        <f t="shared" si="37"/>
        <v>0.44381175562756986</v>
      </c>
    </row>
    <row r="107" spans="1:49" x14ac:dyDescent="0.2">
      <c r="A107" t="s">
        <v>1165</v>
      </c>
      <c r="B107">
        <v>799.649</v>
      </c>
      <c r="C107">
        <v>1.04502464319593E-2</v>
      </c>
      <c r="D107">
        <v>2.7782134054239699E-3</v>
      </c>
      <c r="E107">
        <v>8.3408324759526292E-3</v>
      </c>
      <c r="F107">
        <v>7.5506591364729904E-3</v>
      </c>
      <c r="G107">
        <v>7.8624002629675699E-3</v>
      </c>
      <c r="H107">
        <v>3.4894984465627401E-3</v>
      </c>
      <c r="I107">
        <v>1.2738390073716599E-2</v>
      </c>
      <c r="J107">
        <v>1.1618868821482499E-2</v>
      </c>
      <c r="K107">
        <v>1.0149384476416499E-2</v>
      </c>
      <c r="L107">
        <v>1.1099015774274299E-2</v>
      </c>
      <c r="M107">
        <v>6.1876679079063204E-3</v>
      </c>
      <c r="N107">
        <v>9.8648054088235192E-3</v>
      </c>
      <c r="O107">
        <v>2.9614705457797302E-2</v>
      </c>
      <c r="P107">
        <v>2.5085360551931099E-2</v>
      </c>
      <c r="Q107">
        <v>6.8983543835933903E-3</v>
      </c>
      <c r="R107">
        <v>9.91774938336735E-3</v>
      </c>
      <c r="S107">
        <v>9.2288892391576508E-3</v>
      </c>
      <c r="T107">
        <v>8.1453988023354792E-3</v>
      </c>
      <c r="U107">
        <v>4.4587502586601801E-3</v>
      </c>
      <c r="V107">
        <v>4.5819466044014802E-3</v>
      </c>
      <c r="W107">
        <v>1.00465855923683E-2</v>
      </c>
      <c r="X107">
        <v>9.3580504752864106E-3</v>
      </c>
      <c r="AA107" t="str">
        <f t="shared" si="38"/>
        <v>PG_18:0/20:3</v>
      </c>
      <c r="AB107">
        <f t="shared" si="39"/>
        <v>6.614229918691635E-3</v>
      </c>
      <c r="AC107">
        <f t="shared" si="40"/>
        <v>7.9457458062128089E-3</v>
      </c>
      <c r="AD107">
        <f t="shared" si="41"/>
        <v>5.6759493547651552E-3</v>
      </c>
      <c r="AE107">
        <f t="shared" si="42"/>
        <v>1.2178629447599549E-2</v>
      </c>
      <c r="AF107">
        <f t="shared" si="43"/>
        <v>1.0624200125345399E-2</v>
      </c>
      <c r="AG107">
        <f t="shared" si="44"/>
        <v>8.0262366583649207E-3</v>
      </c>
      <c r="AH107">
        <f t="shared" si="45"/>
        <v>2.7350033004864202E-2</v>
      </c>
      <c r="AI107">
        <f t="shared" si="29"/>
        <v>8.687144020746565E-3</v>
      </c>
      <c r="AJ107">
        <f t="shared" si="30"/>
        <v>4.5203484315308306E-3</v>
      </c>
      <c r="AK107">
        <f t="shared" si="31"/>
        <v>9.7023180338273556E-3</v>
      </c>
      <c r="AM107" t="str">
        <f t="shared" si="32"/>
        <v>PG_18:0/20:3</v>
      </c>
      <c r="AN107">
        <f t="shared" si="33"/>
        <v>8.6077509305229095E-3</v>
      </c>
      <c r="AO107">
        <f t="shared" si="34"/>
        <v>1.1657216029866777E-2</v>
      </c>
      <c r="AQ107">
        <f t="shared" si="35"/>
        <v>2.730617056081876E-3</v>
      </c>
      <c r="AR107">
        <f t="shared" si="36"/>
        <v>8.9864668924652339E-3</v>
      </c>
      <c r="AT107">
        <f t="shared" si="46"/>
        <v>1.221169071583886E-3</v>
      </c>
      <c r="AU107">
        <f t="shared" si="47"/>
        <v>3.6687097461590356E-3</v>
      </c>
      <c r="AW107">
        <f t="shared" si="37"/>
        <v>0.50212932143185363</v>
      </c>
    </row>
    <row r="108" spans="1:49" x14ac:dyDescent="0.2">
      <c r="A108" t="s">
        <v>1166</v>
      </c>
      <c r="B108">
        <v>797.64700000000005</v>
      </c>
      <c r="C108">
        <v>1.37379195339833E-2</v>
      </c>
      <c r="D108">
        <v>6.9870471125760896E-3</v>
      </c>
      <c r="E108">
        <v>1.8727094603444301E-2</v>
      </c>
      <c r="F108">
        <v>1.60288943899527E-2</v>
      </c>
      <c r="G108">
        <v>1.2610530766333099E-2</v>
      </c>
      <c r="H108">
        <v>1.26858871966709E-2</v>
      </c>
      <c r="I108">
        <v>1.19105496273436E-2</v>
      </c>
      <c r="J108">
        <v>1.7039339656421001E-2</v>
      </c>
      <c r="K108">
        <v>2.12309061822963E-2</v>
      </c>
      <c r="L108">
        <v>1.75427640035349E-2</v>
      </c>
      <c r="M108">
        <v>1.9994257703188599E-2</v>
      </c>
      <c r="N108">
        <v>3.2505446459983399E-2</v>
      </c>
      <c r="O108">
        <v>4.0159071653871801E-2</v>
      </c>
      <c r="P108">
        <v>4.1426333888339197E-2</v>
      </c>
      <c r="Q108">
        <v>1.24541359380462E-2</v>
      </c>
      <c r="R108">
        <v>1.41503115243901E-2</v>
      </c>
      <c r="S108">
        <v>2.0847494183321599E-2</v>
      </c>
      <c r="T108">
        <v>1.44120390878476E-2</v>
      </c>
      <c r="U108">
        <v>1.4656561341507199E-2</v>
      </c>
      <c r="V108">
        <v>1.07459248028149E-2</v>
      </c>
      <c r="W108">
        <v>2.67779842617678E-2</v>
      </c>
      <c r="X108">
        <v>2.1329581180785699E-2</v>
      </c>
      <c r="AA108" t="str">
        <f t="shared" si="38"/>
        <v>PG_18:0/20:4</v>
      </c>
      <c r="AB108">
        <f t="shared" si="39"/>
        <v>1.0362483323279695E-2</v>
      </c>
      <c r="AC108">
        <f t="shared" si="40"/>
        <v>1.7377994496698503E-2</v>
      </c>
      <c r="AD108">
        <f t="shared" si="41"/>
        <v>1.2648208981501999E-2</v>
      </c>
      <c r="AE108">
        <f t="shared" si="42"/>
        <v>1.4474944641882301E-2</v>
      </c>
      <c r="AF108">
        <f t="shared" si="43"/>
        <v>1.93868350929156E-2</v>
      </c>
      <c r="AG108">
        <f t="shared" si="44"/>
        <v>2.6249852081585999E-2</v>
      </c>
      <c r="AH108">
        <f t="shared" si="45"/>
        <v>4.0792702771105499E-2</v>
      </c>
      <c r="AI108">
        <f t="shared" si="29"/>
        <v>1.76297666355846E-2</v>
      </c>
      <c r="AJ108">
        <f t="shared" si="30"/>
        <v>1.2701243072161049E-2</v>
      </c>
      <c r="AK108">
        <f t="shared" si="31"/>
        <v>2.4053782721276749E-2</v>
      </c>
      <c r="AM108" t="str">
        <f t="shared" si="32"/>
        <v>PG_18:0/20:4</v>
      </c>
      <c r="AN108">
        <f t="shared" si="33"/>
        <v>1.4850093307255618E-2</v>
      </c>
      <c r="AO108">
        <f t="shared" si="34"/>
        <v>2.4285469456342784E-2</v>
      </c>
      <c r="AQ108">
        <f t="shared" si="35"/>
        <v>3.6090159644545533E-3</v>
      </c>
      <c r="AR108">
        <f t="shared" si="36"/>
        <v>1.0664121043337254E-2</v>
      </c>
      <c r="AT108">
        <f t="shared" si="46"/>
        <v>1.614001005680469E-3</v>
      </c>
      <c r="AU108">
        <f t="shared" si="47"/>
        <v>4.3536091852421415E-3</v>
      </c>
      <c r="AW108">
        <f t="shared" si="37"/>
        <v>0.12092637641619899</v>
      </c>
    </row>
    <row r="109" spans="1:49" x14ac:dyDescent="0.2">
      <c r="A109" t="s">
        <v>1167</v>
      </c>
      <c r="B109">
        <v>795.64499999999998</v>
      </c>
      <c r="C109">
        <v>2.5431125105937001E-2</v>
      </c>
      <c r="D109">
        <v>1.9707708912441699E-2</v>
      </c>
      <c r="E109">
        <v>3.2014772267387998E-2</v>
      </c>
      <c r="F109">
        <v>2.8989753288611701E-2</v>
      </c>
      <c r="G109">
        <v>1.94906262196584E-2</v>
      </c>
      <c r="H109">
        <v>2.0909957849738502E-2</v>
      </c>
      <c r="I109">
        <v>3.1883397366306798E-2</v>
      </c>
      <c r="J109">
        <v>3.0395376243444398E-2</v>
      </c>
      <c r="K109">
        <v>3.2831606243272901E-2</v>
      </c>
      <c r="L109">
        <v>2.4504072523439599E-2</v>
      </c>
      <c r="M109">
        <v>2.06370123174777E-2</v>
      </c>
      <c r="N109">
        <v>3.0127558340354299E-2</v>
      </c>
      <c r="O109">
        <v>3.5133250410052802E-2</v>
      </c>
      <c r="P109">
        <v>5.2286360669408401E-2</v>
      </c>
      <c r="Q109">
        <v>4.0587647378142598E-2</v>
      </c>
      <c r="R109">
        <v>2.8030462362171101E-2</v>
      </c>
      <c r="S109">
        <v>2.1653749596818199E-2</v>
      </c>
      <c r="T109">
        <v>1.00715915692869E-2</v>
      </c>
      <c r="U109">
        <v>1.08933620455165E-2</v>
      </c>
      <c r="V109">
        <v>5.0202912076288903E-3</v>
      </c>
      <c r="W109">
        <v>1.03194285501861E-2</v>
      </c>
      <c r="X109">
        <v>1.5760172230595702E-2</v>
      </c>
      <c r="AA109" t="str">
        <f t="shared" si="38"/>
        <v>PG_18:0/20:5</v>
      </c>
      <c r="AB109">
        <f t="shared" si="39"/>
        <v>2.2569417009189352E-2</v>
      </c>
      <c r="AC109">
        <f t="shared" si="40"/>
        <v>3.0502262777999847E-2</v>
      </c>
      <c r="AD109">
        <f t="shared" si="41"/>
        <v>2.0200292034698451E-2</v>
      </c>
      <c r="AE109">
        <f t="shared" si="42"/>
        <v>3.1139386804875598E-2</v>
      </c>
      <c r="AF109">
        <f t="shared" si="43"/>
        <v>2.866783938335625E-2</v>
      </c>
      <c r="AG109">
        <f t="shared" si="44"/>
        <v>2.5382285328916E-2</v>
      </c>
      <c r="AH109">
        <f t="shared" si="45"/>
        <v>4.3709805539730598E-2</v>
      </c>
      <c r="AI109">
        <f t="shared" si="29"/>
        <v>1.586267058305255E-2</v>
      </c>
      <c r="AJ109">
        <f t="shared" si="30"/>
        <v>7.9568266265726949E-3</v>
      </c>
      <c r="AK109">
        <f t="shared" si="31"/>
        <v>1.3039800390390901E-2</v>
      </c>
      <c r="AM109" t="str">
        <f t="shared" si="32"/>
        <v>PG_18:0/20:5</v>
      </c>
      <c r="AN109">
        <f t="shared" si="33"/>
        <v>2.6615839602023898E-2</v>
      </c>
      <c r="AO109">
        <f t="shared" si="34"/>
        <v>2.1190277693732548E-2</v>
      </c>
      <c r="AQ109">
        <f t="shared" si="35"/>
        <v>4.9322979910533526E-3</v>
      </c>
      <c r="AR109">
        <f t="shared" si="36"/>
        <v>1.4094679557949229E-2</v>
      </c>
      <c r="AT109">
        <f t="shared" si="46"/>
        <v>2.2057907186561893E-3</v>
      </c>
      <c r="AU109">
        <f t="shared" si="47"/>
        <v>5.7541288341687296E-3</v>
      </c>
      <c r="AW109">
        <f t="shared" si="37"/>
        <v>0.45371623189406557</v>
      </c>
    </row>
    <row r="110" spans="1:49" x14ac:dyDescent="0.2">
      <c r="A110" t="s">
        <v>1168</v>
      </c>
      <c r="B110">
        <v>833.68299999999999</v>
      </c>
      <c r="C110">
        <v>8.2749872785347303E-2</v>
      </c>
      <c r="D110">
        <v>7.0224588607002703E-2</v>
      </c>
      <c r="E110">
        <v>0.10221002561748301</v>
      </c>
      <c r="F110">
        <v>0.118889441240041</v>
      </c>
      <c r="G110">
        <v>9.2291067803922794E-2</v>
      </c>
      <c r="H110">
        <v>0.100395490701359</v>
      </c>
      <c r="I110">
        <v>7.7820881812199996E-2</v>
      </c>
      <c r="J110">
        <v>0.113731852568056</v>
      </c>
      <c r="K110">
        <v>8.9527075500948294E-2</v>
      </c>
      <c r="L110">
        <v>7.9972882102225806E-2</v>
      </c>
      <c r="M110">
        <v>5.6695752908631498E-2</v>
      </c>
      <c r="N110">
        <v>7.3220110955427506E-2</v>
      </c>
      <c r="O110">
        <v>0.10592024286273299</v>
      </c>
      <c r="P110">
        <v>0.10697921789484501</v>
      </c>
      <c r="Q110">
        <v>2.3743144659698599E-2</v>
      </c>
      <c r="R110">
        <v>2.5724563814027601E-2</v>
      </c>
      <c r="S110">
        <v>6.5316626464161795E-2</v>
      </c>
      <c r="T110">
        <v>6.3466618355802903E-2</v>
      </c>
      <c r="U110">
        <v>5.6992983036385399E-2</v>
      </c>
      <c r="V110">
        <v>5.7440224734639E-2</v>
      </c>
      <c r="W110">
        <v>8.3663487812671994E-2</v>
      </c>
      <c r="X110">
        <v>6.4887161128759793E-2</v>
      </c>
      <c r="AA110" t="str">
        <f t="shared" si="38"/>
        <v>PG_18:0/22:0</v>
      </c>
      <c r="AB110">
        <f t="shared" si="39"/>
        <v>7.6487230696174996E-2</v>
      </c>
      <c r="AC110">
        <f t="shared" si="40"/>
        <v>0.11054973342876201</v>
      </c>
      <c r="AD110">
        <f t="shared" si="41"/>
        <v>9.6343279252640898E-2</v>
      </c>
      <c r="AE110">
        <f t="shared" si="42"/>
        <v>9.5776367190127998E-2</v>
      </c>
      <c r="AF110">
        <f t="shared" si="43"/>
        <v>8.474997880158705E-2</v>
      </c>
      <c r="AG110">
        <f t="shared" si="44"/>
        <v>6.4957931932029506E-2</v>
      </c>
      <c r="AH110">
        <f t="shared" si="45"/>
        <v>0.10644973037878899</v>
      </c>
      <c r="AI110">
        <f t="shared" si="29"/>
        <v>6.4391622409982349E-2</v>
      </c>
      <c r="AJ110">
        <f t="shared" si="30"/>
        <v>5.7216603885512196E-2</v>
      </c>
      <c r="AK110">
        <f t="shared" si="31"/>
        <v>7.4275324470715887E-2</v>
      </c>
      <c r="AM110" t="str">
        <f t="shared" si="32"/>
        <v>PG_18:0/22:0</v>
      </c>
      <c r="AN110">
        <f t="shared" si="33"/>
        <v>9.2781317873858599E-2</v>
      </c>
      <c r="AO110">
        <f t="shared" si="34"/>
        <v>7.3458242615405789E-2</v>
      </c>
      <c r="AQ110">
        <f t="shared" si="35"/>
        <v>1.2916792992557193E-2</v>
      </c>
      <c r="AR110">
        <f t="shared" si="36"/>
        <v>1.9412338858928298E-2</v>
      </c>
      <c r="AT110">
        <f t="shared" si="46"/>
        <v>5.7765654365301636E-3</v>
      </c>
      <c r="AU110">
        <f t="shared" si="47"/>
        <v>7.9250541530626953E-3</v>
      </c>
      <c r="AW110">
        <f t="shared" si="37"/>
        <v>0.1065231612838911</v>
      </c>
    </row>
    <row r="111" spans="1:49" x14ac:dyDescent="0.2">
      <c r="A111" t="s">
        <v>1169</v>
      </c>
      <c r="B111">
        <v>831.68100000000004</v>
      </c>
      <c r="C111">
        <v>7.6987329255370999E-3</v>
      </c>
      <c r="D111">
        <v>7.3697842625092503E-3</v>
      </c>
      <c r="E111">
        <v>1.39630442938015E-2</v>
      </c>
      <c r="F111">
        <v>7.9571236079884599E-3</v>
      </c>
      <c r="G111">
        <v>1.15209326375452E-2</v>
      </c>
      <c r="H111">
        <v>1.20226988198791E-2</v>
      </c>
      <c r="I111">
        <v>1.24510456664858E-2</v>
      </c>
      <c r="J111">
        <v>1.07767243227491E-2</v>
      </c>
      <c r="K111">
        <v>1.0261427268244999E-2</v>
      </c>
      <c r="L111">
        <v>6.6440637470201302E-3</v>
      </c>
      <c r="M111">
        <v>1.1613310802859E-2</v>
      </c>
      <c r="N111">
        <v>1.16380810621652E-2</v>
      </c>
      <c r="O111">
        <v>4.3352788602319302E-2</v>
      </c>
      <c r="P111">
        <v>2.5712703363367399E-2</v>
      </c>
      <c r="Q111">
        <v>8.4734975970704104E-3</v>
      </c>
      <c r="R111">
        <v>1.55181389971623E-2</v>
      </c>
      <c r="S111">
        <v>5.7627639221958802E-3</v>
      </c>
      <c r="T111">
        <v>7.8699342817753707E-3</v>
      </c>
      <c r="U111">
        <v>2.09058183201833E-2</v>
      </c>
      <c r="V111">
        <v>7.5341181340209196E-3</v>
      </c>
      <c r="W111">
        <v>9.5417585566604998E-3</v>
      </c>
      <c r="X111">
        <v>1.3480121195070799E-2</v>
      </c>
      <c r="AA111" t="str">
        <f t="shared" si="38"/>
        <v>PG_18:0/22:1</v>
      </c>
      <c r="AB111">
        <f t="shared" si="39"/>
        <v>7.5342585940231747E-3</v>
      </c>
      <c r="AC111">
        <f t="shared" si="40"/>
        <v>1.096008395089498E-2</v>
      </c>
      <c r="AD111">
        <f t="shared" si="41"/>
        <v>1.1771815728712151E-2</v>
      </c>
      <c r="AE111">
        <f t="shared" si="42"/>
        <v>1.1613884994617449E-2</v>
      </c>
      <c r="AF111">
        <f t="shared" si="43"/>
        <v>8.4527455076325655E-3</v>
      </c>
      <c r="AG111">
        <f t="shared" si="44"/>
        <v>1.1625695932512101E-2</v>
      </c>
      <c r="AH111">
        <f t="shared" si="45"/>
        <v>3.4532745982843352E-2</v>
      </c>
      <c r="AI111">
        <f t="shared" si="29"/>
        <v>6.8163491019856259E-3</v>
      </c>
      <c r="AJ111">
        <f t="shared" si="30"/>
        <v>1.4219968227102109E-2</v>
      </c>
      <c r="AK111">
        <f t="shared" si="31"/>
        <v>1.1510939875865649E-2</v>
      </c>
      <c r="AM111" t="str">
        <f t="shared" si="32"/>
        <v>PG_18:0/22:1</v>
      </c>
      <c r="AN111">
        <f t="shared" si="33"/>
        <v>1.0066557755176064E-2</v>
      </c>
      <c r="AO111">
        <f t="shared" si="34"/>
        <v>1.5741139824061768E-2</v>
      </c>
      <c r="AQ111">
        <f t="shared" si="35"/>
        <v>1.9440578962931275E-3</v>
      </c>
      <c r="AR111">
        <f t="shared" si="36"/>
        <v>1.083883970396766E-2</v>
      </c>
      <c r="AT111">
        <f t="shared" si="46"/>
        <v>8.6940912166133392E-4</v>
      </c>
      <c r="AU111">
        <f t="shared" si="47"/>
        <v>4.4249377797566406E-3</v>
      </c>
      <c r="AW111">
        <f t="shared" si="37"/>
        <v>0.30977447773279593</v>
      </c>
    </row>
    <row r="112" spans="1:49" x14ac:dyDescent="0.2">
      <c r="A112" t="s">
        <v>1170</v>
      </c>
      <c r="B112">
        <v>829.67899999999997</v>
      </c>
      <c r="C112">
        <v>6.2887646825388202E-3</v>
      </c>
      <c r="D112">
        <v>5.98897327610358E-3</v>
      </c>
      <c r="E112">
        <v>6.8264167706673503E-3</v>
      </c>
      <c r="F112">
        <v>7.6075473542041401E-3</v>
      </c>
      <c r="G112">
        <v>9.5942457252208204E-3</v>
      </c>
      <c r="H112">
        <v>5.9402522378087597E-3</v>
      </c>
      <c r="I112">
        <v>1.3851489059610599E-2</v>
      </c>
      <c r="J112">
        <v>4.3908908647792002E-3</v>
      </c>
      <c r="K112">
        <v>6.1353729893666104E-3</v>
      </c>
      <c r="L112">
        <v>6.3300281786229E-3</v>
      </c>
      <c r="M112">
        <v>1.2843056801415601E-2</v>
      </c>
      <c r="N112">
        <v>9.0573988192185692E-3</v>
      </c>
      <c r="O112">
        <v>2.0467768329762898E-2</v>
      </c>
      <c r="P112">
        <v>9.8662163757478796E-3</v>
      </c>
      <c r="Q112">
        <v>3.9041808191019002E-3</v>
      </c>
      <c r="R112">
        <v>9.4223333179803206E-3</v>
      </c>
      <c r="S112">
        <v>6.3216532194876503E-3</v>
      </c>
      <c r="T112">
        <v>5.0949928525590403E-3</v>
      </c>
      <c r="U112">
        <v>3.4317208361146299E-3</v>
      </c>
      <c r="V112">
        <v>5.6837114309059404E-3</v>
      </c>
      <c r="W112">
        <v>7.1096460033630397E-3</v>
      </c>
      <c r="X112">
        <v>5.1019550340837697E-3</v>
      </c>
      <c r="AA112" t="str">
        <f t="shared" si="38"/>
        <v>PG_18:0/22:2</v>
      </c>
      <c r="AB112">
        <f t="shared" si="39"/>
        <v>6.1388689793212001E-3</v>
      </c>
      <c r="AC112">
        <f t="shared" si="40"/>
        <v>7.2169820624357452E-3</v>
      </c>
      <c r="AD112">
        <f t="shared" si="41"/>
        <v>7.7672489815147905E-3</v>
      </c>
      <c r="AE112">
        <f t="shared" si="42"/>
        <v>9.1211899621949002E-3</v>
      </c>
      <c r="AF112">
        <f t="shared" si="43"/>
        <v>6.2327005839947552E-3</v>
      </c>
      <c r="AG112">
        <f t="shared" si="44"/>
        <v>1.0950227810317084E-2</v>
      </c>
      <c r="AH112">
        <f t="shared" si="45"/>
        <v>1.5166992352755388E-2</v>
      </c>
      <c r="AI112">
        <f t="shared" si="29"/>
        <v>5.7083230360233453E-3</v>
      </c>
      <c r="AJ112">
        <f t="shared" si="30"/>
        <v>4.5577161335102851E-3</v>
      </c>
      <c r="AK112">
        <f t="shared" si="31"/>
        <v>6.1058005187234043E-3</v>
      </c>
      <c r="AM112" t="str">
        <f t="shared" si="32"/>
        <v>PG_18:0/22:2</v>
      </c>
      <c r="AN112">
        <f t="shared" si="33"/>
        <v>7.2953981138922791E-3</v>
      </c>
      <c r="AO112">
        <f t="shared" si="34"/>
        <v>8.4978119702659016E-3</v>
      </c>
      <c r="AQ112">
        <f t="shared" si="35"/>
        <v>1.2277208427501423E-3</v>
      </c>
      <c r="AR112">
        <f t="shared" si="36"/>
        <v>4.4586890710192947E-3</v>
      </c>
      <c r="AT112">
        <f t="shared" si="46"/>
        <v>5.490534523565296E-4</v>
      </c>
      <c r="AU112">
        <f t="shared" si="47"/>
        <v>1.8202521909535367E-3</v>
      </c>
      <c r="AW112">
        <f t="shared" si="37"/>
        <v>0.58827885899639243</v>
      </c>
    </row>
    <row r="113" spans="1:49" x14ac:dyDescent="0.2">
      <c r="A113" t="s">
        <v>1171</v>
      </c>
      <c r="B113">
        <v>827.67700000000002</v>
      </c>
      <c r="C113">
        <v>8.7437040242507296E-3</v>
      </c>
      <c r="D113">
        <v>4.9843659769015503E-3</v>
      </c>
      <c r="E113">
        <v>7.47038803511946E-3</v>
      </c>
      <c r="F113">
        <v>1.2116607883487E-2</v>
      </c>
      <c r="G113">
        <v>4.8907267388421599E-3</v>
      </c>
      <c r="H113">
        <v>4.7430714570615004E-3</v>
      </c>
      <c r="I113">
        <v>8.8578449623621502E-3</v>
      </c>
      <c r="J113">
        <v>8.5180928123922608E-3</v>
      </c>
      <c r="K113">
        <v>5.8365273563986296E-3</v>
      </c>
      <c r="L113">
        <v>7.1012666583078997E-3</v>
      </c>
      <c r="M113">
        <v>1.35374850353787E-2</v>
      </c>
      <c r="N113">
        <v>1.8681630350781599E-2</v>
      </c>
      <c r="O113">
        <v>1.6070460317000101E-2</v>
      </c>
      <c r="P113">
        <v>8.4079968406268798E-3</v>
      </c>
      <c r="Q113">
        <v>3.5151151380638898E-3</v>
      </c>
      <c r="R113">
        <v>5.5069696916064401E-3</v>
      </c>
      <c r="S113">
        <v>8.5059990081244197E-3</v>
      </c>
      <c r="T113">
        <v>5.8735918015281902E-3</v>
      </c>
      <c r="U113">
        <v>7.5333080381250299E-3</v>
      </c>
      <c r="V113">
        <v>5.7110371158459903E-3</v>
      </c>
      <c r="W113">
        <v>3.7693894424523601E-3</v>
      </c>
      <c r="X113">
        <v>6.8723033995496197E-3</v>
      </c>
      <c r="AA113" t="str">
        <f t="shared" si="38"/>
        <v>PG_18:0/22:3</v>
      </c>
      <c r="AB113">
        <f t="shared" si="39"/>
        <v>6.8640350005761399E-3</v>
      </c>
      <c r="AC113">
        <f t="shared" si="40"/>
        <v>9.7934979593032306E-3</v>
      </c>
      <c r="AD113">
        <f t="shared" si="41"/>
        <v>4.8168990979518302E-3</v>
      </c>
      <c r="AE113">
        <f t="shared" si="42"/>
        <v>8.6879688873772055E-3</v>
      </c>
      <c r="AF113">
        <f t="shared" si="43"/>
        <v>6.4688970073532651E-3</v>
      </c>
      <c r="AG113">
        <f t="shared" si="44"/>
        <v>1.6109557693080149E-2</v>
      </c>
      <c r="AH113">
        <f t="shared" si="45"/>
        <v>1.2239228578813491E-2</v>
      </c>
      <c r="AI113">
        <f t="shared" si="29"/>
        <v>7.189795404826305E-3</v>
      </c>
      <c r="AJ113">
        <f t="shared" si="30"/>
        <v>6.6221725769855105E-3</v>
      </c>
      <c r="AK113">
        <f t="shared" si="31"/>
        <v>5.3208464210009899E-3</v>
      </c>
      <c r="AM113" t="str">
        <f t="shared" si="32"/>
        <v>PG_18:0/22:3</v>
      </c>
      <c r="AN113">
        <f t="shared" si="33"/>
        <v>7.3262595905123334E-3</v>
      </c>
      <c r="AO113">
        <f t="shared" si="34"/>
        <v>9.4963201349412881E-3</v>
      </c>
      <c r="AQ113">
        <f t="shared" si="35"/>
        <v>1.9485333991087089E-3</v>
      </c>
      <c r="AR113">
        <f t="shared" si="36"/>
        <v>4.5352458308008364E-3</v>
      </c>
      <c r="AT113">
        <f t="shared" si="46"/>
        <v>8.7141062736716015E-4</v>
      </c>
      <c r="AU113">
        <f t="shared" si="47"/>
        <v>1.8515063572578038E-3</v>
      </c>
      <c r="AW113">
        <f t="shared" si="37"/>
        <v>0.36735116338398272</v>
      </c>
    </row>
    <row r="114" spans="1:49" x14ac:dyDescent="0.2">
      <c r="A114" t="s">
        <v>1172</v>
      </c>
      <c r="B114">
        <v>825.67499999999995</v>
      </c>
      <c r="C114">
        <v>1.98690977758605E-2</v>
      </c>
      <c r="D114">
        <v>9.66104682983881E-3</v>
      </c>
      <c r="E114">
        <v>2.16776468220021E-2</v>
      </c>
      <c r="F114">
        <v>2.1226311391988401E-2</v>
      </c>
      <c r="G114">
        <v>9.5194537012482892E-3</v>
      </c>
      <c r="H114">
        <v>2.05737306067727E-2</v>
      </c>
      <c r="I114">
        <v>1.63706544335336E-2</v>
      </c>
      <c r="J114">
        <v>9.8246178674319205E-3</v>
      </c>
      <c r="K114">
        <v>1.86888097502751E-2</v>
      </c>
      <c r="L114">
        <v>1.3635085138069001E-2</v>
      </c>
      <c r="M114">
        <v>1.7041035769370601E-2</v>
      </c>
      <c r="N114">
        <v>1.23238850903043E-2</v>
      </c>
      <c r="O114">
        <v>1.8671331438967698E-2</v>
      </c>
      <c r="P114">
        <v>3.56234691426566E-2</v>
      </c>
      <c r="Q114">
        <v>1.38138455591903E-2</v>
      </c>
      <c r="R114">
        <v>8.1226964535559797E-3</v>
      </c>
      <c r="S114">
        <v>8.8141331364775897E-3</v>
      </c>
      <c r="T114">
        <v>1.22221359277819E-2</v>
      </c>
      <c r="U114">
        <v>8.4985964137173405E-3</v>
      </c>
      <c r="V114">
        <v>6.7486106988872098E-3</v>
      </c>
      <c r="W114">
        <v>1.4481677817421599E-2</v>
      </c>
      <c r="X114">
        <v>7.2941288970974098E-3</v>
      </c>
      <c r="AA114" t="str">
        <f t="shared" si="38"/>
        <v>PG_18:0/22:4</v>
      </c>
      <c r="AB114">
        <f t="shared" si="39"/>
        <v>1.4765072302849656E-2</v>
      </c>
      <c r="AC114">
        <f t="shared" si="40"/>
        <v>2.1451979106995249E-2</v>
      </c>
      <c r="AD114">
        <f t="shared" si="41"/>
        <v>1.5046592154010495E-2</v>
      </c>
      <c r="AE114">
        <f t="shared" si="42"/>
        <v>1.3097636150482761E-2</v>
      </c>
      <c r="AF114">
        <f t="shared" si="43"/>
        <v>1.6161947444172049E-2</v>
      </c>
      <c r="AG114">
        <f t="shared" si="44"/>
        <v>1.4682460429837452E-2</v>
      </c>
      <c r="AH114">
        <f t="shared" si="45"/>
        <v>2.7147400290812147E-2</v>
      </c>
      <c r="AI114">
        <f t="shared" si="29"/>
        <v>1.0518134532129745E-2</v>
      </c>
      <c r="AJ114">
        <f t="shared" si="30"/>
        <v>7.6236035563022747E-3</v>
      </c>
      <c r="AK114">
        <f t="shared" si="31"/>
        <v>1.0887903357259504E-2</v>
      </c>
      <c r="AM114" t="str">
        <f t="shared" si="32"/>
        <v>PG_18:0/22:4</v>
      </c>
      <c r="AN114">
        <f t="shared" si="33"/>
        <v>1.6104645431702043E-2</v>
      </c>
      <c r="AO114">
        <f t="shared" si="34"/>
        <v>1.4171900433268225E-2</v>
      </c>
      <c r="AQ114">
        <f t="shared" si="35"/>
        <v>3.1840735967810937E-3</v>
      </c>
      <c r="AR114">
        <f t="shared" si="36"/>
        <v>7.6752703878700118E-3</v>
      </c>
      <c r="AT114">
        <f t="shared" si="46"/>
        <v>1.4239610015529562E-3</v>
      </c>
      <c r="AU114">
        <f t="shared" si="47"/>
        <v>3.1334160146958435E-3</v>
      </c>
      <c r="AW114">
        <f t="shared" si="37"/>
        <v>0.62384668377371444</v>
      </c>
    </row>
    <row r="115" spans="1:49" x14ac:dyDescent="0.2">
      <c r="A115" t="s">
        <v>1173</v>
      </c>
      <c r="B115">
        <v>823.673</v>
      </c>
      <c r="C115">
        <v>2.4016793939143001E-2</v>
      </c>
      <c r="D115">
        <v>2.1567117144380601E-2</v>
      </c>
      <c r="E115">
        <v>2.83069243366031E-2</v>
      </c>
      <c r="F115">
        <v>3.7632417574444799E-2</v>
      </c>
      <c r="G115">
        <v>2.9696749540083001E-2</v>
      </c>
      <c r="H115">
        <v>3.0668448729796401E-2</v>
      </c>
      <c r="I115">
        <v>2.7001902575515001E-2</v>
      </c>
      <c r="J115">
        <v>3.5028525959603603E-2</v>
      </c>
      <c r="K115">
        <v>3.1401926307610697E-2</v>
      </c>
      <c r="L115">
        <v>3.3897291982192101E-2</v>
      </c>
      <c r="M115">
        <v>4.9955608381062999E-2</v>
      </c>
      <c r="N115">
        <v>5.8350473348611799E-2</v>
      </c>
      <c r="O115">
        <v>9.8850355438485193E-2</v>
      </c>
      <c r="P115">
        <v>8.4402847869290601E-2</v>
      </c>
      <c r="Q115">
        <v>3.0156794430995101E-2</v>
      </c>
      <c r="R115">
        <v>4.1973555655092198E-2</v>
      </c>
      <c r="S115">
        <v>3.9172163084388603E-2</v>
      </c>
      <c r="T115">
        <v>3.02027310655783E-2</v>
      </c>
      <c r="U115">
        <v>4.1262335422030998E-2</v>
      </c>
      <c r="V115">
        <v>2.5826155110812501E-2</v>
      </c>
      <c r="W115">
        <v>4.13178758477191E-2</v>
      </c>
      <c r="X115">
        <v>4.6266770809998602E-2</v>
      </c>
      <c r="AA115" t="str">
        <f t="shared" si="38"/>
        <v>PG_18:0/22:5</v>
      </c>
      <c r="AB115">
        <f t="shared" si="39"/>
        <v>2.2791955541761801E-2</v>
      </c>
      <c r="AC115">
        <f t="shared" si="40"/>
        <v>3.2969670955523951E-2</v>
      </c>
      <c r="AD115">
        <f t="shared" si="41"/>
        <v>3.0182599134939703E-2</v>
      </c>
      <c r="AE115">
        <f t="shared" si="42"/>
        <v>3.10152142675593E-2</v>
      </c>
      <c r="AF115">
        <f t="shared" si="43"/>
        <v>3.2649609144901399E-2</v>
      </c>
      <c r="AG115">
        <f t="shared" si="44"/>
        <v>5.4153040864837396E-2</v>
      </c>
      <c r="AH115">
        <f t="shared" si="45"/>
        <v>9.162660165388789E-2</v>
      </c>
      <c r="AI115">
        <f t="shared" si="29"/>
        <v>3.4687447074983453E-2</v>
      </c>
      <c r="AJ115">
        <f t="shared" si="30"/>
        <v>3.3544245266421746E-2</v>
      </c>
      <c r="AK115">
        <f t="shared" si="31"/>
        <v>4.3792323328858851E-2</v>
      </c>
      <c r="AM115" t="str">
        <f t="shared" si="32"/>
        <v>PG_18:0/22:5</v>
      </c>
      <c r="AN115">
        <f t="shared" si="33"/>
        <v>2.9921809808937227E-2</v>
      </c>
      <c r="AO115">
        <f t="shared" si="34"/>
        <v>5.1560731637797862E-2</v>
      </c>
      <c r="AQ115">
        <f t="shared" si="35"/>
        <v>4.1481535964815299E-3</v>
      </c>
      <c r="AR115">
        <f t="shared" si="36"/>
        <v>2.3883277036646906E-2</v>
      </c>
      <c r="AT115">
        <f t="shared" si="46"/>
        <v>1.8551106845685866E-3</v>
      </c>
      <c r="AU115">
        <f t="shared" si="47"/>
        <v>9.7503070208859368E-3</v>
      </c>
      <c r="AW115">
        <f t="shared" si="37"/>
        <v>0.11262340391478941</v>
      </c>
    </row>
    <row r="116" spans="1:49" x14ac:dyDescent="0.2">
      <c r="A116" t="s">
        <v>1174</v>
      </c>
      <c r="B116">
        <v>821.67100000000005</v>
      </c>
      <c r="C116">
        <v>4.4592419471849699E-2</v>
      </c>
      <c r="D116">
        <v>4.6359825582263203E-2</v>
      </c>
      <c r="E116">
        <v>4.9370029864388702E-2</v>
      </c>
      <c r="F116">
        <v>6.8551139943937703E-2</v>
      </c>
      <c r="G116">
        <v>4.9678353054361003E-2</v>
      </c>
      <c r="H116">
        <v>4.4014871509102702E-2</v>
      </c>
      <c r="I116">
        <v>5.5922773030176898E-2</v>
      </c>
      <c r="J116">
        <v>6.9356316684392405E-2</v>
      </c>
      <c r="K116">
        <v>5.6738716067845599E-2</v>
      </c>
      <c r="L116">
        <v>6.1323680717680303E-2</v>
      </c>
      <c r="M116">
        <v>0.109010148887547</v>
      </c>
      <c r="N116">
        <v>0.12185387732434901</v>
      </c>
      <c r="O116">
        <v>0.19904873380362001</v>
      </c>
      <c r="P116">
        <v>0.17339793058636099</v>
      </c>
      <c r="Q116">
        <v>9.6921246666432204E-2</v>
      </c>
      <c r="R116">
        <v>8.5002471236836796E-2</v>
      </c>
      <c r="S116">
        <v>6.6094248745828005E-2</v>
      </c>
      <c r="T116">
        <v>5.0046972146787203E-2</v>
      </c>
      <c r="U116">
        <v>3.9228252574109598E-2</v>
      </c>
      <c r="V116">
        <v>5.71827518026874E-2</v>
      </c>
      <c r="W116">
        <v>9.2184220888339205E-2</v>
      </c>
      <c r="X116">
        <v>9.6051618884853904E-2</v>
      </c>
      <c r="AA116" t="str">
        <f t="shared" si="38"/>
        <v>PG_18:0/22:6</v>
      </c>
      <c r="AB116">
        <f t="shared" si="39"/>
        <v>4.5476122527056448E-2</v>
      </c>
      <c r="AC116">
        <f t="shared" si="40"/>
        <v>5.8960584904163199E-2</v>
      </c>
      <c r="AD116">
        <f t="shared" si="41"/>
        <v>4.6846612281731856E-2</v>
      </c>
      <c r="AE116">
        <f t="shared" si="42"/>
        <v>6.2639544857284651E-2</v>
      </c>
      <c r="AF116">
        <f t="shared" si="43"/>
        <v>5.9031198392762954E-2</v>
      </c>
      <c r="AG116">
        <f t="shared" si="44"/>
        <v>0.115432013105948</v>
      </c>
      <c r="AH116">
        <f t="shared" si="45"/>
        <v>0.18622333219499049</v>
      </c>
      <c r="AI116">
        <f t="shared" si="29"/>
        <v>5.8070610446307604E-2</v>
      </c>
      <c r="AJ116">
        <f t="shared" si="30"/>
        <v>4.8205502188398502E-2</v>
      </c>
      <c r="AK116">
        <f t="shared" si="31"/>
        <v>9.4117919886596554E-2</v>
      </c>
      <c r="AM116" t="str">
        <f t="shared" si="32"/>
        <v>PG_18:0/22:6</v>
      </c>
      <c r="AN116">
        <f t="shared" si="33"/>
        <v>5.4590812592599826E-2</v>
      </c>
      <c r="AO116">
        <f t="shared" si="34"/>
        <v>0.10040987556444825</v>
      </c>
      <c r="AQ116">
        <f t="shared" si="35"/>
        <v>7.8524556767856982E-3</v>
      </c>
      <c r="AR116">
        <f t="shared" si="36"/>
        <v>5.5106970139402363E-2</v>
      </c>
      <c r="AT116">
        <f t="shared" si="46"/>
        <v>3.5117249367193873E-3</v>
      </c>
      <c r="AU116">
        <f t="shared" si="47"/>
        <v>2.2497326352054165E-2</v>
      </c>
      <c r="AW116">
        <f t="shared" si="37"/>
        <v>0.13670366994198691</v>
      </c>
    </row>
    <row r="117" spans="1:49" x14ac:dyDescent="0.2">
      <c r="A117" t="s">
        <v>1175</v>
      </c>
      <c r="B117">
        <v>773.62300000000005</v>
      </c>
      <c r="C117">
        <v>2.1766684653506101E-2</v>
      </c>
      <c r="D117">
        <v>1.80707275683668E-2</v>
      </c>
      <c r="E117">
        <v>3.1544499209830899E-2</v>
      </c>
      <c r="F117">
        <v>3.4549597504354698E-2</v>
      </c>
      <c r="G117">
        <v>2.1334154926885798E-2</v>
      </c>
      <c r="H117">
        <v>2.9573255517750301E-2</v>
      </c>
      <c r="I117">
        <v>3.87209667297349E-2</v>
      </c>
      <c r="J117">
        <v>3.2149651615136797E-2</v>
      </c>
      <c r="K117">
        <v>3.1708261084833697E-2</v>
      </c>
      <c r="L117">
        <v>2.1893336661859799E-2</v>
      </c>
      <c r="M117">
        <v>0.13471190459017299</v>
      </c>
      <c r="N117">
        <v>0.125663174888095</v>
      </c>
      <c r="O117">
        <v>0.18625947023899</v>
      </c>
      <c r="P117">
        <v>0.18698451751360701</v>
      </c>
      <c r="Q117">
        <v>7.7084680628044994E-2</v>
      </c>
      <c r="R117">
        <v>7.7268619828492105E-2</v>
      </c>
      <c r="S117">
        <v>4.0395209068967097E-2</v>
      </c>
      <c r="T117">
        <v>3.95236766899709E-2</v>
      </c>
      <c r="U117">
        <v>4.05486656449041E-2</v>
      </c>
      <c r="V117">
        <v>3.10342508118494E-2</v>
      </c>
      <c r="W117">
        <v>3.1251283085003398E-2</v>
      </c>
      <c r="X117">
        <v>5.6794932140107002E-2</v>
      </c>
      <c r="AA117" t="str">
        <f t="shared" si="38"/>
        <v>PG_18:1/18:1</v>
      </c>
      <c r="AB117">
        <f t="shared" si="39"/>
        <v>1.9918706110936449E-2</v>
      </c>
      <c r="AC117">
        <f t="shared" si="40"/>
        <v>3.3047048357092795E-2</v>
      </c>
      <c r="AD117">
        <f t="shared" si="41"/>
        <v>2.5453705222318049E-2</v>
      </c>
      <c r="AE117">
        <f t="shared" si="42"/>
        <v>3.5435309172435848E-2</v>
      </c>
      <c r="AF117">
        <f t="shared" si="43"/>
        <v>2.680079887334675E-2</v>
      </c>
      <c r="AG117">
        <f t="shared" si="44"/>
        <v>0.130187539739134</v>
      </c>
      <c r="AH117">
        <f t="shared" si="45"/>
        <v>0.18662199387629852</v>
      </c>
      <c r="AI117">
        <f t="shared" si="29"/>
        <v>3.9959442879468995E-2</v>
      </c>
      <c r="AJ117">
        <f t="shared" si="30"/>
        <v>3.5791458228376746E-2</v>
      </c>
      <c r="AK117">
        <f t="shared" si="31"/>
        <v>4.40231076125552E-2</v>
      </c>
      <c r="AM117" t="str">
        <f t="shared" si="32"/>
        <v>PG_18:1/18:1</v>
      </c>
      <c r="AN117">
        <f t="shared" si="33"/>
        <v>2.8131113547225979E-2</v>
      </c>
      <c r="AO117">
        <f t="shared" si="34"/>
        <v>8.7316708467166687E-2</v>
      </c>
      <c r="AQ117">
        <f t="shared" si="35"/>
        <v>6.2028134172253712E-3</v>
      </c>
      <c r="AR117">
        <f t="shared" si="36"/>
        <v>6.7954664621368496E-2</v>
      </c>
      <c r="AT117">
        <f t="shared" si="46"/>
        <v>2.7739824905327389E-3</v>
      </c>
      <c r="AU117">
        <f t="shared" si="47"/>
        <v>2.7742375660718844E-2</v>
      </c>
      <c r="AW117">
        <f t="shared" si="37"/>
        <v>0.12329015403129179</v>
      </c>
    </row>
    <row r="118" spans="1:49" x14ac:dyDescent="0.2">
      <c r="A118" t="s">
        <v>1176</v>
      </c>
      <c r="B118">
        <v>771.62099999999998</v>
      </c>
      <c r="C118">
        <v>3.5783502982878898E-2</v>
      </c>
      <c r="D118">
        <v>1.6267238638748498E-2</v>
      </c>
      <c r="E118">
        <v>1.8801167038095899E-2</v>
      </c>
      <c r="F118">
        <v>2.9506395150924802E-2</v>
      </c>
      <c r="G118">
        <v>2.9864794390260199E-2</v>
      </c>
      <c r="H118">
        <v>2.6926928966721698E-2</v>
      </c>
      <c r="I118">
        <v>2.4200374407480001E-2</v>
      </c>
      <c r="J118">
        <v>2.9110847186887299E-2</v>
      </c>
      <c r="K118">
        <v>2.0228670109353499E-2</v>
      </c>
      <c r="L118">
        <v>3.30587474038384E-2</v>
      </c>
      <c r="M118">
        <v>0.24549329277419199</v>
      </c>
      <c r="N118">
        <v>0.25714429122273202</v>
      </c>
      <c r="O118">
        <v>0.28466571062915103</v>
      </c>
      <c r="P118">
        <v>0.231674720600927</v>
      </c>
      <c r="Q118">
        <v>0.143399257238846</v>
      </c>
      <c r="R118">
        <v>0.14601169607991801</v>
      </c>
      <c r="S118">
        <v>9.9953659669090006E-2</v>
      </c>
      <c r="T118">
        <v>8.2644953095918405E-2</v>
      </c>
      <c r="U118">
        <v>5.8261905696909401E-2</v>
      </c>
      <c r="V118">
        <v>5.5520193842931199E-2</v>
      </c>
      <c r="W118">
        <v>7.7930445450344402E-2</v>
      </c>
      <c r="X118">
        <v>9.2808421778089303E-2</v>
      </c>
      <c r="AA118" t="str">
        <f t="shared" si="38"/>
        <v>PG_18:1/18:2</v>
      </c>
      <c r="AB118">
        <f t="shared" si="39"/>
        <v>2.60253708108137E-2</v>
      </c>
      <c r="AC118">
        <f t="shared" si="40"/>
        <v>2.415378109451035E-2</v>
      </c>
      <c r="AD118">
        <f t="shared" si="41"/>
        <v>2.8395861678490949E-2</v>
      </c>
      <c r="AE118">
        <f t="shared" si="42"/>
        <v>2.6655610797183649E-2</v>
      </c>
      <c r="AF118">
        <f t="shared" si="43"/>
        <v>2.6643708756595948E-2</v>
      </c>
      <c r="AG118">
        <f t="shared" si="44"/>
        <v>0.25131879199846202</v>
      </c>
      <c r="AH118">
        <f t="shared" si="45"/>
        <v>0.258170215615039</v>
      </c>
      <c r="AI118">
        <f t="shared" si="29"/>
        <v>9.1299306382504206E-2</v>
      </c>
      <c r="AJ118">
        <f t="shared" si="30"/>
        <v>5.68910497699203E-2</v>
      </c>
      <c r="AK118">
        <f t="shared" si="31"/>
        <v>8.5369433614216853E-2</v>
      </c>
      <c r="AM118" t="str">
        <f t="shared" si="32"/>
        <v>PG_18:1/18:2</v>
      </c>
      <c r="AN118">
        <f t="shared" si="33"/>
        <v>2.6374866627518916E-2</v>
      </c>
      <c r="AO118">
        <f t="shared" si="34"/>
        <v>0.14860975947602847</v>
      </c>
      <c r="AQ118">
        <f t="shared" si="35"/>
        <v>1.5240474603875737E-3</v>
      </c>
      <c r="AR118">
        <f t="shared" si="36"/>
        <v>9.7786486119157662E-2</v>
      </c>
      <c r="AT118">
        <f t="shared" si="46"/>
        <v>6.8157474447250654E-4</v>
      </c>
      <c r="AU118">
        <f t="shared" si="47"/>
        <v>3.9921165788614391E-2</v>
      </c>
      <c r="AW118">
        <f t="shared" si="37"/>
        <v>4.9044753088833028E-2</v>
      </c>
    </row>
    <row r="119" spans="1:49" x14ac:dyDescent="0.2">
      <c r="A119" t="s">
        <v>1177</v>
      </c>
      <c r="B119">
        <v>769.61900000000003</v>
      </c>
      <c r="C119">
        <v>5.78649671071115E-3</v>
      </c>
      <c r="D119">
        <v>8.1622508858419408E-3</v>
      </c>
      <c r="E119">
        <v>8.3281107529626797E-3</v>
      </c>
      <c r="F119">
        <v>1.16736898407064E-2</v>
      </c>
      <c r="G119">
        <v>1.0806456360869399E-2</v>
      </c>
      <c r="H119">
        <v>8.7515807843862106E-3</v>
      </c>
      <c r="I119">
        <v>1.27449682798356E-2</v>
      </c>
      <c r="J119">
        <v>6.53805940804493E-3</v>
      </c>
      <c r="K119">
        <v>6.1859412725175601E-3</v>
      </c>
      <c r="L119">
        <v>6.5406467539542001E-3</v>
      </c>
      <c r="M119">
        <v>5.0651836741667698E-2</v>
      </c>
      <c r="N119">
        <v>3.1472953593945398E-2</v>
      </c>
      <c r="O119">
        <v>7.6791699466521396E-2</v>
      </c>
      <c r="P119">
        <v>6.02589920343869E-2</v>
      </c>
      <c r="Q119">
        <v>2.9490461259188399E-2</v>
      </c>
      <c r="R119">
        <v>3.0514015055950298E-2</v>
      </c>
      <c r="S119">
        <v>2.4330317545735499E-2</v>
      </c>
      <c r="T119">
        <v>2.2517967171771801E-2</v>
      </c>
      <c r="U119">
        <v>4.36346007425969E-3</v>
      </c>
      <c r="V119">
        <v>1.69470332118721E-2</v>
      </c>
      <c r="W119">
        <v>1.7986258359577199E-2</v>
      </c>
      <c r="X119">
        <v>2.0690588035346898E-2</v>
      </c>
      <c r="AA119" t="str">
        <f t="shared" si="38"/>
        <v>PG_18:1/18:3</v>
      </c>
      <c r="AB119">
        <f t="shared" si="39"/>
        <v>6.9743737982765454E-3</v>
      </c>
      <c r="AC119">
        <f t="shared" si="40"/>
        <v>1.000090029683454E-2</v>
      </c>
      <c r="AD119">
        <f t="shared" si="41"/>
        <v>9.779018572627805E-3</v>
      </c>
      <c r="AE119">
        <f t="shared" si="42"/>
        <v>9.6415138439402658E-3</v>
      </c>
      <c r="AF119">
        <f t="shared" si="43"/>
        <v>6.3632940132358796E-3</v>
      </c>
      <c r="AG119">
        <f t="shared" si="44"/>
        <v>4.1062395167806548E-2</v>
      </c>
      <c r="AH119">
        <f t="shared" si="45"/>
        <v>6.8525345750454145E-2</v>
      </c>
      <c r="AI119">
        <f t="shared" si="29"/>
        <v>2.342414235875365E-2</v>
      </c>
      <c r="AJ119">
        <f t="shared" si="30"/>
        <v>1.0655246643065896E-2</v>
      </c>
      <c r="AK119">
        <f t="shared" si="31"/>
        <v>1.9338423197462047E-2</v>
      </c>
      <c r="AM119" t="str">
        <f t="shared" si="32"/>
        <v>PG_18:1/18:3</v>
      </c>
      <c r="AN119">
        <f t="shared" si="33"/>
        <v>8.5518201049830066E-3</v>
      </c>
      <c r="AO119">
        <f t="shared" si="34"/>
        <v>3.2601110623508456E-2</v>
      </c>
      <c r="AQ119">
        <f t="shared" si="35"/>
        <v>1.7371863192335384E-3</v>
      </c>
      <c r="AR119">
        <f t="shared" si="36"/>
        <v>2.2934038979958743E-2</v>
      </c>
      <c r="AT119">
        <f t="shared" si="46"/>
        <v>7.7689333987776836E-4</v>
      </c>
      <c r="AU119">
        <f t="shared" si="47"/>
        <v>9.3627822069997542E-3</v>
      </c>
      <c r="AW119">
        <f t="shared" si="37"/>
        <v>7.8801204631141555E-2</v>
      </c>
    </row>
    <row r="120" spans="1:49" x14ac:dyDescent="0.2">
      <c r="A120" t="s">
        <v>1178</v>
      </c>
      <c r="B120">
        <v>803.65300000000002</v>
      </c>
      <c r="C120">
        <v>9.8798148847711008E-3</v>
      </c>
      <c r="D120">
        <v>1.6838419349853299E-2</v>
      </c>
      <c r="E120">
        <v>1.8531653004785702E-2</v>
      </c>
      <c r="F120">
        <v>1.4899591900903101E-2</v>
      </c>
      <c r="G120">
        <v>1.7806184765612999E-2</v>
      </c>
      <c r="H120">
        <v>1.1073759751173201E-2</v>
      </c>
      <c r="I120">
        <v>1.1003844634694599E-2</v>
      </c>
      <c r="J120">
        <v>1.6357000813091199E-2</v>
      </c>
      <c r="K120">
        <v>1.48282932818677E-2</v>
      </c>
      <c r="L120">
        <v>1.5381339063402799E-2</v>
      </c>
      <c r="M120">
        <v>2.6027667060101799E-2</v>
      </c>
      <c r="N120">
        <v>3.5890073945087898E-2</v>
      </c>
      <c r="O120">
        <v>9.4690308832223499E-2</v>
      </c>
      <c r="P120">
        <v>5.7138279818990098E-2</v>
      </c>
      <c r="Q120">
        <v>3.1372083982198998E-2</v>
      </c>
      <c r="R120">
        <v>3.0525583433778401E-2</v>
      </c>
      <c r="S120">
        <v>1.9706866297095699E-2</v>
      </c>
      <c r="T120">
        <v>2.720932755088E-2</v>
      </c>
      <c r="U120">
        <v>1.7681939151021099E-2</v>
      </c>
      <c r="V120">
        <v>1.6933685856692499E-2</v>
      </c>
      <c r="W120">
        <v>2.5655745918306001E-2</v>
      </c>
      <c r="X120">
        <v>1.15061773676536E-2</v>
      </c>
      <c r="AA120" t="str">
        <f t="shared" si="38"/>
        <v>PG_18:1/20:0</v>
      </c>
      <c r="AB120">
        <f t="shared" si="39"/>
        <v>1.33591171173122E-2</v>
      </c>
      <c r="AC120">
        <f t="shared" si="40"/>
        <v>1.67156224528444E-2</v>
      </c>
      <c r="AD120">
        <f t="shared" si="41"/>
        <v>1.4439972258393101E-2</v>
      </c>
      <c r="AE120">
        <f t="shared" si="42"/>
        <v>1.3680422723892898E-2</v>
      </c>
      <c r="AF120">
        <f t="shared" si="43"/>
        <v>1.510481617263525E-2</v>
      </c>
      <c r="AG120">
        <f t="shared" si="44"/>
        <v>3.0958870502594847E-2</v>
      </c>
      <c r="AH120">
        <f t="shared" si="45"/>
        <v>7.5914294325606799E-2</v>
      </c>
      <c r="AI120">
        <f t="shared" si="29"/>
        <v>2.3458096923987849E-2</v>
      </c>
      <c r="AJ120">
        <f t="shared" si="30"/>
        <v>1.7307812503856799E-2</v>
      </c>
      <c r="AK120">
        <f t="shared" si="31"/>
        <v>1.8580961642979801E-2</v>
      </c>
      <c r="AM120" t="str">
        <f t="shared" si="32"/>
        <v>PG_18:1/20:0</v>
      </c>
      <c r="AN120">
        <f t="shared" si="33"/>
        <v>1.465999014501557E-2</v>
      </c>
      <c r="AO120">
        <f t="shared" si="34"/>
        <v>3.3244007179805211E-2</v>
      </c>
      <c r="AQ120">
        <f t="shared" si="35"/>
        <v>1.334515381796184E-3</v>
      </c>
      <c r="AR120">
        <f t="shared" si="36"/>
        <v>2.4447425730730572E-2</v>
      </c>
      <c r="AT120">
        <f t="shared" si="46"/>
        <v>5.9681342214307047E-4</v>
      </c>
      <c r="AU120">
        <f t="shared" si="47"/>
        <v>9.9806197608130146E-3</v>
      </c>
      <c r="AW120">
        <f t="shared" si="37"/>
        <v>0.16446203922754785</v>
      </c>
    </row>
    <row r="121" spans="1:49" x14ac:dyDescent="0.2">
      <c r="A121" t="s">
        <v>1179</v>
      </c>
      <c r="B121">
        <v>801.65099999999995</v>
      </c>
      <c r="C121">
        <v>1.09299370864121E-2</v>
      </c>
      <c r="D121">
        <v>7.2103771696594597E-3</v>
      </c>
      <c r="E121">
        <v>1.0773988983215899E-2</v>
      </c>
      <c r="F121">
        <v>9.5306326642114105E-3</v>
      </c>
      <c r="G121">
        <v>8.8344273956530994E-3</v>
      </c>
      <c r="H121">
        <v>8.7704322645516201E-3</v>
      </c>
      <c r="I121">
        <v>1.0350820350311299E-2</v>
      </c>
      <c r="J121">
        <v>8.7081807614223898E-3</v>
      </c>
      <c r="K121">
        <v>9.6945135729546404E-3</v>
      </c>
      <c r="L121">
        <v>1.1671868640110199E-2</v>
      </c>
      <c r="M121">
        <v>2.4766783943214198E-2</v>
      </c>
      <c r="N121">
        <v>1.92130963328772E-2</v>
      </c>
      <c r="O121">
        <v>5.53722452662367E-2</v>
      </c>
      <c r="P121">
        <v>6.0555466952752803E-2</v>
      </c>
      <c r="Q121">
        <v>2.1180655313866901E-2</v>
      </c>
      <c r="R121">
        <v>2.8677201338840701E-2</v>
      </c>
      <c r="S121">
        <v>1.44461438184206E-2</v>
      </c>
      <c r="T121">
        <v>1.1577104664320799E-2</v>
      </c>
      <c r="U121">
        <v>1.5732731557114701E-2</v>
      </c>
      <c r="V121">
        <v>1.0001459399854201E-2</v>
      </c>
      <c r="W121">
        <v>2.9552162885637299E-2</v>
      </c>
      <c r="X121">
        <v>1.4691368223719499E-2</v>
      </c>
      <c r="AA121" t="str">
        <f t="shared" si="38"/>
        <v>PG_18:1/20:1</v>
      </c>
      <c r="AB121">
        <f t="shared" si="39"/>
        <v>9.0701571280357805E-3</v>
      </c>
      <c r="AC121">
        <f t="shared" si="40"/>
        <v>1.0152310823713654E-2</v>
      </c>
      <c r="AD121">
        <f t="shared" si="41"/>
        <v>8.8024298301023589E-3</v>
      </c>
      <c r="AE121">
        <f t="shared" si="42"/>
        <v>9.5295005558668454E-3</v>
      </c>
      <c r="AF121">
        <f t="shared" si="43"/>
        <v>1.068319110653242E-2</v>
      </c>
      <c r="AG121">
        <f t="shared" si="44"/>
        <v>2.1989940138045699E-2</v>
      </c>
      <c r="AH121">
        <f t="shared" si="45"/>
        <v>5.7963856109494755E-2</v>
      </c>
      <c r="AI121">
        <f t="shared" si="29"/>
        <v>1.3011624241370701E-2</v>
      </c>
      <c r="AJ121">
        <f t="shared" si="30"/>
        <v>1.2867095478484452E-2</v>
      </c>
      <c r="AK121">
        <f t="shared" si="31"/>
        <v>2.2121765554678399E-2</v>
      </c>
      <c r="AM121" t="str">
        <f t="shared" si="32"/>
        <v>PG_18:1/20:1</v>
      </c>
      <c r="AN121">
        <f t="shared" si="33"/>
        <v>9.6475178888502135E-3</v>
      </c>
      <c r="AO121">
        <f t="shared" si="34"/>
        <v>2.5590856304414801E-2</v>
      </c>
      <c r="AQ121">
        <f t="shared" si="35"/>
        <v>7.7280047343463853E-4</v>
      </c>
      <c r="AR121">
        <f t="shared" si="36"/>
        <v>1.8662418607312322E-2</v>
      </c>
      <c r="AT121">
        <f t="shared" si="46"/>
        <v>3.4560687832877439E-4</v>
      </c>
      <c r="AU121">
        <f t="shared" si="47"/>
        <v>7.6189004923562431E-3</v>
      </c>
      <c r="AW121">
        <f t="shared" si="37"/>
        <v>0.12870413033606604</v>
      </c>
    </row>
    <row r="122" spans="1:49" x14ac:dyDescent="0.2">
      <c r="A122" t="s">
        <v>1180</v>
      </c>
      <c r="B122">
        <v>799.649</v>
      </c>
      <c r="C122">
        <v>1.06528075359472E-2</v>
      </c>
      <c r="D122">
        <v>8.6000052972411301E-3</v>
      </c>
      <c r="E122">
        <v>8.2930732936770807E-3</v>
      </c>
      <c r="F122">
        <v>1.27195953744064E-2</v>
      </c>
      <c r="G122">
        <v>8.49972943700005E-3</v>
      </c>
      <c r="H122">
        <v>8.1406299191676308E-3</v>
      </c>
      <c r="I122">
        <v>1.7774942198302401E-2</v>
      </c>
      <c r="J122">
        <v>1.30010837499845E-2</v>
      </c>
      <c r="K122">
        <v>1.0899209658579901E-2</v>
      </c>
      <c r="L122">
        <v>6.5371242417066903E-3</v>
      </c>
      <c r="M122">
        <v>2.1729346489354099E-2</v>
      </c>
      <c r="N122">
        <v>2.0566563077507899E-2</v>
      </c>
      <c r="O122">
        <v>4.27018030255066E-2</v>
      </c>
      <c r="P122">
        <v>4.5305755018499101E-2</v>
      </c>
      <c r="Q122">
        <v>1.9929056568663998E-2</v>
      </c>
      <c r="R122">
        <v>1.6675649185243099E-2</v>
      </c>
      <c r="S122">
        <v>1.4749775050826501E-2</v>
      </c>
      <c r="T122">
        <v>1.2456788770496999E-2</v>
      </c>
      <c r="U122">
        <v>8.4356827788897495E-3</v>
      </c>
      <c r="V122">
        <v>1.30741564825871E-2</v>
      </c>
      <c r="W122">
        <v>1.01961852331298E-2</v>
      </c>
      <c r="X122">
        <v>1.1163258870933101E-2</v>
      </c>
      <c r="AA122" t="str">
        <f t="shared" si="38"/>
        <v>PG_18:1/20:2</v>
      </c>
      <c r="AB122">
        <f t="shared" si="39"/>
        <v>9.626406416594166E-3</v>
      </c>
      <c r="AC122">
        <f t="shared" si="40"/>
        <v>1.0506334334041741E-2</v>
      </c>
      <c r="AD122">
        <f t="shared" si="41"/>
        <v>8.3201796780838395E-3</v>
      </c>
      <c r="AE122">
        <f t="shared" si="42"/>
        <v>1.5388012974143449E-2</v>
      </c>
      <c r="AF122">
        <f t="shared" si="43"/>
        <v>8.7181669501432951E-3</v>
      </c>
      <c r="AG122">
        <f t="shared" si="44"/>
        <v>2.1147954783430997E-2</v>
      </c>
      <c r="AH122">
        <f t="shared" si="45"/>
        <v>4.4003779022002851E-2</v>
      </c>
      <c r="AI122">
        <f t="shared" si="29"/>
        <v>1.3603281910661749E-2</v>
      </c>
      <c r="AJ122">
        <f t="shared" si="30"/>
        <v>1.0754919630738425E-2</v>
      </c>
      <c r="AK122">
        <f t="shared" si="31"/>
        <v>1.0679722052031451E-2</v>
      </c>
      <c r="AM122" t="str">
        <f t="shared" si="32"/>
        <v>PG_18:1/20:2</v>
      </c>
      <c r="AN122">
        <f t="shared" si="33"/>
        <v>1.0511820070601299E-2</v>
      </c>
      <c r="AO122">
        <f t="shared" si="34"/>
        <v>2.0037931479773095E-2</v>
      </c>
      <c r="AQ122">
        <f t="shared" si="35"/>
        <v>2.8540201379460128E-3</v>
      </c>
      <c r="AR122">
        <f t="shared" si="36"/>
        <v>1.4060130759634842E-2</v>
      </c>
      <c r="AT122">
        <f t="shared" si="46"/>
        <v>1.2763566075201223E-3</v>
      </c>
      <c r="AU122">
        <f t="shared" si="47"/>
        <v>5.7400243463193003E-3</v>
      </c>
      <c r="AW122">
        <f t="shared" si="37"/>
        <v>0.20650118409400448</v>
      </c>
    </row>
    <row r="123" spans="1:49" x14ac:dyDescent="0.2">
      <c r="A123" t="s">
        <v>1181</v>
      </c>
      <c r="B123">
        <v>797.64700000000005</v>
      </c>
      <c r="C123">
        <v>3.4299843932427403E-2</v>
      </c>
      <c r="D123">
        <v>2.1740567748111301E-2</v>
      </c>
      <c r="E123">
        <v>2.1949400376550701E-2</v>
      </c>
      <c r="F123">
        <v>1.99814525775058E-2</v>
      </c>
      <c r="G123">
        <v>2.0808018330366801E-2</v>
      </c>
      <c r="H123">
        <v>1.4154732950349001E-2</v>
      </c>
      <c r="I123">
        <v>1.9462773638255802E-2</v>
      </c>
      <c r="J123">
        <v>2.54286198316119E-2</v>
      </c>
      <c r="K123">
        <v>1.87700401817762E-2</v>
      </c>
      <c r="L123">
        <v>3.27028323773692E-2</v>
      </c>
      <c r="M123">
        <v>3.37684180225079E-2</v>
      </c>
      <c r="N123">
        <v>4.7989972036236297E-2</v>
      </c>
      <c r="O123">
        <v>7.5759649895771802E-2</v>
      </c>
      <c r="P123">
        <v>9.3597448981813602E-2</v>
      </c>
      <c r="Q123">
        <v>2.9006191943677598E-2</v>
      </c>
      <c r="R123">
        <v>2.89744359827767E-2</v>
      </c>
      <c r="S123">
        <v>1.7865697290631199E-2</v>
      </c>
      <c r="T123">
        <v>1.51808995891886E-2</v>
      </c>
      <c r="U123">
        <v>1.48174341017853E-2</v>
      </c>
      <c r="V123">
        <v>1.42573232137255E-2</v>
      </c>
      <c r="W123">
        <v>3.1160218874617101E-2</v>
      </c>
      <c r="X123">
        <v>2.7607195567420199E-2</v>
      </c>
      <c r="AA123" t="str">
        <f t="shared" si="38"/>
        <v>PG_18:1/20:3</v>
      </c>
      <c r="AB123">
        <f t="shared" si="39"/>
        <v>2.8020205840269354E-2</v>
      </c>
      <c r="AC123">
        <f t="shared" si="40"/>
        <v>2.0965426477028253E-2</v>
      </c>
      <c r="AD123">
        <f t="shared" si="41"/>
        <v>1.7481375640357899E-2</v>
      </c>
      <c r="AE123">
        <f t="shared" si="42"/>
        <v>2.2445696734933851E-2</v>
      </c>
      <c r="AF123">
        <f t="shared" si="43"/>
        <v>2.57364362795727E-2</v>
      </c>
      <c r="AG123">
        <f t="shared" si="44"/>
        <v>4.0879195029372095E-2</v>
      </c>
      <c r="AH123">
        <f t="shared" si="45"/>
        <v>8.4678549438792702E-2</v>
      </c>
      <c r="AI123">
        <f t="shared" si="29"/>
        <v>1.6523298439909899E-2</v>
      </c>
      <c r="AJ123">
        <f t="shared" si="30"/>
        <v>1.4537378657755399E-2</v>
      </c>
      <c r="AK123">
        <f t="shared" si="31"/>
        <v>2.938370722101865E-2</v>
      </c>
      <c r="AM123" t="str">
        <f t="shared" si="32"/>
        <v>PG_18:1/20:3</v>
      </c>
      <c r="AN123">
        <f t="shared" si="33"/>
        <v>2.292982819443241E-2</v>
      </c>
      <c r="AO123">
        <f t="shared" si="34"/>
        <v>3.7200425757369752E-2</v>
      </c>
      <c r="AQ123">
        <f t="shared" si="35"/>
        <v>4.1099843713884414E-3</v>
      </c>
      <c r="AR123">
        <f t="shared" si="36"/>
        <v>2.8591799341259726E-2</v>
      </c>
      <c r="AT123">
        <f t="shared" si="46"/>
        <v>1.8380408881772592E-3</v>
      </c>
      <c r="AU123">
        <f t="shared" si="47"/>
        <v>1.167255320235509E-2</v>
      </c>
      <c r="AW123">
        <f t="shared" si="37"/>
        <v>0.32898038076481978</v>
      </c>
    </row>
    <row r="124" spans="1:49" x14ac:dyDescent="0.2">
      <c r="A124" t="s">
        <v>1182</v>
      </c>
      <c r="B124">
        <v>795.64499999999998</v>
      </c>
      <c r="C124">
        <v>6.3241287541077107E-2</v>
      </c>
      <c r="D124">
        <v>4.8355698064144498E-2</v>
      </c>
      <c r="E124">
        <v>7.8075642174373697E-2</v>
      </c>
      <c r="F124">
        <v>4.6918483448220798E-2</v>
      </c>
      <c r="G124">
        <v>4.9745775588060898E-2</v>
      </c>
      <c r="H124">
        <v>4.3440614902749503E-2</v>
      </c>
      <c r="I124">
        <v>0.103644291045788</v>
      </c>
      <c r="J124">
        <v>4.9133075624680701E-2</v>
      </c>
      <c r="K124">
        <v>6.2323437391756303E-2</v>
      </c>
      <c r="L124">
        <v>5.6351759143756897E-2</v>
      </c>
      <c r="M124">
        <v>9.4543493758182898E-2</v>
      </c>
      <c r="N124">
        <v>8.7448662551433701E-2</v>
      </c>
      <c r="O124">
        <v>0.125534285035027</v>
      </c>
      <c r="P124">
        <v>8.32507028927673E-2</v>
      </c>
      <c r="Q124">
        <v>8.5007690828875701E-2</v>
      </c>
      <c r="R124">
        <v>6.5382149661935202E-2</v>
      </c>
      <c r="S124">
        <v>6.5593263511803904E-2</v>
      </c>
      <c r="T124">
        <v>4.5687382393327799E-2</v>
      </c>
      <c r="U124">
        <v>5.65050482960026E-2</v>
      </c>
      <c r="V124">
        <v>4.0801864089476697E-2</v>
      </c>
      <c r="W124">
        <v>4.8824047308215303E-2</v>
      </c>
      <c r="X124">
        <v>7.7942524838866795E-2</v>
      </c>
      <c r="AA124" t="str">
        <f t="shared" si="38"/>
        <v>PG_18:1/20:4</v>
      </c>
      <c r="AB124">
        <f t="shared" si="39"/>
        <v>5.5798492802610802E-2</v>
      </c>
      <c r="AC124">
        <f t="shared" si="40"/>
        <v>6.2497062811297244E-2</v>
      </c>
      <c r="AD124">
        <f t="shared" si="41"/>
        <v>4.65931952454052E-2</v>
      </c>
      <c r="AE124">
        <f t="shared" si="42"/>
        <v>7.6388683335234353E-2</v>
      </c>
      <c r="AF124">
        <f t="shared" si="43"/>
        <v>5.93375982677566E-2</v>
      </c>
      <c r="AG124">
        <f t="shared" si="44"/>
        <v>9.0996078154808299E-2</v>
      </c>
      <c r="AH124">
        <f t="shared" si="45"/>
        <v>0.10439249396389716</v>
      </c>
      <c r="AI124">
        <f t="shared" si="29"/>
        <v>5.5640322952565852E-2</v>
      </c>
      <c r="AJ124">
        <f t="shared" si="30"/>
        <v>4.8653456192739648E-2</v>
      </c>
      <c r="AK124">
        <f t="shared" si="31"/>
        <v>6.3383286073541045E-2</v>
      </c>
      <c r="AM124" t="str">
        <f t="shared" si="32"/>
        <v>PG_18:1/20:4</v>
      </c>
      <c r="AN124">
        <f t="shared" si="33"/>
        <v>6.0123006492460843E-2</v>
      </c>
      <c r="AO124">
        <f t="shared" si="34"/>
        <v>7.2613127467510405E-2</v>
      </c>
      <c r="AQ124">
        <f t="shared" si="35"/>
        <v>1.0869480940604227E-2</v>
      </c>
      <c r="AR124">
        <f t="shared" si="36"/>
        <v>2.3954085892278997E-2</v>
      </c>
      <c r="AT124">
        <f t="shared" si="46"/>
        <v>4.8609796526658811E-3</v>
      </c>
      <c r="AU124">
        <f t="shared" si="47"/>
        <v>9.7792146151474395E-3</v>
      </c>
      <c r="AW124">
        <f t="shared" si="37"/>
        <v>0.33213047537916607</v>
      </c>
    </row>
    <row r="125" spans="1:49" x14ac:dyDescent="0.2">
      <c r="A125" t="s">
        <v>1183</v>
      </c>
      <c r="B125">
        <v>793.64300000000003</v>
      </c>
      <c r="C125">
        <v>6.5490868677716196E-2</v>
      </c>
      <c r="D125">
        <v>4.5198281790366703E-2</v>
      </c>
      <c r="E125">
        <v>4.4214384722918103E-2</v>
      </c>
      <c r="F125">
        <v>4.4409701124454901E-2</v>
      </c>
      <c r="G125">
        <v>4.7952401719453801E-2</v>
      </c>
      <c r="H125">
        <v>3.1142565872794101E-2</v>
      </c>
      <c r="I125">
        <v>5.4490139626354697E-2</v>
      </c>
      <c r="J125">
        <v>3.9468617803457402E-2</v>
      </c>
      <c r="K125">
        <v>6.6046853080064902E-2</v>
      </c>
      <c r="L125">
        <v>3.5288832591198097E-2</v>
      </c>
      <c r="M125">
        <v>3.0992696422355401E-2</v>
      </c>
      <c r="N125">
        <v>3.2500284483419899E-2</v>
      </c>
      <c r="O125">
        <v>8.3374691940923701E-2</v>
      </c>
      <c r="P125">
        <v>5.4059067020612903E-2</v>
      </c>
      <c r="Q125">
        <v>2.8807122023803099E-2</v>
      </c>
      <c r="R125">
        <v>3.5133492884723498E-2</v>
      </c>
      <c r="S125">
        <v>3.41016861907305E-2</v>
      </c>
      <c r="T125">
        <v>1.8514783244888901E-2</v>
      </c>
      <c r="U125">
        <v>2.3006428207738901E-2</v>
      </c>
      <c r="V125">
        <v>2.0026640405838101E-2</v>
      </c>
      <c r="W125">
        <v>2.8774225002982701E-2</v>
      </c>
      <c r="X125">
        <v>3.1243606302863599E-2</v>
      </c>
      <c r="AA125" t="str">
        <f t="shared" si="38"/>
        <v>PG_18:1/20:5</v>
      </c>
      <c r="AB125">
        <f t="shared" si="39"/>
        <v>5.5344575234041446E-2</v>
      </c>
      <c r="AC125">
        <f t="shared" si="40"/>
        <v>4.4312042923686498E-2</v>
      </c>
      <c r="AD125">
        <f t="shared" si="41"/>
        <v>3.9547483796123953E-2</v>
      </c>
      <c r="AE125">
        <f t="shared" si="42"/>
        <v>4.6979378714906053E-2</v>
      </c>
      <c r="AF125">
        <f t="shared" si="43"/>
        <v>5.0667842835631499E-2</v>
      </c>
      <c r="AG125">
        <f t="shared" si="44"/>
        <v>3.1746490452887646E-2</v>
      </c>
      <c r="AH125">
        <f t="shared" si="45"/>
        <v>6.8716879480768295E-2</v>
      </c>
      <c r="AI125">
        <f t="shared" si="29"/>
        <v>2.63082347178097E-2</v>
      </c>
      <c r="AJ125">
        <f t="shared" si="30"/>
        <v>2.1516534306788501E-2</v>
      </c>
      <c r="AK125">
        <f t="shared" si="31"/>
        <v>3.000891565292315E-2</v>
      </c>
      <c r="AM125" t="str">
        <f t="shared" si="32"/>
        <v>PG_18:1/20:5</v>
      </c>
      <c r="AN125">
        <f t="shared" si="33"/>
        <v>4.7370264700877893E-2</v>
      </c>
      <c r="AO125">
        <f t="shared" si="34"/>
        <v>3.5659410922235464E-2</v>
      </c>
      <c r="AQ125">
        <f t="shared" si="35"/>
        <v>6.0242232572014628E-3</v>
      </c>
      <c r="AR125">
        <f t="shared" si="36"/>
        <v>1.8891140292821944E-2</v>
      </c>
      <c r="AT125">
        <f t="shared" si="46"/>
        <v>2.6941145429475338E-3</v>
      </c>
      <c r="AU125">
        <f t="shared" si="47"/>
        <v>7.7122757294575605E-3</v>
      </c>
      <c r="AW125">
        <f t="shared" si="37"/>
        <v>0.24601685140345608</v>
      </c>
    </row>
    <row r="126" spans="1:49" x14ac:dyDescent="0.2">
      <c r="A126" t="s">
        <v>1184</v>
      </c>
      <c r="B126">
        <v>831.68100000000004</v>
      </c>
      <c r="C126">
        <v>3.8282339900078302E-2</v>
      </c>
      <c r="D126">
        <v>3.3006623581165198E-2</v>
      </c>
      <c r="E126">
        <v>4.3929212180291298E-2</v>
      </c>
      <c r="F126">
        <v>4.8464321234409399E-2</v>
      </c>
      <c r="G126">
        <v>4.1676410150482901E-2</v>
      </c>
      <c r="H126">
        <v>4.3353469016597798E-2</v>
      </c>
      <c r="I126">
        <v>4.9076176232919398E-2</v>
      </c>
      <c r="J126">
        <v>5.2836901836391302E-2</v>
      </c>
      <c r="K126">
        <v>4.2170111699377601E-2</v>
      </c>
      <c r="L126">
        <v>3.9764707264776197E-2</v>
      </c>
      <c r="M126">
        <v>0.13358313127156099</v>
      </c>
      <c r="N126">
        <v>0.110385796476504</v>
      </c>
      <c r="O126">
        <v>0.31034158789190602</v>
      </c>
      <c r="P126">
        <v>0.262578185163022</v>
      </c>
      <c r="Q126">
        <v>0.137586876826117</v>
      </c>
      <c r="R126">
        <v>0.12725149559583601</v>
      </c>
      <c r="S126">
        <v>6.6297656915691699E-2</v>
      </c>
      <c r="T126">
        <v>6.7385247888437597E-2</v>
      </c>
      <c r="U126">
        <v>4.6007623669653698E-2</v>
      </c>
      <c r="V126">
        <v>3.8544915369921599E-2</v>
      </c>
      <c r="W126">
        <v>9.1782045083063299E-2</v>
      </c>
      <c r="X126">
        <v>9.13067279440265E-2</v>
      </c>
      <c r="AA126" t="str">
        <f t="shared" si="38"/>
        <v>PG_18:1/22:0</v>
      </c>
      <c r="AB126">
        <f t="shared" si="39"/>
        <v>3.564448174062175E-2</v>
      </c>
      <c r="AC126">
        <f t="shared" si="40"/>
        <v>4.6196766707350345E-2</v>
      </c>
      <c r="AD126">
        <f t="shared" si="41"/>
        <v>4.251493958354035E-2</v>
      </c>
      <c r="AE126">
        <f t="shared" si="42"/>
        <v>5.095653903465535E-2</v>
      </c>
      <c r="AF126">
        <f t="shared" si="43"/>
        <v>4.0967409482076902E-2</v>
      </c>
      <c r="AG126">
        <f t="shared" si="44"/>
        <v>0.1219844638740325</v>
      </c>
      <c r="AH126">
        <f t="shared" si="45"/>
        <v>0.28645988652746401</v>
      </c>
      <c r="AI126">
        <f t="shared" si="29"/>
        <v>6.6841452402064655E-2</v>
      </c>
      <c r="AJ126">
        <f t="shared" si="30"/>
        <v>4.2276269519787649E-2</v>
      </c>
      <c r="AK126">
        <f t="shared" si="31"/>
        <v>9.1544386513544906E-2</v>
      </c>
      <c r="AM126" t="str">
        <f t="shared" si="32"/>
        <v>PG_18:1/22:0</v>
      </c>
      <c r="AN126">
        <f t="shared" si="33"/>
        <v>4.3256027309648934E-2</v>
      </c>
      <c r="AO126">
        <f t="shared" si="34"/>
        <v>0.12182129176737874</v>
      </c>
      <c r="AQ126">
        <f t="shared" si="35"/>
        <v>5.7373434087563827E-3</v>
      </c>
      <c r="AR126">
        <f t="shared" si="36"/>
        <v>9.6660200965116821E-2</v>
      </c>
      <c r="AT126">
        <f t="shared" si="46"/>
        <v>2.5658179744479266E-3</v>
      </c>
      <c r="AU126">
        <f t="shared" si="47"/>
        <v>3.9461361799902388E-2</v>
      </c>
      <c r="AW126">
        <f t="shared" si="37"/>
        <v>0.14332852441397406</v>
      </c>
    </row>
    <row r="127" spans="1:49" x14ac:dyDescent="0.2">
      <c r="A127" t="s">
        <v>1185</v>
      </c>
      <c r="B127">
        <v>829.67899999999997</v>
      </c>
      <c r="C127">
        <v>1.07056817546432E-2</v>
      </c>
      <c r="D127">
        <v>1.29692736669471E-2</v>
      </c>
      <c r="E127">
        <v>8.4460864771903708E-3</v>
      </c>
      <c r="F127">
        <v>1.18593048356322E-2</v>
      </c>
      <c r="G127">
        <v>1.1622799587937299E-2</v>
      </c>
      <c r="H127">
        <v>1.27294362537355E-2</v>
      </c>
      <c r="I127">
        <v>1.45638985648021E-2</v>
      </c>
      <c r="J127">
        <v>4.5443810489176296E-3</v>
      </c>
      <c r="K127">
        <v>1.4249626930244201E-2</v>
      </c>
      <c r="L127">
        <v>9.6189379379040697E-3</v>
      </c>
      <c r="M127">
        <v>3.9183549648476299E-2</v>
      </c>
      <c r="N127">
        <v>2.5258405395212902E-2</v>
      </c>
      <c r="O127">
        <v>6.9796953867982806E-2</v>
      </c>
      <c r="P127">
        <v>5.0988595174057003E-2</v>
      </c>
      <c r="Q127">
        <v>2.9435872613446601E-2</v>
      </c>
      <c r="R127">
        <v>3.1868918720336398E-2</v>
      </c>
      <c r="S127">
        <v>2.1613020176820898E-2</v>
      </c>
      <c r="T127">
        <v>1.6334914891166799E-2</v>
      </c>
      <c r="U127">
        <v>2.6200558650394602E-2</v>
      </c>
      <c r="V127">
        <v>1.20579553801199E-2</v>
      </c>
      <c r="W127">
        <v>2.9868335522191002E-2</v>
      </c>
      <c r="X127">
        <v>2.9372570327055099E-2</v>
      </c>
      <c r="AA127" t="str">
        <f t="shared" si="38"/>
        <v>PG_18:1/22:1</v>
      </c>
      <c r="AB127">
        <f t="shared" si="39"/>
        <v>1.1837477710795151E-2</v>
      </c>
      <c r="AC127">
        <f t="shared" si="40"/>
        <v>1.0152695656411286E-2</v>
      </c>
      <c r="AD127">
        <f t="shared" si="41"/>
        <v>1.21761179208364E-2</v>
      </c>
      <c r="AE127">
        <f t="shared" si="42"/>
        <v>9.5541398068598651E-3</v>
      </c>
      <c r="AF127">
        <f t="shared" si="43"/>
        <v>1.1934282434074135E-2</v>
      </c>
      <c r="AG127">
        <f t="shared" si="44"/>
        <v>3.22209775218446E-2</v>
      </c>
      <c r="AH127">
        <f t="shared" si="45"/>
        <v>6.0392774521019904E-2</v>
      </c>
      <c r="AI127">
        <f t="shared" si="29"/>
        <v>1.897396753399385E-2</v>
      </c>
      <c r="AJ127">
        <f t="shared" si="30"/>
        <v>1.9129257015257251E-2</v>
      </c>
      <c r="AK127">
        <f t="shared" si="31"/>
        <v>2.962045292462305E-2</v>
      </c>
      <c r="AM127" t="str">
        <f t="shared" si="32"/>
        <v>PG_18:1/22:1</v>
      </c>
      <c r="AN127">
        <f t="shared" si="33"/>
        <v>1.1130942705795368E-2</v>
      </c>
      <c r="AO127">
        <f t="shared" si="34"/>
        <v>3.2067485903347737E-2</v>
      </c>
      <c r="AQ127">
        <f t="shared" si="35"/>
        <v>1.191659801933545E-3</v>
      </c>
      <c r="AR127">
        <f t="shared" si="36"/>
        <v>1.6934960107714812E-2</v>
      </c>
      <c r="AT127">
        <f t="shared" si="46"/>
        <v>5.3292646463546842E-4</v>
      </c>
      <c r="AU127">
        <f t="shared" si="47"/>
        <v>6.91366851304829E-3</v>
      </c>
      <c r="AW127">
        <f t="shared" si="37"/>
        <v>5.042141420741076E-2</v>
      </c>
    </row>
    <row r="128" spans="1:49" x14ac:dyDescent="0.2">
      <c r="A128" t="s">
        <v>1186</v>
      </c>
      <c r="B128">
        <v>827.67700000000002</v>
      </c>
      <c r="C128">
        <v>4.4750731736291297E-3</v>
      </c>
      <c r="D128">
        <v>8.5258735342895499E-3</v>
      </c>
      <c r="E128">
        <v>9.6208878632228594E-3</v>
      </c>
      <c r="F128">
        <v>1.40425900905912E-2</v>
      </c>
      <c r="G128">
        <v>6.0040701139446196E-3</v>
      </c>
      <c r="H128">
        <v>6.5896695627087002E-3</v>
      </c>
      <c r="I128">
        <v>9.0264083485652093E-3</v>
      </c>
      <c r="J128">
        <v>1.43478957539796E-2</v>
      </c>
      <c r="K128">
        <v>9.2482024838624905E-3</v>
      </c>
      <c r="L128">
        <v>9.5405845830332306E-3</v>
      </c>
      <c r="M128">
        <v>2.80610373184015E-2</v>
      </c>
      <c r="N128">
        <v>3.2347137870551101E-2</v>
      </c>
      <c r="O128">
        <v>4.36212205562806E-2</v>
      </c>
      <c r="P128">
        <v>5.9543643363598603E-2</v>
      </c>
      <c r="Q128">
        <v>2.7206433347923799E-2</v>
      </c>
      <c r="R128">
        <v>2.2224702325706301E-2</v>
      </c>
      <c r="S128">
        <v>1.55796111990236E-2</v>
      </c>
      <c r="T128">
        <v>1.34357329125599E-2</v>
      </c>
      <c r="U128">
        <v>1.45886417022674E-2</v>
      </c>
      <c r="V128">
        <v>8.2839897300517207E-3</v>
      </c>
      <c r="W128">
        <v>2.5322419439127698E-2</v>
      </c>
      <c r="X128">
        <v>3.4882899948375803E-2</v>
      </c>
      <c r="AA128" t="str">
        <f t="shared" si="38"/>
        <v>PG_18:1/22:2</v>
      </c>
      <c r="AB128">
        <f t="shared" si="39"/>
        <v>6.5004733539593398E-3</v>
      </c>
      <c r="AC128">
        <f t="shared" si="40"/>
        <v>1.1831738976907029E-2</v>
      </c>
      <c r="AD128">
        <f t="shared" si="41"/>
        <v>6.2968698383266599E-3</v>
      </c>
      <c r="AE128">
        <f t="shared" si="42"/>
        <v>1.1687152051272406E-2</v>
      </c>
      <c r="AF128">
        <f t="shared" si="43"/>
        <v>9.3943935334478597E-3</v>
      </c>
      <c r="AG128">
        <f t="shared" si="44"/>
        <v>3.0204087594476299E-2</v>
      </c>
      <c r="AH128">
        <f t="shared" si="45"/>
        <v>5.1582431959939598E-2</v>
      </c>
      <c r="AI128">
        <f t="shared" si="29"/>
        <v>1.4507672055791749E-2</v>
      </c>
      <c r="AJ128">
        <f t="shared" si="30"/>
        <v>1.1436315716159561E-2</v>
      </c>
      <c r="AK128">
        <f t="shared" si="31"/>
        <v>3.0102659693751751E-2</v>
      </c>
      <c r="AM128" t="str">
        <f t="shared" si="32"/>
        <v>PG_18:1/22:2</v>
      </c>
      <c r="AN128">
        <f t="shared" si="33"/>
        <v>9.14212555078266E-3</v>
      </c>
      <c r="AO128">
        <f t="shared" si="34"/>
        <v>2.7566633404023794E-2</v>
      </c>
      <c r="AQ128">
        <f t="shared" si="35"/>
        <v>2.6855458385357388E-3</v>
      </c>
      <c r="AR128">
        <f t="shared" si="36"/>
        <v>1.5975526551833111E-2</v>
      </c>
      <c r="AT128">
        <f t="shared" si="46"/>
        <v>1.2010126103315171E-3</v>
      </c>
      <c r="AU128">
        <f t="shared" si="47"/>
        <v>6.5219814040459205E-3</v>
      </c>
      <c r="AW128">
        <f t="shared" si="37"/>
        <v>6.050523785352202E-2</v>
      </c>
    </row>
    <row r="129" spans="1:49" x14ac:dyDescent="0.2">
      <c r="A129" t="s">
        <v>1187</v>
      </c>
      <c r="B129">
        <v>825.67499999999995</v>
      </c>
      <c r="C129">
        <v>1.1813781557774201E-2</v>
      </c>
      <c r="D129">
        <v>1.3546267885216699E-2</v>
      </c>
      <c r="E129">
        <v>1.8047221656666401E-2</v>
      </c>
      <c r="F129">
        <v>9.0117858309204692E-3</v>
      </c>
      <c r="G129">
        <v>9.5244857821587502E-3</v>
      </c>
      <c r="H129">
        <v>8.9610202174618993E-3</v>
      </c>
      <c r="I129">
        <v>1.86585481334933E-2</v>
      </c>
      <c r="J129">
        <v>1.55321900113293E-2</v>
      </c>
      <c r="K129">
        <v>1.7785501275816198E-2</v>
      </c>
      <c r="L129">
        <v>1.1562173943290999E-2</v>
      </c>
      <c r="M129">
        <v>2.0165153276337298E-2</v>
      </c>
      <c r="N129">
        <v>1.7152479641450599E-2</v>
      </c>
      <c r="O129">
        <v>2.78611878650897E-2</v>
      </c>
      <c r="P129">
        <v>4.8712103778657298E-2</v>
      </c>
      <c r="Q129">
        <v>2.1377483814423601E-2</v>
      </c>
      <c r="R129">
        <v>2.2810144437098001E-2</v>
      </c>
      <c r="S129">
        <v>1.35022214323345E-2</v>
      </c>
      <c r="T129">
        <v>1.1428176071750401E-2</v>
      </c>
      <c r="U129">
        <v>5.8948147800527602E-3</v>
      </c>
      <c r="V129">
        <v>8.5917408226345703E-3</v>
      </c>
      <c r="W129">
        <v>2.4073518862408098E-2</v>
      </c>
      <c r="X129">
        <v>1.7491079003920901E-2</v>
      </c>
      <c r="AA129" t="str">
        <f t="shared" si="38"/>
        <v>PG_18:1/22:3</v>
      </c>
      <c r="AB129">
        <f t="shared" si="39"/>
        <v>1.268002472149545E-2</v>
      </c>
      <c r="AC129">
        <f t="shared" si="40"/>
        <v>1.3529503743793435E-2</v>
      </c>
      <c r="AD129">
        <f t="shared" si="41"/>
        <v>9.2427529998103247E-3</v>
      </c>
      <c r="AE129">
        <f t="shared" si="42"/>
        <v>1.7095369072411298E-2</v>
      </c>
      <c r="AF129">
        <f t="shared" si="43"/>
        <v>1.4673837609553599E-2</v>
      </c>
      <c r="AG129">
        <f t="shared" si="44"/>
        <v>1.8658816458893949E-2</v>
      </c>
      <c r="AH129">
        <f t="shared" si="45"/>
        <v>3.8286645821873501E-2</v>
      </c>
      <c r="AI129">
        <f t="shared" si="29"/>
        <v>1.2465198752042449E-2</v>
      </c>
      <c r="AJ129">
        <f t="shared" si="30"/>
        <v>7.2432778013436653E-3</v>
      </c>
      <c r="AK129">
        <f t="shared" si="31"/>
        <v>2.0782298933164502E-2</v>
      </c>
      <c r="AM129" t="str">
        <f t="shared" si="32"/>
        <v>PG_18:1/22:3</v>
      </c>
      <c r="AN129">
        <f t="shared" si="33"/>
        <v>1.3444297629412821E-2</v>
      </c>
      <c r="AO129">
        <f t="shared" si="34"/>
        <v>1.9487247553463614E-2</v>
      </c>
      <c r="AQ129">
        <f t="shared" si="35"/>
        <v>2.8760407541831472E-3</v>
      </c>
      <c r="AR129">
        <f t="shared" si="36"/>
        <v>1.1779269884729444E-2</v>
      </c>
      <c r="AT129">
        <f t="shared" si="46"/>
        <v>1.2862045264826559E-3</v>
      </c>
      <c r="AU129">
        <f t="shared" si="47"/>
        <v>4.8088667933532609E-3</v>
      </c>
      <c r="AW129">
        <f t="shared" si="37"/>
        <v>0.32134861508585344</v>
      </c>
    </row>
    <row r="130" spans="1:49" x14ac:dyDescent="0.2">
      <c r="A130" t="s">
        <v>1188</v>
      </c>
      <c r="B130">
        <v>823.673</v>
      </c>
      <c r="C130">
        <v>1.7827080164076099E-2</v>
      </c>
      <c r="D130">
        <v>2.0451769763961899E-2</v>
      </c>
      <c r="E130">
        <v>3.2619762270352799E-2</v>
      </c>
      <c r="F130">
        <v>1.59331725070057E-2</v>
      </c>
      <c r="G130">
        <v>1.7130436002893601E-2</v>
      </c>
      <c r="H130">
        <v>1.54513943032426E-2</v>
      </c>
      <c r="I130">
        <v>2.56925207745889E-2</v>
      </c>
      <c r="J130">
        <v>2.1550467962747899E-2</v>
      </c>
      <c r="K130">
        <v>2.1562092736090398E-2</v>
      </c>
      <c r="L130">
        <v>1.7784961820580099E-2</v>
      </c>
      <c r="M130">
        <v>5.7696808794995197E-2</v>
      </c>
      <c r="N130">
        <v>5.5355269888708702E-2</v>
      </c>
      <c r="O130">
        <v>9.7313084363367205E-2</v>
      </c>
      <c r="P130">
        <v>5.90150404391378E-2</v>
      </c>
      <c r="Q130">
        <v>3.6730618526602303E-2</v>
      </c>
      <c r="R130">
        <v>3.3818551102192201E-2</v>
      </c>
      <c r="S130">
        <v>2.4300922262008501E-2</v>
      </c>
      <c r="T130">
        <v>1.48004542477612E-2</v>
      </c>
      <c r="U130">
        <v>2.2852118818632101E-2</v>
      </c>
      <c r="V130">
        <v>1.7604332088823098E-2</v>
      </c>
      <c r="W130">
        <v>3.04714020799247E-2</v>
      </c>
      <c r="X130">
        <v>2.08143225590093E-2</v>
      </c>
      <c r="AA130" t="str">
        <f t="shared" si="38"/>
        <v>PG_18:1/22:4</v>
      </c>
      <c r="AB130">
        <f t="shared" si="39"/>
        <v>1.9139424964018999E-2</v>
      </c>
      <c r="AC130">
        <f t="shared" si="40"/>
        <v>2.4276467388679251E-2</v>
      </c>
      <c r="AD130">
        <f t="shared" si="41"/>
        <v>1.6290915153068099E-2</v>
      </c>
      <c r="AE130">
        <f t="shared" si="42"/>
        <v>2.3621494368668401E-2</v>
      </c>
      <c r="AF130">
        <f t="shared" si="43"/>
        <v>1.9673527278335247E-2</v>
      </c>
      <c r="AG130">
        <f t="shared" si="44"/>
        <v>5.652603934185195E-2</v>
      </c>
      <c r="AH130">
        <f t="shared" si="45"/>
        <v>7.816406240125251E-2</v>
      </c>
      <c r="AI130">
        <f t="shared" si="29"/>
        <v>1.9550688254884849E-2</v>
      </c>
      <c r="AJ130">
        <f t="shared" si="30"/>
        <v>2.02282254537276E-2</v>
      </c>
      <c r="AK130">
        <f t="shared" si="31"/>
        <v>2.5642862319467E-2</v>
      </c>
      <c r="AM130" t="str">
        <f t="shared" si="32"/>
        <v>PG_18:1/22:4</v>
      </c>
      <c r="AN130">
        <f t="shared" si="33"/>
        <v>2.0600365830553996E-2</v>
      </c>
      <c r="AO130">
        <f t="shared" si="34"/>
        <v>4.002237555423678E-2</v>
      </c>
      <c r="AQ130">
        <f t="shared" si="35"/>
        <v>3.324367735695573E-3</v>
      </c>
      <c r="AR130">
        <f t="shared" si="36"/>
        <v>2.6195552837759054E-2</v>
      </c>
      <c r="AT130">
        <f t="shared" si="46"/>
        <v>1.486702447844471E-3</v>
      </c>
      <c r="AU130">
        <f t="shared" si="47"/>
        <v>1.069428966377093E-2</v>
      </c>
      <c r="AW130">
        <f t="shared" si="37"/>
        <v>0.17315454255214366</v>
      </c>
    </row>
    <row r="131" spans="1:49" x14ac:dyDescent="0.2">
      <c r="A131" t="s">
        <v>1189</v>
      </c>
      <c r="B131">
        <v>821.67100000000005</v>
      </c>
      <c r="C131">
        <v>3.3625279973050801E-2</v>
      </c>
      <c r="D131">
        <v>2.85682930261951E-2</v>
      </c>
      <c r="E131">
        <v>3.3149239465686098E-2</v>
      </c>
      <c r="F131">
        <v>1.98053317712963E-2</v>
      </c>
      <c r="G131">
        <v>2.65416572524068E-2</v>
      </c>
      <c r="H131">
        <v>1.86174798515161E-2</v>
      </c>
      <c r="I131">
        <v>4.1045723500236601E-2</v>
      </c>
      <c r="J131">
        <v>3.2744826947038799E-2</v>
      </c>
      <c r="K131">
        <v>4.2360119644849599E-2</v>
      </c>
      <c r="L131">
        <v>3.3056047354511703E-2</v>
      </c>
      <c r="M131">
        <v>0.118101988845528</v>
      </c>
      <c r="N131">
        <v>0.107326610172295</v>
      </c>
      <c r="O131">
        <v>0.21985150175513801</v>
      </c>
      <c r="P131">
        <v>0.20989187055657199</v>
      </c>
      <c r="Q131">
        <v>0.17524069363980299</v>
      </c>
      <c r="R131">
        <v>0.19831199141777101</v>
      </c>
      <c r="S131">
        <v>5.8986238479953497E-2</v>
      </c>
      <c r="T131">
        <v>5.8111200734683101E-2</v>
      </c>
      <c r="U131">
        <v>3.34661183689745E-2</v>
      </c>
      <c r="V131">
        <v>2.61826895340871E-2</v>
      </c>
      <c r="W131">
        <v>6.55465121738453E-2</v>
      </c>
      <c r="X131">
        <v>8.6014553875224303E-2</v>
      </c>
      <c r="AA131" t="str">
        <f t="shared" si="38"/>
        <v>PG_18:1/22:5</v>
      </c>
      <c r="AB131">
        <f t="shared" si="39"/>
        <v>3.1096786499622948E-2</v>
      </c>
      <c r="AC131">
        <f t="shared" si="40"/>
        <v>2.6477285618491199E-2</v>
      </c>
      <c r="AD131">
        <f t="shared" si="41"/>
        <v>2.257956855196145E-2</v>
      </c>
      <c r="AE131">
        <f t="shared" si="42"/>
        <v>3.6895275223637697E-2</v>
      </c>
      <c r="AF131">
        <f t="shared" si="43"/>
        <v>3.7708083499680647E-2</v>
      </c>
      <c r="AG131">
        <f t="shared" si="44"/>
        <v>0.1127142995089115</v>
      </c>
      <c r="AH131">
        <f t="shared" si="45"/>
        <v>0.214871686155855</v>
      </c>
      <c r="AI131">
        <f t="shared" si="29"/>
        <v>5.8548719607318299E-2</v>
      </c>
      <c r="AJ131">
        <f t="shared" si="30"/>
        <v>2.9824403951530798E-2</v>
      </c>
      <c r="AK131">
        <f t="shared" si="31"/>
        <v>7.5780533024534802E-2</v>
      </c>
      <c r="AM131" t="str">
        <f t="shared" si="32"/>
        <v>PG_18:1/22:5</v>
      </c>
      <c r="AN131">
        <f t="shared" si="33"/>
        <v>3.0951399878678787E-2</v>
      </c>
      <c r="AO131">
        <f t="shared" si="34"/>
        <v>9.834792844963007E-2</v>
      </c>
      <c r="AQ131">
        <f t="shared" si="35"/>
        <v>6.540428562343885E-3</v>
      </c>
      <c r="AR131">
        <f t="shared" si="36"/>
        <v>7.1716310030878194E-2</v>
      </c>
      <c r="AT131">
        <f t="shared" si="46"/>
        <v>2.9249685734764296E-3</v>
      </c>
      <c r="AU131">
        <f t="shared" si="47"/>
        <v>2.9278060968482417E-2</v>
      </c>
      <c r="AW131">
        <f t="shared" si="37"/>
        <v>0.10337581044708377</v>
      </c>
    </row>
    <row r="132" spans="1:49" x14ac:dyDescent="0.2">
      <c r="A132" t="s">
        <v>1190</v>
      </c>
      <c r="B132">
        <v>769.61900000000003</v>
      </c>
      <c r="C132">
        <v>6.2395838111909503E-3</v>
      </c>
      <c r="D132">
        <v>9.9591132488091993E-3</v>
      </c>
      <c r="E132">
        <v>1.0437786840060199E-2</v>
      </c>
      <c r="F132">
        <v>7.8680228130038193E-3</v>
      </c>
      <c r="G132">
        <v>1.0917714128122201E-2</v>
      </c>
      <c r="H132">
        <v>4.1452410645924304E-3</v>
      </c>
      <c r="I132">
        <v>8.0244913873151903E-3</v>
      </c>
      <c r="J132">
        <v>1.2057064434553601E-2</v>
      </c>
      <c r="K132">
        <v>6.0698971362204398E-3</v>
      </c>
      <c r="L132">
        <v>1.6454928511968399E-3</v>
      </c>
      <c r="M132">
        <v>0.18175618289318901</v>
      </c>
      <c r="N132">
        <v>0.118723010634538</v>
      </c>
      <c r="O132">
        <v>0.14814137397836899</v>
      </c>
      <c r="P132">
        <v>0.16637317254273901</v>
      </c>
      <c r="Q132">
        <v>0.104932261590054</v>
      </c>
      <c r="R132">
        <v>0.13225018354406701</v>
      </c>
      <c r="S132">
        <v>4.5863655318125703E-2</v>
      </c>
      <c r="T132">
        <v>4.3380229281220199E-2</v>
      </c>
      <c r="U132">
        <v>2.4465797533103399E-2</v>
      </c>
      <c r="V132">
        <v>2.3283887256659499E-2</v>
      </c>
      <c r="W132">
        <v>4.31555236177932E-2</v>
      </c>
      <c r="X132">
        <v>3.4815295192093497E-2</v>
      </c>
      <c r="AA132" t="str">
        <f t="shared" si="38"/>
        <v>PG_18:2/18:2</v>
      </c>
      <c r="AB132">
        <f t="shared" si="39"/>
        <v>8.0993485300000743E-3</v>
      </c>
      <c r="AC132">
        <f t="shared" si="40"/>
        <v>9.1529048265320094E-3</v>
      </c>
      <c r="AD132">
        <f t="shared" si="41"/>
        <v>7.5314775963573159E-3</v>
      </c>
      <c r="AE132">
        <f t="shared" si="42"/>
        <v>1.0040777910934395E-2</v>
      </c>
      <c r="AF132">
        <f t="shared" si="43"/>
        <v>3.8576949937086397E-3</v>
      </c>
      <c r="AG132">
        <f t="shared" si="44"/>
        <v>0.1502395967638635</v>
      </c>
      <c r="AH132">
        <f t="shared" si="45"/>
        <v>0.157257273260554</v>
      </c>
      <c r="AI132">
        <f t="shared" si="29"/>
        <v>4.4621942299672951E-2</v>
      </c>
      <c r="AJ132">
        <f t="shared" si="30"/>
        <v>2.3874842394881447E-2</v>
      </c>
      <c r="AK132">
        <f t="shared" si="31"/>
        <v>3.8985409404943348E-2</v>
      </c>
      <c r="AM132" t="str">
        <f t="shared" si="32"/>
        <v>PG_18:2/18:2</v>
      </c>
      <c r="AN132">
        <f t="shared" si="33"/>
        <v>7.7364407715064861E-3</v>
      </c>
      <c r="AO132">
        <f t="shared" si="34"/>
        <v>8.299581282478305E-2</v>
      </c>
      <c r="AQ132">
        <f t="shared" si="35"/>
        <v>2.3735374878255471E-3</v>
      </c>
      <c r="AR132">
        <f t="shared" si="36"/>
        <v>6.5079277956442402E-2</v>
      </c>
      <c r="AT132">
        <f t="shared" si="46"/>
        <v>1.0614782339844005E-3</v>
      </c>
      <c r="AU132">
        <f t="shared" si="47"/>
        <v>2.6568503970340177E-2</v>
      </c>
      <c r="AW132">
        <f t="shared" si="37"/>
        <v>6.0900769071680322E-2</v>
      </c>
    </row>
    <row r="133" spans="1:49" x14ac:dyDescent="0.2">
      <c r="A133" t="s">
        <v>1191</v>
      </c>
      <c r="B133">
        <v>767.61699999999996</v>
      </c>
      <c r="C133">
        <v>3.78791417440461E-3</v>
      </c>
      <c r="D133">
        <v>0</v>
      </c>
      <c r="E133">
        <v>3.9568350168041697E-3</v>
      </c>
      <c r="F133">
        <v>4.2648491447291699E-3</v>
      </c>
      <c r="G133">
        <v>1.7462264541973299E-3</v>
      </c>
      <c r="H133">
        <v>2.1001432234648101E-3</v>
      </c>
      <c r="I133">
        <v>2.2609381393363498E-3</v>
      </c>
      <c r="J133">
        <v>4.3805280388677604E-3</v>
      </c>
      <c r="K133">
        <v>4.6386355719053203E-3</v>
      </c>
      <c r="L133">
        <v>1.2698662133032201E-3</v>
      </c>
      <c r="M133">
        <v>3.4808321152555201E-2</v>
      </c>
      <c r="N133">
        <v>3.9966636713059098E-2</v>
      </c>
      <c r="O133">
        <v>9.6193673218504902E-2</v>
      </c>
      <c r="P133">
        <v>3.01122196116923E-2</v>
      </c>
      <c r="Q133">
        <v>3.7637375600660203E-2</v>
      </c>
      <c r="R133">
        <v>3.0827015878721099E-2</v>
      </c>
      <c r="S133">
        <v>2.1052157361436199E-2</v>
      </c>
      <c r="T133">
        <v>1.4158566463738699E-2</v>
      </c>
      <c r="U133">
        <v>1.5016756321034301E-2</v>
      </c>
      <c r="V133">
        <v>8.7286961658137093E-3</v>
      </c>
      <c r="W133">
        <v>1.08864491037639E-2</v>
      </c>
      <c r="X133">
        <v>1.06520873263417E-2</v>
      </c>
      <c r="AA133" t="str">
        <f t="shared" si="38"/>
        <v>PG_18:2/18:3</v>
      </c>
      <c r="AB133">
        <f t="shared" si="39"/>
        <v>1.893957087202305E-3</v>
      </c>
      <c r="AC133">
        <f t="shared" si="40"/>
        <v>4.1108420807666694E-3</v>
      </c>
      <c r="AD133">
        <f t="shared" si="41"/>
        <v>1.92318483883107E-3</v>
      </c>
      <c r="AE133">
        <f t="shared" si="42"/>
        <v>3.3207330891020549E-3</v>
      </c>
      <c r="AF133">
        <f t="shared" si="43"/>
        <v>2.9542508926042703E-3</v>
      </c>
      <c r="AG133">
        <f t="shared" si="44"/>
        <v>3.7387478932807153E-2</v>
      </c>
      <c r="AH133">
        <f t="shared" si="45"/>
        <v>6.3152946415098596E-2</v>
      </c>
      <c r="AI133">
        <f t="shared" si="29"/>
        <v>1.760536191258745E-2</v>
      </c>
      <c r="AJ133">
        <f t="shared" si="30"/>
        <v>1.1872726243424005E-2</v>
      </c>
      <c r="AK133">
        <f t="shared" si="31"/>
        <v>1.07692682150528E-2</v>
      </c>
      <c r="AM133" t="str">
        <f t="shared" si="32"/>
        <v>PG_18:2/18:3</v>
      </c>
      <c r="AN133">
        <f t="shared" si="33"/>
        <v>2.8405935977012737E-3</v>
      </c>
      <c r="AO133">
        <f t="shared" si="34"/>
        <v>2.8157556343794004E-2</v>
      </c>
      <c r="AQ133">
        <f t="shared" si="35"/>
        <v>9.4799032622683418E-4</v>
      </c>
      <c r="AR133">
        <f t="shared" si="36"/>
        <v>2.2297790585627333E-2</v>
      </c>
      <c r="AT133">
        <f t="shared" si="46"/>
        <v>4.2395416229108057E-4</v>
      </c>
      <c r="AU133">
        <f t="shared" si="47"/>
        <v>9.1030348877035785E-3</v>
      </c>
      <c r="AW133">
        <f t="shared" si="37"/>
        <v>6.3995259796373646E-2</v>
      </c>
    </row>
    <row r="134" spans="1:49" x14ac:dyDescent="0.2">
      <c r="A134" t="s">
        <v>1192</v>
      </c>
      <c r="B134">
        <v>801.65099999999995</v>
      </c>
      <c r="C134">
        <v>4.3901844285942201E-3</v>
      </c>
      <c r="D134">
        <v>6.6602454219932099E-3</v>
      </c>
      <c r="E134">
        <v>7.1245432825780301E-3</v>
      </c>
      <c r="F134">
        <v>3.9422423134952396E-3</v>
      </c>
      <c r="G134">
        <v>7.94882069383945E-3</v>
      </c>
      <c r="H134">
        <v>4.1452410645924304E-3</v>
      </c>
      <c r="I134">
        <v>4.8566319657343503E-3</v>
      </c>
      <c r="J134">
        <v>6.5646768375344899E-3</v>
      </c>
      <c r="K134">
        <v>6.2327863791833103E-3</v>
      </c>
      <c r="L134">
        <v>4.1943570140800602E-3</v>
      </c>
      <c r="M134">
        <v>3.5101949317532799E-2</v>
      </c>
      <c r="N134">
        <v>6.4768138619984497E-2</v>
      </c>
      <c r="O134">
        <v>6.7456570195837298E-2</v>
      </c>
      <c r="P134">
        <v>0.10281529300546401</v>
      </c>
      <c r="Q134">
        <v>5.1474843206229297E-2</v>
      </c>
      <c r="R134">
        <v>4.98083317678404E-2</v>
      </c>
      <c r="S134">
        <v>2.68319336240498E-2</v>
      </c>
      <c r="T134">
        <v>1.7893829129360699E-2</v>
      </c>
      <c r="U134">
        <v>1.5418601106422399E-2</v>
      </c>
      <c r="V134">
        <v>8.2443537760470004E-3</v>
      </c>
      <c r="W134">
        <v>2.7336057155104398E-2</v>
      </c>
      <c r="X134">
        <v>2.4661411569603199E-2</v>
      </c>
      <c r="AA134" t="str">
        <f t="shared" si="38"/>
        <v>PG_18:2/20:0</v>
      </c>
      <c r="AB134">
        <f t="shared" si="39"/>
        <v>5.5252149252937154E-3</v>
      </c>
      <c r="AC134">
        <f t="shared" si="40"/>
        <v>5.5333927980366349E-3</v>
      </c>
      <c r="AD134">
        <f t="shared" si="41"/>
        <v>6.0470308792159397E-3</v>
      </c>
      <c r="AE134">
        <f t="shared" si="42"/>
        <v>5.7106544016344201E-3</v>
      </c>
      <c r="AF134">
        <f t="shared" si="43"/>
        <v>5.2135716966316848E-3</v>
      </c>
      <c r="AG134">
        <f t="shared" si="44"/>
        <v>4.9935043968758648E-2</v>
      </c>
      <c r="AH134">
        <f t="shared" si="45"/>
        <v>8.5135931600650652E-2</v>
      </c>
      <c r="AI134">
        <f t="shared" si="29"/>
        <v>2.2362881376705251E-2</v>
      </c>
      <c r="AJ134">
        <f t="shared" si="30"/>
        <v>1.18314774412347E-2</v>
      </c>
      <c r="AK134">
        <f t="shared" si="31"/>
        <v>2.5998734362353799E-2</v>
      </c>
      <c r="AM134" t="str">
        <f t="shared" si="32"/>
        <v>PG_18:2/20:0</v>
      </c>
      <c r="AN134">
        <f t="shared" si="33"/>
        <v>5.605972940162479E-3</v>
      </c>
      <c r="AO134">
        <f t="shared" si="34"/>
        <v>3.9052813749940615E-2</v>
      </c>
      <c r="AQ134">
        <f t="shared" si="35"/>
        <v>3.04655044229967E-4</v>
      </c>
      <c r="AR134">
        <f t="shared" si="36"/>
        <v>2.9291810575184856E-2</v>
      </c>
      <c r="AT134">
        <f t="shared" si="46"/>
        <v>1.3624587771728224E-4</v>
      </c>
      <c r="AU134">
        <f t="shared" si="47"/>
        <v>1.1958331591910523E-2</v>
      </c>
      <c r="AW134">
        <f t="shared" si="37"/>
        <v>6.3083471902338012E-2</v>
      </c>
    </row>
    <row r="135" spans="1:49" x14ac:dyDescent="0.2">
      <c r="A135" t="s">
        <v>1193</v>
      </c>
      <c r="B135">
        <v>799.649</v>
      </c>
      <c r="C135">
        <v>5.5221392172141804E-3</v>
      </c>
      <c r="D135">
        <v>5.45889843940807E-3</v>
      </c>
      <c r="E135">
        <v>3.1348505679993899E-3</v>
      </c>
      <c r="F135">
        <v>1.7614330989174599E-3</v>
      </c>
      <c r="G135">
        <v>5.3313205422186403E-3</v>
      </c>
      <c r="H135">
        <v>6.3791143486591796E-3</v>
      </c>
      <c r="I135">
        <v>2.7498578148703202E-3</v>
      </c>
      <c r="J135">
        <v>3.56479717458974E-4</v>
      </c>
      <c r="K135">
        <v>3.1343422772641401E-3</v>
      </c>
      <c r="L135">
        <v>4.5749223911033298E-3</v>
      </c>
      <c r="M135">
        <v>3.0188417519636E-2</v>
      </c>
      <c r="N135">
        <v>3.0397657051421799E-2</v>
      </c>
      <c r="O135">
        <v>6.0079700412553297E-2</v>
      </c>
      <c r="P135">
        <v>5.54343363571701E-2</v>
      </c>
      <c r="Q135">
        <v>2.5080256941709501E-2</v>
      </c>
      <c r="R135">
        <v>3.8815147172726799E-2</v>
      </c>
      <c r="S135">
        <v>2.3797847167747799E-2</v>
      </c>
      <c r="T135">
        <v>1.07415087717043E-2</v>
      </c>
      <c r="U135">
        <v>2.0645680542975699E-2</v>
      </c>
      <c r="V135">
        <v>8.8946109989678206E-3</v>
      </c>
      <c r="W135">
        <v>2.67578337763252E-2</v>
      </c>
      <c r="X135">
        <v>2.6053349097012599E-2</v>
      </c>
      <c r="AA135" t="str">
        <f t="shared" si="38"/>
        <v>PG_18:2/20:1</v>
      </c>
      <c r="AB135">
        <f t="shared" si="39"/>
        <v>5.4905188283111252E-3</v>
      </c>
      <c r="AC135">
        <f t="shared" si="40"/>
        <v>2.4481418334584247E-3</v>
      </c>
      <c r="AD135">
        <f t="shared" si="41"/>
        <v>5.8552174454389099E-3</v>
      </c>
      <c r="AE135">
        <f t="shared" si="42"/>
        <v>1.5531687661646471E-3</v>
      </c>
      <c r="AF135">
        <f t="shared" si="43"/>
        <v>3.8546323341837347E-3</v>
      </c>
      <c r="AG135">
        <f t="shared" si="44"/>
        <v>3.0293037285528901E-2</v>
      </c>
      <c r="AH135">
        <f t="shared" si="45"/>
        <v>5.7757018384861698E-2</v>
      </c>
      <c r="AI135">
        <f t="shared" ref="AI135:AI198" si="48">AVERAGE(S135:T135)</f>
        <v>1.726967796972605E-2</v>
      </c>
      <c r="AJ135">
        <f t="shared" ref="AJ135:AJ198" si="49">AVERAGE(U135:V135)</f>
        <v>1.4770145770971761E-2</v>
      </c>
      <c r="AK135">
        <f t="shared" ref="AK135:AK198" si="50">AVERAGE(W135:X135)</f>
        <v>2.6405591436668902E-2</v>
      </c>
      <c r="AM135" t="str">
        <f t="shared" ref="AM135:AM198" si="51">A135</f>
        <v>PG_18:2/20:1</v>
      </c>
      <c r="AN135">
        <f t="shared" ref="AN135:AN198" si="52">AVERAGE(AB135:AF135)</f>
        <v>3.8403358415113678E-3</v>
      </c>
      <c r="AO135">
        <f t="shared" ref="AO135:AO198" si="53">AVERAGE(AG135:AK135)</f>
        <v>2.9299094169551461E-2</v>
      </c>
      <c r="AQ135">
        <f t="shared" ref="AQ135:AQ198" si="54">STDEV(AB135:AF135)</f>
        <v>1.8676451445657654E-3</v>
      </c>
      <c r="AR135">
        <f t="shared" ref="AR135:AR198" si="55">STDEV(AG135:AK135)</f>
        <v>1.7139216196376608E-2</v>
      </c>
      <c r="AT135">
        <f t="shared" si="46"/>
        <v>8.3523630021929468E-4</v>
      </c>
      <c r="AU135">
        <f t="shared" si="47"/>
        <v>6.9970557120613034E-3</v>
      </c>
      <c r="AW135">
        <f t="shared" ref="AW135:AW198" si="56">TTEST(AB135:AF135,AG135:AK135,2,3)</f>
        <v>2.8853386649659547E-2</v>
      </c>
    </row>
    <row r="136" spans="1:49" x14ac:dyDescent="0.2">
      <c r="A136" t="s">
        <v>1194</v>
      </c>
      <c r="B136">
        <v>797.64700000000005</v>
      </c>
      <c r="C136">
        <v>1.4279893020604599E-3</v>
      </c>
      <c r="D136">
        <v>1.7604082055423401E-3</v>
      </c>
      <c r="E136">
        <v>5.6309600094477698E-3</v>
      </c>
      <c r="F136">
        <v>7.1166078906467296E-3</v>
      </c>
      <c r="G136">
        <v>4.0419368110702399E-3</v>
      </c>
      <c r="H136">
        <v>1.7801699905661301E-3</v>
      </c>
      <c r="I136">
        <v>2.6099550101241599E-3</v>
      </c>
      <c r="J136">
        <v>6.1378069138956701E-3</v>
      </c>
      <c r="K136">
        <v>2.6120517958084402E-3</v>
      </c>
      <c r="L136">
        <v>2.9397880048418401E-3</v>
      </c>
      <c r="M136">
        <v>3.7659667153348703E-2</v>
      </c>
      <c r="N136">
        <v>3.8371533066803402E-2</v>
      </c>
      <c r="O136">
        <v>5.9230479296640402E-2</v>
      </c>
      <c r="P136">
        <v>6.5998199926626894E-2</v>
      </c>
      <c r="Q136">
        <v>1.54120487194388E-2</v>
      </c>
      <c r="R136">
        <v>2.45856446629866E-2</v>
      </c>
      <c r="S136">
        <v>1.8601001968827899E-2</v>
      </c>
      <c r="T136">
        <v>1.7133935408159301E-2</v>
      </c>
      <c r="U136">
        <v>1.03734154289191E-2</v>
      </c>
      <c r="V136">
        <v>4.9477496303067204E-3</v>
      </c>
      <c r="W136">
        <v>1.78513402064128E-2</v>
      </c>
      <c r="X136">
        <v>2.5469411181904902E-2</v>
      </c>
      <c r="AA136" t="str">
        <f t="shared" si="38"/>
        <v>PG_18:2/20:2</v>
      </c>
      <c r="AB136">
        <f t="shared" si="39"/>
        <v>1.5941987538014E-3</v>
      </c>
      <c r="AC136">
        <f t="shared" si="40"/>
        <v>6.3737839500472501E-3</v>
      </c>
      <c r="AD136">
        <f t="shared" si="41"/>
        <v>2.9110534008181849E-3</v>
      </c>
      <c r="AE136">
        <f t="shared" si="42"/>
        <v>4.3738809620099146E-3</v>
      </c>
      <c r="AF136">
        <f t="shared" si="43"/>
        <v>2.7759199003251399E-3</v>
      </c>
      <c r="AG136">
        <f t="shared" si="44"/>
        <v>3.8015600110076056E-2</v>
      </c>
      <c r="AH136">
        <f t="shared" si="45"/>
        <v>6.2614339611633651E-2</v>
      </c>
      <c r="AI136">
        <f t="shared" si="48"/>
        <v>1.78674686884936E-2</v>
      </c>
      <c r="AJ136">
        <f t="shared" si="49"/>
        <v>7.6605825296129099E-3</v>
      </c>
      <c r="AK136">
        <f t="shared" si="50"/>
        <v>2.1660375694158851E-2</v>
      </c>
      <c r="AM136" t="str">
        <f t="shared" si="51"/>
        <v>PG_18:2/20:2</v>
      </c>
      <c r="AN136">
        <f t="shared" si="52"/>
        <v>3.6057673934003776E-3</v>
      </c>
      <c r="AO136">
        <f t="shared" si="53"/>
        <v>2.9563673326795013E-2</v>
      </c>
      <c r="AQ136">
        <f t="shared" si="54"/>
        <v>1.8350474719488945E-3</v>
      </c>
      <c r="AR136">
        <f t="shared" si="55"/>
        <v>2.1463866794582773E-2</v>
      </c>
      <c r="AT136">
        <f t="shared" si="46"/>
        <v>8.2065817784337332E-4</v>
      </c>
      <c r="AU136">
        <f t="shared" si="47"/>
        <v>8.7625869256324936E-3</v>
      </c>
      <c r="AW136">
        <f t="shared" si="56"/>
        <v>5.3575423044298284E-2</v>
      </c>
    </row>
    <row r="137" spans="1:49" x14ac:dyDescent="0.2">
      <c r="A137" t="s">
        <v>1195</v>
      </c>
      <c r="B137">
        <v>795.64499999999998</v>
      </c>
      <c r="C137">
        <v>1.09840828957676E-2</v>
      </c>
      <c r="D137">
        <v>1.0614185990438899E-2</v>
      </c>
      <c r="E137">
        <v>9.1613004391255005E-3</v>
      </c>
      <c r="F137">
        <v>7.34403026516989E-3</v>
      </c>
      <c r="G137">
        <v>7.0264350216483699E-3</v>
      </c>
      <c r="H137">
        <v>9.5316136118253209E-3</v>
      </c>
      <c r="I137">
        <v>1.0488775971650001E-2</v>
      </c>
      <c r="J137">
        <v>4.6245677684318403E-3</v>
      </c>
      <c r="K137">
        <v>1.0711466271903501E-2</v>
      </c>
      <c r="L137">
        <v>7.5092691901202397E-3</v>
      </c>
      <c r="M137">
        <v>6.0356491667314598E-2</v>
      </c>
      <c r="N137">
        <v>4.3176155333110297E-2</v>
      </c>
      <c r="O137">
        <v>7.3906379776982903E-2</v>
      </c>
      <c r="P137">
        <v>6.1862238552829997E-2</v>
      </c>
      <c r="Q137">
        <v>5.6413670043606798E-2</v>
      </c>
      <c r="R137">
        <v>5.55296532085785E-2</v>
      </c>
      <c r="S137">
        <v>3.8625257305455803E-2</v>
      </c>
      <c r="T137">
        <v>2.5679370976137799E-2</v>
      </c>
      <c r="U137">
        <v>2.5027519099134199E-2</v>
      </c>
      <c r="V137">
        <v>2.66172177361703E-2</v>
      </c>
      <c r="W137">
        <v>2.2957358382396199E-2</v>
      </c>
      <c r="X137">
        <v>3.4385581308430203E-2</v>
      </c>
      <c r="AA137" t="str">
        <f t="shared" si="38"/>
        <v>PG_18:2/20:3</v>
      </c>
      <c r="AB137">
        <f t="shared" si="39"/>
        <v>1.079913444310325E-2</v>
      </c>
      <c r="AC137">
        <f t="shared" si="40"/>
        <v>8.2526653521476957E-3</v>
      </c>
      <c r="AD137">
        <f t="shared" si="41"/>
        <v>8.2790243167368445E-3</v>
      </c>
      <c r="AE137">
        <f t="shared" si="42"/>
        <v>7.5566718700409204E-3</v>
      </c>
      <c r="AF137">
        <f t="shared" si="43"/>
        <v>9.1103677310118703E-3</v>
      </c>
      <c r="AG137">
        <f t="shared" si="44"/>
        <v>5.1766323500212444E-2</v>
      </c>
      <c r="AH137">
        <f t="shared" si="45"/>
        <v>6.7884309164906453E-2</v>
      </c>
      <c r="AI137">
        <f t="shared" si="48"/>
        <v>3.2152314140796799E-2</v>
      </c>
      <c r="AJ137">
        <f t="shared" si="49"/>
        <v>2.5822368417652251E-2</v>
      </c>
      <c r="AK137">
        <f t="shared" si="50"/>
        <v>2.8671469845413203E-2</v>
      </c>
      <c r="AM137" t="str">
        <f t="shared" si="51"/>
        <v>PG_18:2/20:3</v>
      </c>
      <c r="AN137">
        <f t="shared" si="52"/>
        <v>8.7995727426081159E-3</v>
      </c>
      <c r="AO137">
        <f t="shared" si="53"/>
        <v>4.1259357013796225E-2</v>
      </c>
      <c r="AQ137">
        <f t="shared" si="54"/>
        <v>1.2459656350948714E-3</v>
      </c>
      <c r="AR137">
        <f t="shared" si="55"/>
        <v>1.8020669881886012E-2</v>
      </c>
      <c r="AT137">
        <f t="shared" si="46"/>
        <v>5.5721277154016592E-4</v>
      </c>
      <c r="AU137">
        <f t="shared" si="47"/>
        <v>7.3569076722935891E-3</v>
      </c>
      <c r="AW137">
        <f t="shared" si="56"/>
        <v>1.5591949980288691E-2</v>
      </c>
    </row>
    <row r="138" spans="1:49" x14ac:dyDescent="0.2">
      <c r="A138" t="s">
        <v>1196</v>
      </c>
      <c r="B138">
        <v>791.64099999999996</v>
      </c>
      <c r="C138">
        <v>1.19306391570613E-2</v>
      </c>
      <c r="D138">
        <v>9.9153565538735201E-3</v>
      </c>
      <c r="E138">
        <v>3.09752738015297E-3</v>
      </c>
      <c r="F138">
        <v>9.9115900598484696E-3</v>
      </c>
      <c r="G138">
        <v>1.08910144015279E-2</v>
      </c>
      <c r="H138">
        <v>5.9993135865626804E-3</v>
      </c>
      <c r="I138">
        <v>1.45334029371751E-2</v>
      </c>
      <c r="J138">
        <v>1.15176113243253E-2</v>
      </c>
      <c r="K138">
        <v>1.2732967184087901E-2</v>
      </c>
      <c r="L138">
        <v>1.18970323210964E-2</v>
      </c>
      <c r="M138">
        <v>5.3853381592258998E-2</v>
      </c>
      <c r="N138">
        <v>3.9185981266281499E-2</v>
      </c>
      <c r="O138">
        <v>8.4292789607634103E-2</v>
      </c>
      <c r="P138">
        <v>7.84794179684149E-2</v>
      </c>
      <c r="Q138">
        <v>3.3979704525187601E-2</v>
      </c>
      <c r="R138">
        <v>4.4158241073663701E-2</v>
      </c>
      <c r="S138">
        <v>2.3009812104278899E-2</v>
      </c>
      <c r="T138">
        <v>2.0645814939896201E-2</v>
      </c>
      <c r="U138">
        <v>2.2528565729109901E-2</v>
      </c>
      <c r="V138">
        <v>1.9542951977491702E-2</v>
      </c>
      <c r="W138">
        <v>4.4455512990608501E-2</v>
      </c>
      <c r="X138">
        <v>2.8619240566092101E-2</v>
      </c>
      <c r="AA138" t="str">
        <f t="shared" si="38"/>
        <v>PG_18:2/20:5</v>
      </c>
      <c r="AB138">
        <f t="shared" si="39"/>
        <v>1.0922997855467409E-2</v>
      </c>
      <c r="AC138">
        <f t="shared" si="40"/>
        <v>6.5045587200007193E-3</v>
      </c>
      <c r="AD138">
        <f t="shared" si="41"/>
        <v>8.4451639940452908E-3</v>
      </c>
      <c r="AE138">
        <f t="shared" si="42"/>
        <v>1.3025507130750201E-2</v>
      </c>
      <c r="AF138">
        <f t="shared" si="43"/>
        <v>1.231499975259215E-2</v>
      </c>
      <c r="AG138">
        <f t="shared" si="44"/>
        <v>4.6519681429270252E-2</v>
      </c>
      <c r="AH138">
        <f t="shared" si="45"/>
        <v>8.1386103788024494E-2</v>
      </c>
      <c r="AI138">
        <f t="shared" si="48"/>
        <v>2.1827813522087548E-2</v>
      </c>
      <c r="AJ138">
        <f t="shared" si="49"/>
        <v>2.10357588533008E-2</v>
      </c>
      <c r="AK138">
        <f t="shared" si="50"/>
        <v>3.6537376778350297E-2</v>
      </c>
      <c r="AM138" t="str">
        <f t="shared" si="51"/>
        <v>PG_18:2/20:5</v>
      </c>
      <c r="AN138">
        <f t="shared" si="52"/>
        <v>1.0242645490571153E-2</v>
      </c>
      <c r="AO138">
        <f t="shared" si="53"/>
        <v>4.1461346874206675E-2</v>
      </c>
      <c r="AQ138">
        <f t="shared" si="54"/>
        <v>2.7251643469148375E-3</v>
      </c>
      <c r="AR138">
        <f t="shared" si="55"/>
        <v>2.4731046897027185E-2</v>
      </c>
      <c r="AT138">
        <f t="shared" si="46"/>
        <v>1.2187305459120791E-3</v>
      </c>
      <c r="AU138">
        <f t="shared" si="47"/>
        <v>1.0096407617092974E-2</v>
      </c>
      <c r="AW138">
        <f t="shared" si="56"/>
        <v>4.7221586953006343E-2</v>
      </c>
    </row>
    <row r="139" spans="1:49" x14ac:dyDescent="0.2">
      <c r="A139" t="s">
        <v>1197</v>
      </c>
      <c r="B139">
        <v>829.67899999999997</v>
      </c>
      <c r="C139">
        <v>1.32614234425421E-2</v>
      </c>
      <c r="D139">
        <v>7.7950747135976401E-3</v>
      </c>
      <c r="E139">
        <v>1.5026356092529501E-2</v>
      </c>
      <c r="F139">
        <v>1.0007556184180999E-2</v>
      </c>
      <c r="G139">
        <v>6.3200888799164997E-3</v>
      </c>
      <c r="H139">
        <v>1.2080231972503099E-2</v>
      </c>
      <c r="I139">
        <v>9.3737598201486493E-3</v>
      </c>
      <c r="J139">
        <v>1.8337843019749101E-2</v>
      </c>
      <c r="K139">
        <v>6.0175570935925102E-3</v>
      </c>
      <c r="L139">
        <v>9.1092107600293393E-3</v>
      </c>
      <c r="M139">
        <v>0.16985677260145399</v>
      </c>
      <c r="N139">
        <v>0.13540641763078401</v>
      </c>
      <c r="O139">
        <v>0.30227816846347699</v>
      </c>
      <c r="P139">
        <v>0.25329255052154798</v>
      </c>
      <c r="Q139">
        <v>0.118046365254095</v>
      </c>
      <c r="R139">
        <v>0.122686630117553</v>
      </c>
      <c r="S139">
        <v>5.4165321649093497E-2</v>
      </c>
      <c r="T139">
        <v>4.9037285351913699E-2</v>
      </c>
      <c r="U139">
        <v>4.27638625328556E-2</v>
      </c>
      <c r="V139">
        <v>3.6682042547949698E-2</v>
      </c>
      <c r="W139">
        <v>6.24778486002453E-2</v>
      </c>
      <c r="X139">
        <v>9.0632919679536406E-2</v>
      </c>
      <c r="AA139" t="str">
        <f t="shared" si="38"/>
        <v>PG_18:2/22:0</v>
      </c>
      <c r="AB139">
        <f t="shared" si="39"/>
        <v>1.052824907806987E-2</v>
      </c>
      <c r="AC139">
        <f t="shared" si="40"/>
        <v>1.251695613835525E-2</v>
      </c>
      <c r="AD139">
        <f t="shared" si="41"/>
        <v>9.200160426209799E-3</v>
      </c>
      <c r="AE139">
        <f t="shared" si="42"/>
        <v>1.3855801419948875E-2</v>
      </c>
      <c r="AF139">
        <f t="shared" si="43"/>
        <v>7.5633839268109248E-3</v>
      </c>
      <c r="AG139">
        <f t="shared" si="44"/>
        <v>0.15263159511611901</v>
      </c>
      <c r="AH139">
        <f t="shared" si="45"/>
        <v>0.27778535949251248</v>
      </c>
      <c r="AI139">
        <f t="shared" si="48"/>
        <v>5.1601303500503598E-2</v>
      </c>
      <c r="AJ139">
        <f t="shared" si="49"/>
        <v>3.9722952540402645E-2</v>
      </c>
      <c r="AK139">
        <f t="shared" si="50"/>
        <v>7.6555384139890853E-2</v>
      </c>
      <c r="AM139" t="str">
        <f t="shared" si="51"/>
        <v>PG_18:2/22:0</v>
      </c>
      <c r="AN139">
        <f t="shared" si="52"/>
        <v>1.0732910197878944E-2</v>
      </c>
      <c r="AO139">
        <f t="shared" si="53"/>
        <v>0.11965931895788573</v>
      </c>
      <c r="AQ139">
        <f t="shared" si="54"/>
        <v>2.5185498963746517E-3</v>
      </c>
      <c r="AR139">
        <f t="shared" si="55"/>
        <v>9.8704965719859483E-2</v>
      </c>
      <c r="AT139">
        <f t="shared" si="46"/>
        <v>1.1263297546037544E-3</v>
      </c>
      <c r="AU139">
        <f t="shared" si="47"/>
        <v>4.0296133515426838E-2</v>
      </c>
      <c r="AW139">
        <f t="shared" si="56"/>
        <v>6.9100718326604235E-2</v>
      </c>
    </row>
    <row r="140" spans="1:49" x14ac:dyDescent="0.2">
      <c r="A140" t="s">
        <v>1198</v>
      </c>
      <c r="B140">
        <v>827.67700000000002</v>
      </c>
      <c r="C140">
        <v>3.14215704711342E-3</v>
      </c>
      <c r="D140">
        <v>6.6836479271629003E-4</v>
      </c>
      <c r="E140">
        <v>2.5798675124007902E-3</v>
      </c>
      <c r="F140">
        <v>4.30612498812976E-3</v>
      </c>
      <c r="G140">
        <v>1.7462264541973299E-3</v>
      </c>
      <c r="H140">
        <v>2.5673826751166202E-3</v>
      </c>
      <c r="I140">
        <v>1.5312834777706701E-3</v>
      </c>
      <c r="J140">
        <v>3.09795443437601E-3</v>
      </c>
      <c r="K140">
        <v>5.6509585620668898E-3</v>
      </c>
      <c r="L140">
        <v>3.1010973648925399E-3</v>
      </c>
      <c r="M140">
        <v>2.4908711223816899E-2</v>
      </c>
      <c r="N140">
        <v>3.63567103856565E-2</v>
      </c>
      <c r="O140">
        <v>6.80334709360398E-2</v>
      </c>
      <c r="P140">
        <v>6.4256324731932005E-2</v>
      </c>
      <c r="Q140">
        <v>2.76881925799939E-2</v>
      </c>
      <c r="R140">
        <v>3.3586336140795099E-2</v>
      </c>
      <c r="S140">
        <v>1.68520348706876E-2</v>
      </c>
      <c r="T140">
        <v>1.2470332125967E-2</v>
      </c>
      <c r="U140">
        <v>9.8950805407576094E-3</v>
      </c>
      <c r="V140">
        <v>8.9843322004086699E-3</v>
      </c>
      <c r="W140">
        <v>2.2928740763741701E-2</v>
      </c>
      <c r="X140">
        <v>1.9541801020733399E-2</v>
      </c>
      <c r="AA140" t="str">
        <f t="shared" si="38"/>
        <v>PG_18:2/22:1</v>
      </c>
      <c r="AB140">
        <f t="shared" si="39"/>
        <v>1.905260919914855E-3</v>
      </c>
      <c r="AC140">
        <f t="shared" si="40"/>
        <v>3.4429962502652749E-3</v>
      </c>
      <c r="AD140">
        <f t="shared" si="41"/>
        <v>2.1568045646569748E-3</v>
      </c>
      <c r="AE140">
        <f t="shared" si="42"/>
        <v>2.3146189560733399E-3</v>
      </c>
      <c r="AF140">
        <f t="shared" si="43"/>
        <v>4.3760279634797146E-3</v>
      </c>
      <c r="AG140">
        <f t="shared" si="44"/>
        <v>3.0632710804736701E-2</v>
      </c>
      <c r="AH140">
        <f t="shared" si="45"/>
        <v>6.6144897833985902E-2</v>
      </c>
      <c r="AI140">
        <f t="shared" si="48"/>
        <v>1.4661183498327301E-2</v>
      </c>
      <c r="AJ140">
        <f t="shared" si="49"/>
        <v>9.4397063705831397E-3</v>
      </c>
      <c r="AK140">
        <f t="shared" si="50"/>
        <v>2.1235270892237548E-2</v>
      </c>
      <c r="AM140" t="str">
        <f t="shared" si="51"/>
        <v>PG_18:2/22:1</v>
      </c>
      <c r="AN140">
        <f t="shared" si="52"/>
        <v>2.8391417308780316E-3</v>
      </c>
      <c r="AO140">
        <f t="shared" si="53"/>
        <v>2.8422753879974116E-2</v>
      </c>
      <c r="AQ140">
        <f t="shared" si="54"/>
        <v>1.0415734601224281E-3</v>
      </c>
      <c r="AR140">
        <f t="shared" si="55"/>
        <v>2.2523548110301755E-2</v>
      </c>
      <c r="AT140">
        <f t="shared" si="46"/>
        <v>4.6580581207868307E-4</v>
      </c>
      <c r="AU140">
        <f t="shared" si="47"/>
        <v>9.1952000112112652E-3</v>
      </c>
      <c r="AW140">
        <f t="shared" si="56"/>
        <v>6.3913777379346365E-2</v>
      </c>
    </row>
    <row r="141" spans="1:49" x14ac:dyDescent="0.2">
      <c r="A141" t="s">
        <v>1199</v>
      </c>
      <c r="B141">
        <v>825.67499999999995</v>
      </c>
      <c r="C141">
        <v>5.5737693861431497E-3</v>
      </c>
      <c r="D141">
        <v>4.3860977023307199E-3</v>
      </c>
      <c r="E141">
        <v>3.8123642902949499E-3</v>
      </c>
      <c r="F141">
        <v>2.1253157735519898E-3</v>
      </c>
      <c r="G141">
        <v>3.2909400072314199E-3</v>
      </c>
      <c r="H141">
        <v>3.6119523430946298E-3</v>
      </c>
      <c r="I141">
        <v>4.1818291217481703E-3</v>
      </c>
      <c r="J141">
        <v>4.992562614216E-3</v>
      </c>
      <c r="K141">
        <v>4.1733990363530199E-3</v>
      </c>
      <c r="L141">
        <v>4.2875990352675602E-3</v>
      </c>
      <c r="M141">
        <v>4.0049108589557098E-2</v>
      </c>
      <c r="N141">
        <v>3.3241032984698701E-2</v>
      </c>
      <c r="O141">
        <v>6.6652626004743906E-2</v>
      </c>
      <c r="P141">
        <v>5.8882640894450299E-2</v>
      </c>
      <c r="Q141">
        <v>2.3384081142208999E-2</v>
      </c>
      <c r="R141">
        <v>2.2661390192247399E-2</v>
      </c>
      <c r="S141">
        <v>2.21802872508522E-2</v>
      </c>
      <c r="T141">
        <v>1.6964641152429401E-2</v>
      </c>
      <c r="U141">
        <v>1.8351129607869901E-2</v>
      </c>
      <c r="V141">
        <v>1.6039883261522499E-2</v>
      </c>
      <c r="W141">
        <v>3.2476496268035102E-2</v>
      </c>
      <c r="X141">
        <v>3.4444322444448103E-2</v>
      </c>
      <c r="AA141" t="str">
        <f t="shared" si="38"/>
        <v>PG_18:2/22:2</v>
      </c>
      <c r="AB141">
        <f t="shared" si="39"/>
        <v>4.9799335442369348E-3</v>
      </c>
      <c r="AC141">
        <f t="shared" si="40"/>
        <v>2.9688400319234699E-3</v>
      </c>
      <c r="AD141">
        <f t="shared" si="41"/>
        <v>3.4514461751630251E-3</v>
      </c>
      <c r="AE141">
        <f t="shared" si="42"/>
        <v>4.5871958679820852E-3</v>
      </c>
      <c r="AF141">
        <f t="shared" si="43"/>
        <v>4.23049903581029E-3</v>
      </c>
      <c r="AG141">
        <f t="shared" si="44"/>
        <v>3.6645070787127899E-2</v>
      </c>
      <c r="AH141">
        <f t="shared" si="45"/>
        <v>6.2767633449597099E-2</v>
      </c>
      <c r="AI141">
        <f t="shared" si="48"/>
        <v>1.9572464201640799E-2</v>
      </c>
      <c r="AJ141">
        <f t="shared" si="49"/>
        <v>1.7195506434696202E-2</v>
      </c>
      <c r="AK141">
        <f t="shared" si="50"/>
        <v>3.3460409356241602E-2</v>
      </c>
      <c r="AM141" t="str">
        <f t="shared" si="51"/>
        <v>PG_18:2/22:2</v>
      </c>
      <c r="AN141">
        <f t="shared" si="52"/>
        <v>4.0435829310231609E-3</v>
      </c>
      <c r="AO141">
        <f t="shared" si="53"/>
        <v>3.3928216845860712E-2</v>
      </c>
      <c r="AQ141">
        <f t="shared" si="54"/>
        <v>8.2354468050153257E-4</v>
      </c>
      <c r="AR141">
        <f t="shared" si="55"/>
        <v>1.8202907191677591E-2</v>
      </c>
      <c r="AT141">
        <f t="shared" si="46"/>
        <v>3.6830037762195449E-4</v>
      </c>
      <c r="AU141">
        <f t="shared" si="47"/>
        <v>7.4313057424747354E-3</v>
      </c>
      <c r="AW141">
        <f t="shared" si="56"/>
        <v>2.1289613678359024E-2</v>
      </c>
    </row>
    <row r="142" spans="1:49" x14ac:dyDescent="0.2">
      <c r="A142" t="s">
        <v>1200</v>
      </c>
      <c r="B142">
        <v>823.673</v>
      </c>
      <c r="C142">
        <v>7.4397342456212602E-3</v>
      </c>
      <c r="D142">
        <v>9.2032357738953303E-3</v>
      </c>
      <c r="E142">
        <v>3.7560514951127202E-3</v>
      </c>
      <c r="F142">
        <v>6.9933044509199599E-3</v>
      </c>
      <c r="G142">
        <v>4.9196718211543602E-3</v>
      </c>
      <c r="H142">
        <v>8.5326195439646498E-4</v>
      </c>
      <c r="I142">
        <v>5.7131125995188298E-3</v>
      </c>
      <c r="J142">
        <v>9.5061257989059798E-4</v>
      </c>
      <c r="K142">
        <v>2.4358115997053101E-3</v>
      </c>
      <c r="L142">
        <v>3.5280868312916099E-3</v>
      </c>
      <c r="M142">
        <v>5.4005341622012801E-2</v>
      </c>
      <c r="N142">
        <v>5.1698409357841701E-2</v>
      </c>
      <c r="O142">
        <v>8.6381458992827703E-2</v>
      </c>
      <c r="P142">
        <v>7.7848669457997802E-2</v>
      </c>
      <c r="Q142">
        <v>3.3759764434166201E-2</v>
      </c>
      <c r="R142">
        <v>2.0933113421674102E-2</v>
      </c>
      <c r="S142">
        <v>2.8019501962507298E-2</v>
      </c>
      <c r="T142">
        <v>1.5864690336221701E-2</v>
      </c>
      <c r="U142">
        <v>2.9453309321901499E-2</v>
      </c>
      <c r="V142">
        <v>1.63199708998449E-2</v>
      </c>
      <c r="W142">
        <v>1.98030042960766E-2</v>
      </c>
      <c r="X142">
        <v>2.0789628862335801E-2</v>
      </c>
      <c r="AA142" t="str">
        <f t="shared" si="38"/>
        <v>PG_18:2/22:3</v>
      </c>
      <c r="AB142">
        <f t="shared" si="39"/>
        <v>8.3214850097582949E-3</v>
      </c>
      <c r="AC142">
        <f t="shared" si="40"/>
        <v>5.3746779730163398E-3</v>
      </c>
      <c r="AD142">
        <f t="shared" si="41"/>
        <v>2.8864668877754125E-3</v>
      </c>
      <c r="AE142">
        <f t="shared" si="42"/>
        <v>3.331862589704714E-3</v>
      </c>
      <c r="AF142">
        <f t="shared" si="43"/>
        <v>2.98194921549846E-3</v>
      </c>
      <c r="AG142">
        <f t="shared" si="44"/>
        <v>5.2851875489927251E-2</v>
      </c>
      <c r="AH142">
        <f t="shared" si="45"/>
        <v>8.2115064225412759E-2</v>
      </c>
      <c r="AI142">
        <f t="shared" si="48"/>
        <v>2.1942096149364501E-2</v>
      </c>
      <c r="AJ142">
        <f t="shared" si="49"/>
        <v>2.2886640110873199E-2</v>
      </c>
      <c r="AK142">
        <f t="shared" si="50"/>
        <v>2.0296316579206199E-2</v>
      </c>
      <c r="AM142" t="str">
        <f t="shared" si="51"/>
        <v>PG_18:2/22:3</v>
      </c>
      <c r="AN142">
        <f t="shared" si="52"/>
        <v>4.5792883351506442E-3</v>
      </c>
      <c r="AO142">
        <f t="shared" si="53"/>
        <v>4.0018398510956781E-2</v>
      </c>
      <c r="AQ142">
        <f t="shared" si="54"/>
        <v>2.3243218545274023E-3</v>
      </c>
      <c r="AR142">
        <f t="shared" si="55"/>
        <v>2.713870743197639E-2</v>
      </c>
      <c r="AT142">
        <f t="shared" si="46"/>
        <v>1.0394683336623297E-3</v>
      </c>
      <c r="AU142">
        <f t="shared" si="47"/>
        <v>1.1079330914503296E-2</v>
      </c>
      <c r="AW142">
        <f t="shared" si="56"/>
        <v>4.2942822891056685E-2</v>
      </c>
    </row>
    <row r="143" spans="1:49" x14ac:dyDescent="0.2">
      <c r="A143" t="s">
        <v>1201</v>
      </c>
      <c r="B143">
        <v>821.67100000000005</v>
      </c>
      <c r="C143">
        <v>1.6453899550253601E-2</v>
      </c>
      <c r="D143">
        <v>1.13392540130208E-2</v>
      </c>
      <c r="E143">
        <v>1.18972101291537E-2</v>
      </c>
      <c r="F143">
        <v>7.5061260103613404E-3</v>
      </c>
      <c r="G143">
        <v>1.41566788067886E-2</v>
      </c>
      <c r="H143">
        <v>8.8670526196925094E-3</v>
      </c>
      <c r="I143">
        <v>1.4656810507590601E-2</v>
      </c>
      <c r="J143">
        <v>1.21251821138148E-2</v>
      </c>
      <c r="K143">
        <v>1.67322630494793E-2</v>
      </c>
      <c r="L143">
        <v>1.3663903273583499E-2</v>
      </c>
      <c r="M143">
        <v>0.115288989000709</v>
      </c>
      <c r="N143">
        <v>9.3587079089844594E-2</v>
      </c>
      <c r="O143">
        <v>0.17785590073808399</v>
      </c>
      <c r="P143">
        <v>0.13629496626200199</v>
      </c>
      <c r="Q143">
        <v>7.9141680508066997E-2</v>
      </c>
      <c r="R143">
        <v>7.5423338397475198E-2</v>
      </c>
      <c r="S143">
        <v>5.4252962285187202E-2</v>
      </c>
      <c r="T143">
        <v>6.6481278518862902E-2</v>
      </c>
      <c r="U143">
        <v>3.1690186368302002E-2</v>
      </c>
      <c r="V143">
        <v>4.8847896256553197E-2</v>
      </c>
      <c r="W143">
        <v>5.89524326724657E-2</v>
      </c>
      <c r="X143">
        <v>5.9071236635692699E-2</v>
      </c>
      <c r="AA143" t="str">
        <f t="shared" si="38"/>
        <v>PG_18:2/22:4</v>
      </c>
      <c r="AB143">
        <f t="shared" si="39"/>
        <v>1.38965767816372E-2</v>
      </c>
      <c r="AC143">
        <f t="shared" si="40"/>
        <v>9.7016680697575193E-3</v>
      </c>
      <c r="AD143">
        <f t="shared" si="41"/>
        <v>1.1511865713240555E-2</v>
      </c>
      <c r="AE143">
        <f t="shared" si="42"/>
        <v>1.33909963107027E-2</v>
      </c>
      <c r="AF143">
        <f t="shared" si="43"/>
        <v>1.51980831615314E-2</v>
      </c>
      <c r="AG143">
        <f t="shared" si="44"/>
        <v>0.1044380340452768</v>
      </c>
      <c r="AH143">
        <f t="shared" si="45"/>
        <v>0.15707543350004299</v>
      </c>
      <c r="AI143">
        <f t="shared" si="48"/>
        <v>6.0367120402025048E-2</v>
      </c>
      <c r="AJ143">
        <f t="shared" si="49"/>
        <v>4.0269041312427603E-2</v>
      </c>
      <c r="AK143">
        <f t="shared" si="50"/>
        <v>5.90118346540792E-2</v>
      </c>
      <c r="AM143" t="str">
        <f t="shared" si="51"/>
        <v>PG_18:2/22:4</v>
      </c>
      <c r="AN143">
        <f t="shared" si="52"/>
        <v>1.2739838007373877E-2</v>
      </c>
      <c r="AO143">
        <f t="shared" si="53"/>
        <v>8.4232292782770335E-2</v>
      </c>
      <c r="AQ143">
        <f t="shared" si="54"/>
        <v>2.1531031960180212E-3</v>
      </c>
      <c r="AR143">
        <f t="shared" si="55"/>
        <v>4.7044608007592331E-2</v>
      </c>
      <c r="AT143">
        <f t="shared" si="46"/>
        <v>9.6289702177366999E-4</v>
      </c>
      <c r="AU143">
        <f t="shared" si="47"/>
        <v>1.9205880794642131E-2</v>
      </c>
      <c r="AW143">
        <f t="shared" si="56"/>
        <v>2.7237495706462812E-2</v>
      </c>
    </row>
    <row r="144" spans="1:49" x14ac:dyDescent="0.2">
      <c r="A144" t="s">
        <v>1202</v>
      </c>
      <c r="B144">
        <v>819.66899999999998</v>
      </c>
      <c r="C144">
        <v>2.1038514419621901E-2</v>
      </c>
      <c r="D144">
        <v>1.39659276617905E-2</v>
      </c>
      <c r="E144">
        <v>1.75443516818455E-2</v>
      </c>
      <c r="F144">
        <v>1.47715229165297E-2</v>
      </c>
      <c r="G144">
        <v>1.8928773278557898E-2</v>
      </c>
      <c r="H144">
        <v>1.55279489183186E-2</v>
      </c>
      <c r="I144">
        <v>1.1495047694081899E-2</v>
      </c>
      <c r="J144">
        <v>1.69430887276068E-2</v>
      </c>
      <c r="K144">
        <v>1.55359024989146E-2</v>
      </c>
      <c r="L144">
        <v>1.41192013084913E-2</v>
      </c>
      <c r="M144">
        <v>0.17995429800046001</v>
      </c>
      <c r="N144">
        <v>0.16414620922297801</v>
      </c>
      <c r="O144">
        <v>0.28470168856484401</v>
      </c>
      <c r="P144">
        <v>0.23537522369663499</v>
      </c>
      <c r="Q144">
        <v>0.179506150348516</v>
      </c>
      <c r="R144">
        <v>0.188612671407445</v>
      </c>
      <c r="S144">
        <v>9.8826443645729706E-2</v>
      </c>
      <c r="T144">
        <v>5.8851395819469798E-2</v>
      </c>
      <c r="U144">
        <v>5.0291270931586203E-2</v>
      </c>
      <c r="V144">
        <v>4.8681684878888097E-2</v>
      </c>
      <c r="W144">
        <v>8.8280605944445395E-2</v>
      </c>
      <c r="X144">
        <v>9.4064629579446696E-2</v>
      </c>
      <c r="AA144" t="str">
        <f t="shared" ref="AA144:AA207" si="57">A144</f>
        <v>PG_18:2/22:5</v>
      </c>
      <c r="AB144">
        <f t="shared" ref="AB144:AB207" si="58">AVERAGE(C144:D144)</f>
        <v>1.7502221040706201E-2</v>
      </c>
      <c r="AC144">
        <f t="shared" ref="AC144:AC207" si="59">AVERAGE(E144:F144)</f>
        <v>1.6157937299187599E-2</v>
      </c>
      <c r="AD144">
        <f t="shared" ref="AD144:AD207" si="60">AVERAGE(G144:H144)</f>
        <v>1.7228361098438248E-2</v>
      </c>
      <c r="AE144">
        <f t="shared" ref="AE144:AE207" si="61">AVERAGE(I144:J144)</f>
        <v>1.421906821084435E-2</v>
      </c>
      <c r="AF144">
        <f t="shared" ref="AF144:AF207" si="62">AVERAGE(K144:L144)</f>
        <v>1.4827551903702951E-2</v>
      </c>
      <c r="AG144">
        <f t="shared" ref="AG144:AG207" si="63">AVERAGE(M144:N144)</f>
        <v>0.172050253611719</v>
      </c>
      <c r="AH144">
        <f t="shared" ref="AH144:AH207" si="64">AVERAGE(O144:P144)</f>
        <v>0.2600384561307395</v>
      </c>
      <c r="AI144">
        <f t="shared" si="48"/>
        <v>7.8838919732599752E-2</v>
      </c>
      <c r="AJ144">
        <f t="shared" si="49"/>
        <v>4.948647790523715E-2</v>
      </c>
      <c r="AK144">
        <f t="shared" si="50"/>
        <v>9.1172617761946045E-2</v>
      </c>
      <c r="AM144" t="str">
        <f t="shared" si="51"/>
        <v>PG_18:2/22:5</v>
      </c>
      <c r="AN144">
        <f t="shared" si="52"/>
        <v>1.5987027910575873E-2</v>
      </c>
      <c r="AO144">
        <f t="shared" si="53"/>
        <v>0.1303173450284483</v>
      </c>
      <c r="AQ144">
        <f t="shared" si="54"/>
        <v>1.4436061126902912E-3</v>
      </c>
      <c r="AR144">
        <f t="shared" si="55"/>
        <v>8.556455070301007E-2</v>
      </c>
      <c r="AT144">
        <f t="shared" ref="AT144:AT207" si="65">AQ144/SQRT(5)</f>
        <v>6.456002801419426E-4</v>
      </c>
      <c r="AU144">
        <f t="shared" ref="AU144:AU207" si="66">AR144/SQRT(6)</f>
        <v>3.4931581548812395E-2</v>
      </c>
      <c r="AW144">
        <f t="shared" si="56"/>
        <v>4.0413429628241467E-2</v>
      </c>
    </row>
    <row r="145" spans="1:49" x14ac:dyDescent="0.2">
      <c r="A145" t="s">
        <v>1203</v>
      </c>
      <c r="B145">
        <v>765.61500000000001</v>
      </c>
      <c r="C145">
        <v>2.00670586794343E-4</v>
      </c>
      <c r="D145">
        <v>1.9037474323649599E-3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2.0121604048451199E-3</v>
      </c>
      <c r="M145">
        <v>0</v>
      </c>
      <c r="N145">
        <v>0</v>
      </c>
      <c r="O145">
        <v>1.29068418105857E-2</v>
      </c>
      <c r="P145">
        <v>1.00014885227019E-2</v>
      </c>
      <c r="Q145">
        <v>2.14591649724937E-3</v>
      </c>
      <c r="R145">
        <v>5.5338116294325699E-3</v>
      </c>
      <c r="S145">
        <v>0</v>
      </c>
      <c r="T145">
        <v>0</v>
      </c>
      <c r="U145">
        <v>4.9902670588402196E-3</v>
      </c>
      <c r="V145">
        <v>0</v>
      </c>
      <c r="W145">
        <v>0</v>
      </c>
      <c r="X145">
        <v>9.4621372828763701E-4</v>
      </c>
      <c r="AA145" t="str">
        <f t="shared" si="57"/>
        <v>PG_18:3/18:3</v>
      </c>
      <c r="AB145">
        <f t="shared" si="58"/>
        <v>1.0522090095796514E-3</v>
      </c>
      <c r="AC145">
        <f t="shared" si="59"/>
        <v>0</v>
      </c>
      <c r="AD145">
        <f t="shared" si="60"/>
        <v>0</v>
      </c>
      <c r="AE145">
        <f t="shared" si="61"/>
        <v>0</v>
      </c>
      <c r="AF145">
        <f t="shared" si="62"/>
        <v>1.00608020242256E-3</v>
      </c>
      <c r="AG145">
        <f t="shared" si="63"/>
        <v>0</v>
      </c>
      <c r="AH145">
        <f t="shared" si="64"/>
        <v>1.14541651666438E-2</v>
      </c>
      <c r="AI145">
        <f t="shared" si="48"/>
        <v>0</v>
      </c>
      <c r="AJ145">
        <f t="shared" si="49"/>
        <v>2.4951335294201098E-3</v>
      </c>
      <c r="AK145">
        <f t="shared" si="50"/>
        <v>4.7310686414381851E-4</v>
      </c>
      <c r="AM145" t="str">
        <f t="shared" si="51"/>
        <v>PG_18:3/18:3</v>
      </c>
      <c r="AN145">
        <f t="shared" si="52"/>
        <v>4.1165784240044227E-4</v>
      </c>
      <c r="AO145">
        <f t="shared" si="53"/>
        <v>2.8844811120415457E-3</v>
      </c>
      <c r="AQ145">
        <f t="shared" si="54"/>
        <v>5.6392159860619662E-4</v>
      </c>
      <c r="AR145">
        <f t="shared" si="55"/>
        <v>4.9001598104212495E-3</v>
      </c>
      <c r="AT145">
        <f t="shared" si="65"/>
        <v>2.5219340569276123E-4</v>
      </c>
      <c r="AU145">
        <f t="shared" si="66"/>
        <v>2.0004818656042022E-3</v>
      </c>
      <c r="AW145">
        <f t="shared" si="56"/>
        <v>0.323529803450328</v>
      </c>
    </row>
    <row r="146" spans="1:49" x14ac:dyDescent="0.2">
      <c r="A146" t="s">
        <v>1204</v>
      </c>
      <c r="B146">
        <v>799.649</v>
      </c>
      <c r="C146">
        <v>2.2438760402267999E-3</v>
      </c>
      <c r="D146">
        <v>9.5187371618247899E-4</v>
      </c>
      <c r="E146">
        <v>0</v>
      </c>
      <c r="F146">
        <v>0</v>
      </c>
      <c r="G146">
        <v>0</v>
      </c>
      <c r="H146">
        <v>1.2468812690683399E-3</v>
      </c>
      <c r="I146">
        <v>0</v>
      </c>
      <c r="J146">
        <v>1.3891408305491801E-3</v>
      </c>
      <c r="K146">
        <v>0</v>
      </c>
      <c r="L146">
        <v>1.00608020242256E-3</v>
      </c>
      <c r="M146">
        <v>1.38755509468827E-3</v>
      </c>
      <c r="N146">
        <v>1.9539656864891301E-3</v>
      </c>
      <c r="O146">
        <v>3.7806492119237201E-4</v>
      </c>
      <c r="P146">
        <v>6.0434375296594797E-4</v>
      </c>
      <c r="Q146">
        <v>3.45449657774839E-3</v>
      </c>
      <c r="R146">
        <v>2.09111338503342E-3</v>
      </c>
      <c r="S146">
        <v>1.7080922021575999E-3</v>
      </c>
      <c r="T146">
        <v>1.19284107224335E-3</v>
      </c>
      <c r="U146">
        <v>0</v>
      </c>
      <c r="V146">
        <v>1.10176482650446E-3</v>
      </c>
      <c r="W146">
        <v>3.28876307045071E-3</v>
      </c>
      <c r="X146">
        <v>4.0819799989234903E-3</v>
      </c>
      <c r="AA146" t="str">
        <f t="shared" si="57"/>
        <v>PG_18:3/20:0</v>
      </c>
      <c r="AB146">
        <f t="shared" si="58"/>
        <v>1.5978748782046394E-3</v>
      </c>
      <c r="AC146">
        <f t="shared" si="59"/>
        <v>0</v>
      </c>
      <c r="AD146">
        <f t="shared" si="60"/>
        <v>6.2344063453416995E-4</v>
      </c>
      <c r="AE146">
        <f t="shared" si="61"/>
        <v>6.9457041527459004E-4</v>
      </c>
      <c r="AF146">
        <f t="shared" si="62"/>
        <v>5.0304010121127998E-4</v>
      </c>
      <c r="AG146">
        <f t="shared" si="63"/>
        <v>1.6707603905887001E-3</v>
      </c>
      <c r="AH146">
        <f t="shared" si="64"/>
        <v>4.9120433707916002E-4</v>
      </c>
      <c r="AI146">
        <f t="shared" si="48"/>
        <v>1.450466637200475E-3</v>
      </c>
      <c r="AJ146">
        <f t="shared" si="49"/>
        <v>5.5088241325223E-4</v>
      </c>
      <c r="AK146">
        <f t="shared" si="50"/>
        <v>3.6853715346870999E-3</v>
      </c>
      <c r="AM146" t="str">
        <f t="shared" si="51"/>
        <v>PG_18:3/20:0</v>
      </c>
      <c r="AN146">
        <f t="shared" si="52"/>
        <v>6.8378520584493595E-4</v>
      </c>
      <c r="AO146">
        <f t="shared" si="53"/>
        <v>1.5697370625615333E-3</v>
      </c>
      <c r="AQ146">
        <f t="shared" si="54"/>
        <v>5.7869437480530782E-4</v>
      </c>
      <c r="AR146">
        <f t="shared" si="55"/>
        <v>1.2943761048448336E-3</v>
      </c>
      <c r="AT146">
        <f t="shared" si="65"/>
        <v>2.5879999205228194E-4</v>
      </c>
      <c r="AU146">
        <f t="shared" si="66"/>
        <v>5.2842683202017728E-4</v>
      </c>
      <c r="AW146">
        <f t="shared" si="56"/>
        <v>0.21576116914670487</v>
      </c>
    </row>
    <row r="147" spans="1:49" x14ac:dyDescent="0.2">
      <c r="A147" t="s">
        <v>1205</v>
      </c>
      <c r="B147">
        <v>797.64700000000005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4.9925275355347997E-4</v>
      </c>
      <c r="I147">
        <v>0</v>
      </c>
      <c r="J147">
        <v>1.3538461913782699E-3</v>
      </c>
      <c r="K147">
        <v>3.9220075033368998E-4</v>
      </c>
      <c r="L147">
        <v>0</v>
      </c>
      <c r="M147">
        <v>3.1474808603919601E-4</v>
      </c>
      <c r="N147">
        <v>5.3389360233072397E-3</v>
      </c>
      <c r="O147">
        <v>3.1283619228167601E-3</v>
      </c>
      <c r="P147">
        <v>5.0734306396849702E-3</v>
      </c>
      <c r="Q147">
        <v>3.7725342451573199E-3</v>
      </c>
      <c r="R147">
        <v>2.7031697187314399E-3</v>
      </c>
      <c r="S147">
        <v>3.3412724784851401E-3</v>
      </c>
      <c r="T147">
        <v>5.49624792761337E-5</v>
      </c>
      <c r="U147">
        <v>1.06069432682183E-4</v>
      </c>
      <c r="V147">
        <v>0</v>
      </c>
      <c r="W147">
        <v>0</v>
      </c>
      <c r="X147">
        <v>1.8853118432909999E-3</v>
      </c>
      <c r="AA147" t="str">
        <f t="shared" si="57"/>
        <v>PG_18:3/20:1</v>
      </c>
      <c r="AB147">
        <f t="shared" si="58"/>
        <v>0</v>
      </c>
      <c r="AC147">
        <f t="shared" si="59"/>
        <v>0</v>
      </c>
      <c r="AD147">
        <f t="shared" si="60"/>
        <v>2.4962637677673999E-4</v>
      </c>
      <c r="AE147">
        <f t="shared" si="61"/>
        <v>6.7692309568913496E-4</v>
      </c>
      <c r="AF147">
        <f t="shared" si="62"/>
        <v>1.9610037516684499E-4</v>
      </c>
      <c r="AG147">
        <f t="shared" si="63"/>
        <v>2.8268420546732178E-3</v>
      </c>
      <c r="AH147">
        <f t="shared" si="64"/>
        <v>4.1008962812508652E-3</v>
      </c>
      <c r="AI147">
        <f t="shared" si="48"/>
        <v>1.6981174788806368E-3</v>
      </c>
      <c r="AJ147">
        <f t="shared" si="49"/>
        <v>5.30347163410915E-5</v>
      </c>
      <c r="AK147">
        <f t="shared" si="50"/>
        <v>9.4265592164549997E-4</v>
      </c>
      <c r="AM147" t="str">
        <f t="shared" si="51"/>
        <v>PG_18:3/20:1</v>
      </c>
      <c r="AN147">
        <f t="shared" si="52"/>
        <v>2.2452996952654399E-4</v>
      </c>
      <c r="AO147">
        <f t="shared" si="53"/>
        <v>1.9243092905582623E-3</v>
      </c>
      <c r="AQ147">
        <f t="shared" si="54"/>
        <v>2.77004073310605E-4</v>
      </c>
      <c r="AR147">
        <f t="shared" si="55"/>
        <v>1.5865505761582816E-3</v>
      </c>
      <c r="AT147">
        <f t="shared" si="65"/>
        <v>1.238799875933696E-4</v>
      </c>
      <c r="AU147">
        <f t="shared" si="66"/>
        <v>6.4770656045107548E-4</v>
      </c>
      <c r="AW147">
        <f t="shared" si="56"/>
        <v>7.3941987985344168E-2</v>
      </c>
    </row>
    <row r="148" spans="1:49" x14ac:dyDescent="0.2">
      <c r="A148" t="s">
        <v>1206</v>
      </c>
      <c r="B148">
        <v>795.64499999999998</v>
      </c>
      <c r="C148">
        <v>0</v>
      </c>
      <c r="D148">
        <v>9.7668897183181302E-4</v>
      </c>
      <c r="E148">
        <v>8.8272544595733606E-5</v>
      </c>
      <c r="F148">
        <v>1.0216075885049001E-3</v>
      </c>
      <c r="G148">
        <v>3.20379668413192E-3</v>
      </c>
      <c r="H148">
        <v>0</v>
      </c>
      <c r="I148">
        <v>1.18761337145454E-3</v>
      </c>
      <c r="J148">
        <v>1.1819664818257E-4</v>
      </c>
      <c r="K148">
        <v>0</v>
      </c>
      <c r="L148">
        <v>0</v>
      </c>
      <c r="M148">
        <v>0</v>
      </c>
      <c r="N148">
        <v>0</v>
      </c>
      <c r="O148">
        <v>6.0753559841004697E-3</v>
      </c>
      <c r="P148">
        <v>5.44511553016585E-3</v>
      </c>
      <c r="Q148">
        <v>9.5727128472807097E-4</v>
      </c>
      <c r="R148">
        <v>2.1498823338487101E-3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2.0038493637401299E-3</v>
      </c>
      <c r="AA148" t="str">
        <f t="shared" si="57"/>
        <v>PG_18:3/20:2</v>
      </c>
      <c r="AB148">
        <f t="shared" si="58"/>
        <v>4.8834448591590651E-4</v>
      </c>
      <c r="AC148">
        <f t="shared" si="59"/>
        <v>5.5494006655031688E-4</v>
      </c>
      <c r="AD148">
        <f t="shared" si="60"/>
        <v>1.60189834206596E-3</v>
      </c>
      <c r="AE148">
        <f t="shared" si="61"/>
        <v>6.52905009818555E-4</v>
      </c>
      <c r="AF148">
        <f t="shared" si="62"/>
        <v>0</v>
      </c>
      <c r="AG148">
        <f t="shared" si="63"/>
        <v>0</v>
      </c>
      <c r="AH148">
        <f t="shared" si="64"/>
        <v>5.7602357571331598E-3</v>
      </c>
      <c r="AI148">
        <f t="shared" si="48"/>
        <v>0</v>
      </c>
      <c r="AJ148">
        <f t="shared" si="49"/>
        <v>0</v>
      </c>
      <c r="AK148">
        <f t="shared" si="50"/>
        <v>1.0019246818700649E-3</v>
      </c>
      <c r="AM148" t="str">
        <f t="shared" si="51"/>
        <v>PG_18:3/20:2</v>
      </c>
      <c r="AN148">
        <f t="shared" si="52"/>
        <v>6.596175808701477E-4</v>
      </c>
      <c r="AO148">
        <f t="shared" si="53"/>
        <v>1.352432087800645E-3</v>
      </c>
      <c r="AQ148">
        <f t="shared" si="54"/>
        <v>5.8380760948754571E-4</v>
      </c>
      <c r="AR148">
        <f t="shared" si="55"/>
        <v>2.5019395618865277E-3</v>
      </c>
      <c r="AT148">
        <f t="shared" si="65"/>
        <v>2.6108670011916067E-4</v>
      </c>
      <c r="AU148">
        <f t="shared" si="66"/>
        <v>1.0214125489840815E-3</v>
      </c>
      <c r="AW148">
        <f t="shared" si="56"/>
        <v>0.57600839173074236</v>
      </c>
    </row>
    <row r="149" spans="1:49" x14ac:dyDescent="0.2">
      <c r="A149" t="s">
        <v>1207</v>
      </c>
      <c r="B149">
        <v>793.64300000000003</v>
      </c>
      <c r="C149">
        <v>4.7119227363888401E-4</v>
      </c>
      <c r="D149">
        <v>9.8929674872746498E-4</v>
      </c>
      <c r="E149">
        <v>0</v>
      </c>
      <c r="F149">
        <v>1.76615188746662E-3</v>
      </c>
      <c r="G149">
        <v>0</v>
      </c>
      <c r="H149">
        <v>0</v>
      </c>
      <c r="I149">
        <v>1.2185743370996601E-3</v>
      </c>
      <c r="J149">
        <v>8.3107206719505299E-4</v>
      </c>
      <c r="K149">
        <v>1.5406428389476701E-3</v>
      </c>
      <c r="L149">
        <v>1.7205143598692399E-3</v>
      </c>
      <c r="M149">
        <v>4.7077243198701902E-3</v>
      </c>
      <c r="N149">
        <v>2.3363136488702501E-3</v>
      </c>
      <c r="O149">
        <v>0</v>
      </c>
      <c r="P149">
        <v>1.05377655774592E-2</v>
      </c>
      <c r="Q149">
        <v>4.9016598330090099E-3</v>
      </c>
      <c r="R149">
        <v>3.2569001631082501E-3</v>
      </c>
      <c r="S149">
        <v>3.8248828170218802E-3</v>
      </c>
      <c r="T149">
        <v>1.75750466471144E-3</v>
      </c>
      <c r="U149">
        <v>3.4556382341572998E-4</v>
      </c>
      <c r="V149">
        <v>4.6080131159414599E-4</v>
      </c>
      <c r="W149">
        <v>2.9625877321659798E-3</v>
      </c>
      <c r="X149">
        <v>3.4160543428873101E-3</v>
      </c>
      <c r="AA149" t="str">
        <f t="shared" si="57"/>
        <v>PG_18:3/20:3</v>
      </c>
      <c r="AB149">
        <f t="shared" si="58"/>
        <v>7.3024451118317447E-4</v>
      </c>
      <c r="AC149">
        <f t="shared" si="59"/>
        <v>8.8307594373331002E-4</v>
      </c>
      <c r="AD149">
        <f t="shared" si="60"/>
        <v>0</v>
      </c>
      <c r="AE149">
        <f t="shared" si="61"/>
        <v>1.0248232021473566E-3</v>
      </c>
      <c r="AF149">
        <f t="shared" si="62"/>
        <v>1.6305785994084549E-3</v>
      </c>
      <c r="AG149">
        <f t="shared" si="63"/>
        <v>3.5220189843702199E-3</v>
      </c>
      <c r="AH149">
        <f t="shared" si="64"/>
        <v>5.2688827887295998E-3</v>
      </c>
      <c r="AI149">
        <f t="shared" si="48"/>
        <v>2.7911937408666601E-3</v>
      </c>
      <c r="AJ149">
        <f t="shared" si="49"/>
        <v>4.0318256750493798E-4</v>
      </c>
      <c r="AK149">
        <f t="shared" si="50"/>
        <v>3.1893210375266452E-3</v>
      </c>
      <c r="AM149" t="str">
        <f t="shared" si="51"/>
        <v>PG_18:3/20:3</v>
      </c>
      <c r="AN149">
        <f t="shared" si="52"/>
        <v>8.5374445129445908E-4</v>
      </c>
      <c r="AO149">
        <f t="shared" si="53"/>
        <v>3.0349198237996128E-3</v>
      </c>
      <c r="AQ149">
        <f t="shared" si="54"/>
        <v>5.8688401589275789E-4</v>
      </c>
      <c r="AR149">
        <f t="shared" si="55"/>
        <v>1.7490811334368549E-3</v>
      </c>
      <c r="AT149">
        <f t="shared" si="65"/>
        <v>2.6246251088885469E-4</v>
      </c>
      <c r="AU149">
        <f t="shared" si="66"/>
        <v>7.1405938260819194E-4</v>
      </c>
      <c r="AW149">
        <f t="shared" si="56"/>
        <v>4.6804563360935511E-2</v>
      </c>
    </row>
    <row r="150" spans="1:49" x14ac:dyDescent="0.2">
      <c r="A150" t="s">
        <v>1208</v>
      </c>
      <c r="B150">
        <v>791.64099999999996</v>
      </c>
      <c r="C150">
        <v>7.74149866327614E-3</v>
      </c>
      <c r="D150">
        <v>4.5737481531255503E-3</v>
      </c>
      <c r="E150">
        <v>7.3987540200559001E-3</v>
      </c>
      <c r="F150">
        <v>6.6602303128240397E-3</v>
      </c>
      <c r="G150">
        <v>8.0514682621571805E-3</v>
      </c>
      <c r="H150">
        <v>6.6837824769658298E-3</v>
      </c>
      <c r="I150">
        <v>3.9496972426000497E-3</v>
      </c>
      <c r="J150">
        <v>4.5755414883132898E-3</v>
      </c>
      <c r="K150">
        <v>7.1575520256437902E-3</v>
      </c>
      <c r="L150">
        <v>5.1206992598720703E-3</v>
      </c>
      <c r="M150">
        <v>2.23636197308077E-2</v>
      </c>
      <c r="N150">
        <v>6.9998172329399201E-3</v>
      </c>
      <c r="O150">
        <v>1.8840044246629498E-2</v>
      </c>
      <c r="P150">
        <v>1.41464633888908E-2</v>
      </c>
      <c r="Q150">
        <v>1.2785943349773799E-2</v>
      </c>
      <c r="R150">
        <v>1.14668721078567E-2</v>
      </c>
      <c r="S150">
        <v>7.1506297783620696E-3</v>
      </c>
      <c r="T150">
        <v>1.16861939441157E-2</v>
      </c>
      <c r="U150">
        <v>8.1838882889745598E-3</v>
      </c>
      <c r="V150">
        <v>5.4947794796803102E-3</v>
      </c>
      <c r="W150">
        <v>7.3212532898710601E-3</v>
      </c>
      <c r="X150">
        <v>1.199643858816E-2</v>
      </c>
      <c r="AA150" t="str">
        <f t="shared" si="57"/>
        <v>PG_18:3/20:4</v>
      </c>
      <c r="AB150">
        <f t="shared" si="58"/>
        <v>6.1576234082008456E-3</v>
      </c>
      <c r="AC150">
        <f t="shared" si="59"/>
        <v>7.0294921664399695E-3</v>
      </c>
      <c r="AD150">
        <f t="shared" si="60"/>
        <v>7.3676253695615056E-3</v>
      </c>
      <c r="AE150">
        <f t="shared" si="61"/>
        <v>4.2626193654566697E-3</v>
      </c>
      <c r="AF150">
        <f t="shared" si="62"/>
        <v>6.1391256427579307E-3</v>
      </c>
      <c r="AG150">
        <f t="shared" si="63"/>
        <v>1.468171848187381E-2</v>
      </c>
      <c r="AH150">
        <f t="shared" si="64"/>
        <v>1.6493253817760151E-2</v>
      </c>
      <c r="AI150">
        <f t="shared" si="48"/>
        <v>9.4184118612388838E-3</v>
      </c>
      <c r="AJ150">
        <f t="shared" si="49"/>
        <v>6.8393338843274355E-3</v>
      </c>
      <c r="AK150">
        <f t="shared" si="50"/>
        <v>9.6588459390155295E-3</v>
      </c>
      <c r="AM150" t="str">
        <f t="shared" si="51"/>
        <v>PG_18:3/20:4</v>
      </c>
      <c r="AN150">
        <f t="shared" si="52"/>
        <v>6.1912971904833844E-3</v>
      </c>
      <c r="AO150">
        <f t="shared" si="53"/>
        <v>1.1418312796843161E-2</v>
      </c>
      <c r="AQ150">
        <f t="shared" si="54"/>
        <v>1.2051942529492049E-3</v>
      </c>
      <c r="AR150">
        <f t="shared" si="55"/>
        <v>4.0145740212432501E-3</v>
      </c>
      <c r="AT150">
        <f t="shared" si="65"/>
        <v>5.3897925513729972E-4</v>
      </c>
      <c r="AU150">
        <f t="shared" si="66"/>
        <v>1.6389429811131931E-3</v>
      </c>
      <c r="AW150">
        <f t="shared" si="56"/>
        <v>4.108792260439087E-2</v>
      </c>
    </row>
    <row r="151" spans="1:49" x14ac:dyDescent="0.2">
      <c r="A151" t="s">
        <v>1209</v>
      </c>
      <c r="B151">
        <v>789.63900000000001</v>
      </c>
      <c r="C151">
        <v>2.0351500266934199E-3</v>
      </c>
      <c r="D151">
        <v>2.57798654717456E-3</v>
      </c>
      <c r="E151">
        <v>1.7290816871698899E-3</v>
      </c>
      <c r="F151">
        <v>1.1267741827388799E-3</v>
      </c>
      <c r="G151">
        <v>3.62193799395838E-3</v>
      </c>
      <c r="H151">
        <v>1.2917121278357699E-3</v>
      </c>
      <c r="I151">
        <v>4.0726429244474704E-3</v>
      </c>
      <c r="J151">
        <v>4.1094985161215696E-3</v>
      </c>
      <c r="K151">
        <v>1.9928483863909099E-3</v>
      </c>
      <c r="L151">
        <v>0</v>
      </c>
      <c r="M151">
        <v>1.71296413137888E-3</v>
      </c>
      <c r="N151">
        <v>4.1629433082149099E-3</v>
      </c>
      <c r="O151">
        <v>0</v>
      </c>
      <c r="P151">
        <v>3.4308383857091901E-3</v>
      </c>
      <c r="Q151">
        <v>1.01746011570348E-3</v>
      </c>
      <c r="R151">
        <v>1.1992070531545299E-3</v>
      </c>
      <c r="S151">
        <v>0</v>
      </c>
      <c r="T151">
        <v>6.31713847987768E-4</v>
      </c>
      <c r="U151">
        <v>7.3146841651996401E-4</v>
      </c>
      <c r="V151">
        <v>2.7400314132314399E-3</v>
      </c>
      <c r="W151">
        <v>2.8716422878222098E-3</v>
      </c>
      <c r="X151">
        <v>0</v>
      </c>
      <c r="AA151" t="str">
        <f t="shared" si="57"/>
        <v>PG_18:3/20:5</v>
      </c>
      <c r="AB151">
        <f t="shared" si="58"/>
        <v>2.3065682869339897E-3</v>
      </c>
      <c r="AC151">
        <f t="shared" si="59"/>
        <v>1.427927934954385E-3</v>
      </c>
      <c r="AD151">
        <f t="shared" si="60"/>
        <v>2.4568250608970749E-3</v>
      </c>
      <c r="AE151">
        <f t="shared" si="61"/>
        <v>4.09107072028452E-3</v>
      </c>
      <c r="AF151">
        <f t="shared" si="62"/>
        <v>9.9642419319545495E-4</v>
      </c>
      <c r="AG151">
        <f t="shared" si="63"/>
        <v>2.9379537197968949E-3</v>
      </c>
      <c r="AH151">
        <f t="shared" si="64"/>
        <v>1.7154191928545951E-3</v>
      </c>
      <c r="AI151">
        <f t="shared" si="48"/>
        <v>3.15856923993884E-4</v>
      </c>
      <c r="AJ151">
        <f t="shared" si="49"/>
        <v>1.7357499148757021E-3</v>
      </c>
      <c r="AK151">
        <f t="shared" si="50"/>
        <v>1.4358211439111049E-3</v>
      </c>
      <c r="AM151" t="str">
        <f t="shared" si="51"/>
        <v>PG_18:3/20:5</v>
      </c>
      <c r="AN151">
        <f t="shared" si="52"/>
        <v>2.2557632392530848E-3</v>
      </c>
      <c r="AO151">
        <f t="shared" si="53"/>
        <v>1.6281601790864362E-3</v>
      </c>
      <c r="AQ151">
        <f t="shared" si="54"/>
        <v>1.1919109323782621E-3</v>
      </c>
      <c r="AR151">
        <f t="shared" si="55"/>
        <v>9.3459656320207514E-4</v>
      </c>
      <c r="AT151">
        <f t="shared" si="65"/>
        <v>5.3303877358458983E-4</v>
      </c>
      <c r="AU151">
        <f t="shared" si="66"/>
        <v>3.8154744920064894E-4</v>
      </c>
      <c r="AW151">
        <f t="shared" si="56"/>
        <v>0.38275951794253821</v>
      </c>
    </row>
    <row r="152" spans="1:49" x14ac:dyDescent="0.2">
      <c r="A152" t="s">
        <v>1210</v>
      </c>
      <c r="B152">
        <v>827.67700000000002</v>
      </c>
      <c r="C152">
        <v>5.6228462481329098E-4</v>
      </c>
      <c r="D152">
        <v>1.62781495305302E-3</v>
      </c>
      <c r="E152">
        <v>1.1026907591924599E-3</v>
      </c>
      <c r="F152">
        <v>0</v>
      </c>
      <c r="G152">
        <v>1.0955043728733799E-3</v>
      </c>
      <c r="H152">
        <v>2.4937625381366898E-3</v>
      </c>
      <c r="I152">
        <v>1.2185743370996601E-3</v>
      </c>
      <c r="J152">
        <v>0</v>
      </c>
      <c r="K152">
        <v>9.5463225299122396E-4</v>
      </c>
      <c r="L152">
        <v>0</v>
      </c>
      <c r="M152">
        <v>1.06367959004325E-2</v>
      </c>
      <c r="N152">
        <v>6.4563230740839498E-3</v>
      </c>
      <c r="O152">
        <v>1.11337664300138E-2</v>
      </c>
      <c r="P152">
        <v>8.3156146976819095E-3</v>
      </c>
      <c r="Q152">
        <v>7.6439665902223904E-3</v>
      </c>
      <c r="R152">
        <v>9.4106036453606903E-3</v>
      </c>
      <c r="S152">
        <v>1.38182863667504E-3</v>
      </c>
      <c r="T152">
        <v>2.15485777309738E-3</v>
      </c>
      <c r="U152">
        <v>2.2090231209352198E-3</v>
      </c>
      <c r="V152">
        <v>3.2145203243016999E-3</v>
      </c>
      <c r="W152">
        <v>5.0983646310170097E-3</v>
      </c>
      <c r="X152">
        <v>5.2272530142269402E-3</v>
      </c>
      <c r="AA152" t="str">
        <f t="shared" si="57"/>
        <v>PG_18:3/22:0</v>
      </c>
      <c r="AB152">
        <f t="shared" si="58"/>
        <v>1.0950497889331554E-3</v>
      </c>
      <c r="AC152">
        <f t="shared" si="59"/>
        <v>5.5134537959622995E-4</v>
      </c>
      <c r="AD152">
        <f t="shared" si="60"/>
        <v>1.7946334555050349E-3</v>
      </c>
      <c r="AE152">
        <f t="shared" si="61"/>
        <v>6.0928716854983004E-4</v>
      </c>
      <c r="AF152">
        <f t="shared" si="62"/>
        <v>4.7731612649561198E-4</v>
      </c>
      <c r="AG152">
        <f t="shared" si="63"/>
        <v>8.5465594872582255E-3</v>
      </c>
      <c r="AH152">
        <f t="shared" si="64"/>
        <v>9.7246905638478549E-3</v>
      </c>
      <c r="AI152">
        <f t="shared" si="48"/>
        <v>1.7683432048862099E-3</v>
      </c>
      <c r="AJ152">
        <f t="shared" si="49"/>
        <v>2.7117717226184598E-3</v>
      </c>
      <c r="AK152">
        <f t="shared" si="50"/>
        <v>5.1628088226219754E-3</v>
      </c>
      <c r="AM152" t="str">
        <f t="shared" si="51"/>
        <v>PG_18:3/22:0</v>
      </c>
      <c r="AN152">
        <f t="shared" si="52"/>
        <v>9.0552638381597252E-4</v>
      </c>
      <c r="AO152">
        <f t="shared" si="53"/>
        <v>5.5828347602465455E-3</v>
      </c>
      <c r="AQ152">
        <f t="shared" si="54"/>
        <v>5.5294583525438681E-4</v>
      </c>
      <c r="AR152">
        <f t="shared" si="55"/>
        <v>3.4967271960918396E-3</v>
      </c>
      <c r="AT152">
        <f t="shared" si="65"/>
        <v>2.4728489510084171E-4</v>
      </c>
      <c r="AU152">
        <f t="shared" si="66"/>
        <v>1.4275329000229908E-3</v>
      </c>
      <c r="AW152">
        <f t="shared" si="56"/>
        <v>3.9331805014848405E-2</v>
      </c>
    </row>
    <row r="153" spans="1:49" x14ac:dyDescent="0.2">
      <c r="A153" t="s">
        <v>1211</v>
      </c>
      <c r="B153">
        <v>825.67499999999995</v>
      </c>
      <c r="C153">
        <v>0</v>
      </c>
      <c r="D153">
        <v>0</v>
      </c>
      <c r="E153">
        <v>0</v>
      </c>
      <c r="F153">
        <v>4.7437251678336201E-4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7.4228445693084897E-3</v>
      </c>
      <c r="N153">
        <v>7.5340037484979997E-3</v>
      </c>
      <c r="O153">
        <v>2.94699406128371E-3</v>
      </c>
      <c r="P153">
        <v>3.6047903097765101E-3</v>
      </c>
      <c r="Q153">
        <v>1.7509185873749299E-3</v>
      </c>
      <c r="R153">
        <v>1.36326984504276E-3</v>
      </c>
      <c r="S153">
        <v>1.5711629098286799E-4</v>
      </c>
      <c r="T153">
        <v>0</v>
      </c>
      <c r="U153">
        <v>0</v>
      </c>
      <c r="V153">
        <v>1.10176482650446E-3</v>
      </c>
      <c r="W153">
        <v>7.0609863331491695E-4</v>
      </c>
      <c r="X153">
        <v>5.14603576922513E-3</v>
      </c>
      <c r="AA153" t="str">
        <f t="shared" si="57"/>
        <v>PG_18:3/22:1</v>
      </c>
      <c r="AB153">
        <f t="shared" si="58"/>
        <v>0</v>
      </c>
      <c r="AC153">
        <f t="shared" si="59"/>
        <v>2.3718625839168101E-4</v>
      </c>
      <c r="AD153">
        <f t="shared" si="60"/>
        <v>0</v>
      </c>
      <c r="AE153">
        <f t="shared" si="61"/>
        <v>0</v>
      </c>
      <c r="AF153">
        <f t="shared" si="62"/>
        <v>0</v>
      </c>
      <c r="AG153">
        <f t="shared" si="63"/>
        <v>7.4784241589032447E-3</v>
      </c>
      <c r="AH153">
        <f t="shared" si="64"/>
        <v>3.2758921855301102E-3</v>
      </c>
      <c r="AI153">
        <f t="shared" si="48"/>
        <v>7.8558145491433993E-5</v>
      </c>
      <c r="AJ153">
        <f t="shared" si="49"/>
        <v>5.5088241325223E-4</v>
      </c>
      <c r="AK153">
        <f t="shared" si="50"/>
        <v>2.9260672012700233E-3</v>
      </c>
      <c r="AM153" t="str">
        <f t="shared" si="51"/>
        <v>PG_18:3/22:1</v>
      </c>
      <c r="AN153">
        <f t="shared" si="52"/>
        <v>4.7437251678336198E-5</v>
      </c>
      <c r="AO153">
        <f t="shared" si="53"/>
        <v>2.8619648208894088E-3</v>
      </c>
      <c r="AQ153">
        <f t="shared" si="54"/>
        <v>1.0607291941852573E-4</v>
      </c>
      <c r="AR153">
        <f t="shared" si="55"/>
        <v>2.9400508674784897E-3</v>
      </c>
      <c r="AT153">
        <f t="shared" si="65"/>
        <v>4.7437251678336198E-5</v>
      </c>
      <c r="AU153">
        <f t="shared" si="66"/>
        <v>1.200270740524891E-3</v>
      </c>
      <c r="AW153">
        <f t="shared" si="56"/>
        <v>9.8997342221015514E-2</v>
      </c>
    </row>
    <row r="154" spans="1:49" x14ac:dyDescent="0.2">
      <c r="A154" t="s">
        <v>1212</v>
      </c>
      <c r="B154">
        <v>823.673</v>
      </c>
      <c r="C154">
        <v>1.13637425232138E-3</v>
      </c>
      <c r="D154">
        <v>0</v>
      </c>
      <c r="E154">
        <v>2.0485390063228102E-3</v>
      </c>
      <c r="F154">
        <v>0</v>
      </c>
      <c r="G154">
        <v>0</v>
      </c>
      <c r="H154">
        <v>1.21520109416244E-3</v>
      </c>
      <c r="I154">
        <v>2.1385503153626599E-3</v>
      </c>
      <c r="J154">
        <v>0</v>
      </c>
      <c r="K154">
        <v>5.1007332445237804E-4</v>
      </c>
      <c r="L154">
        <v>0</v>
      </c>
      <c r="M154">
        <v>2.0701302001272699E-4</v>
      </c>
      <c r="N154">
        <v>2.9398120528505598E-3</v>
      </c>
      <c r="O154">
        <v>3.3250589824760802E-3</v>
      </c>
      <c r="P154">
        <v>0</v>
      </c>
      <c r="Q154">
        <v>0</v>
      </c>
      <c r="R154">
        <v>1.2250504480012701E-4</v>
      </c>
      <c r="S154">
        <v>1.5711629098286799E-4</v>
      </c>
      <c r="T154">
        <v>9.6559716057609604E-4</v>
      </c>
      <c r="U154">
        <v>0</v>
      </c>
      <c r="V154">
        <v>1.8362747108407601E-3</v>
      </c>
      <c r="W154">
        <v>0</v>
      </c>
      <c r="X154">
        <v>1.8853118432909999E-3</v>
      </c>
      <c r="AA154" t="str">
        <f t="shared" si="57"/>
        <v>PG_18:3/22:2</v>
      </c>
      <c r="AB154">
        <f t="shared" si="58"/>
        <v>5.6818712616069002E-4</v>
      </c>
      <c r="AC154">
        <f t="shared" si="59"/>
        <v>1.0242695031614051E-3</v>
      </c>
      <c r="AD154">
        <f t="shared" si="60"/>
        <v>6.0760054708121998E-4</v>
      </c>
      <c r="AE154">
        <f t="shared" si="61"/>
        <v>1.06927515768133E-3</v>
      </c>
      <c r="AF154">
        <f t="shared" si="62"/>
        <v>2.5503666222618902E-4</v>
      </c>
      <c r="AG154">
        <f t="shared" si="63"/>
        <v>1.5734125364316434E-3</v>
      </c>
      <c r="AH154">
        <f t="shared" si="64"/>
        <v>1.6625294912380401E-3</v>
      </c>
      <c r="AI154">
        <f t="shared" si="48"/>
        <v>5.6135672577948203E-4</v>
      </c>
      <c r="AJ154">
        <f t="shared" si="49"/>
        <v>9.1813735542038005E-4</v>
      </c>
      <c r="AK154">
        <f t="shared" si="50"/>
        <v>9.4265592164549997E-4</v>
      </c>
      <c r="AM154" t="str">
        <f t="shared" si="51"/>
        <v>PG_18:3/22:2</v>
      </c>
      <c r="AN154">
        <f t="shared" si="52"/>
        <v>7.0487379926216683E-4</v>
      </c>
      <c r="AO154">
        <f t="shared" si="53"/>
        <v>1.1316184061030091E-3</v>
      </c>
      <c r="AQ154">
        <f t="shared" si="54"/>
        <v>3.4106478407230586E-4</v>
      </c>
      <c r="AR154">
        <f t="shared" si="55"/>
        <v>4.6998085000625733E-4</v>
      </c>
      <c r="AT154">
        <f t="shared" si="65"/>
        <v>1.5252880838339267E-4</v>
      </c>
      <c r="AU154">
        <f t="shared" si="66"/>
        <v>1.9186887856580779E-4</v>
      </c>
      <c r="AW154">
        <f t="shared" si="56"/>
        <v>0.1425774485494187</v>
      </c>
    </row>
    <row r="155" spans="1:49" x14ac:dyDescent="0.2">
      <c r="A155" t="s">
        <v>1213</v>
      </c>
      <c r="B155">
        <v>821.67100000000005</v>
      </c>
      <c r="C155">
        <v>0</v>
      </c>
      <c r="D155">
        <v>0</v>
      </c>
      <c r="E155">
        <v>6.7703339384076605E-4</v>
      </c>
      <c r="F155">
        <v>1.0769678928861401E-3</v>
      </c>
      <c r="G155">
        <v>1.0955043728733799E-3</v>
      </c>
      <c r="H155">
        <v>0</v>
      </c>
      <c r="I155">
        <v>0</v>
      </c>
      <c r="J155">
        <v>0</v>
      </c>
      <c r="K155">
        <v>9.5463225299122396E-4</v>
      </c>
      <c r="L155">
        <v>0</v>
      </c>
      <c r="M155">
        <v>2.0579858314000899E-3</v>
      </c>
      <c r="N155">
        <v>0</v>
      </c>
      <c r="O155">
        <v>2.8767377078051698E-3</v>
      </c>
      <c r="P155">
        <v>3.1891008845228099E-3</v>
      </c>
      <c r="Q155">
        <v>1.07295824862468E-3</v>
      </c>
      <c r="R155">
        <v>1.0136886445242901E-3</v>
      </c>
      <c r="S155">
        <v>0</v>
      </c>
      <c r="T155">
        <v>0</v>
      </c>
      <c r="U155">
        <v>0</v>
      </c>
      <c r="V155">
        <v>1.10176482650446E-3</v>
      </c>
      <c r="W155">
        <v>0</v>
      </c>
      <c r="X155">
        <v>4.7310686414381802E-4</v>
      </c>
      <c r="AA155" t="str">
        <f t="shared" si="57"/>
        <v>PG_18:3/22:3</v>
      </c>
      <c r="AB155">
        <f t="shared" si="58"/>
        <v>0</v>
      </c>
      <c r="AC155">
        <f t="shared" si="59"/>
        <v>8.7700064336345307E-4</v>
      </c>
      <c r="AD155">
        <f t="shared" si="60"/>
        <v>5.4775218643668996E-4</v>
      </c>
      <c r="AE155">
        <f t="shared" si="61"/>
        <v>0</v>
      </c>
      <c r="AF155">
        <f t="shared" si="62"/>
        <v>4.7731612649561198E-4</v>
      </c>
      <c r="AG155">
        <f t="shared" si="63"/>
        <v>1.0289929157000449E-3</v>
      </c>
      <c r="AH155">
        <f t="shared" si="64"/>
        <v>3.0329192961639898E-3</v>
      </c>
      <c r="AI155">
        <f t="shared" si="48"/>
        <v>0</v>
      </c>
      <c r="AJ155">
        <f t="shared" si="49"/>
        <v>5.5088241325223E-4</v>
      </c>
      <c r="AK155">
        <f t="shared" si="50"/>
        <v>2.3655343207190901E-4</v>
      </c>
      <c r="AM155" t="str">
        <f t="shared" si="51"/>
        <v>PG_18:3/22:3</v>
      </c>
      <c r="AN155">
        <f t="shared" si="52"/>
        <v>3.8041379125915099E-4</v>
      </c>
      <c r="AO155">
        <f t="shared" si="53"/>
        <v>9.6986961143763484E-4</v>
      </c>
      <c r="AQ155">
        <f t="shared" si="54"/>
        <v>3.7862250590728742E-4</v>
      </c>
      <c r="AR155">
        <f t="shared" si="55"/>
        <v>1.2158967391507189E-3</v>
      </c>
      <c r="AT155">
        <f t="shared" si="65"/>
        <v>1.6932513220400207E-4</v>
      </c>
      <c r="AU155">
        <f t="shared" si="66"/>
        <v>4.9638776513886659E-4</v>
      </c>
      <c r="AW155">
        <f t="shared" si="56"/>
        <v>0.35027293345595711</v>
      </c>
    </row>
    <row r="156" spans="1:49" x14ac:dyDescent="0.2">
      <c r="A156" t="s">
        <v>1214</v>
      </c>
      <c r="B156">
        <v>819.66899999999998</v>
      </c>
      <c r="C156">
        <v>1.18045472658694E-3</v>
      </c>
      <c r="D156">
        <v>1.9912641532467299E-3</v>
      </c>
      <c r="E156">
        <v>1.07518643717305E-3</v>
      </c>
      <c r="F156">
        <v>9.7569042950649195E-5</v>
      </c>
      <c r="G156">
        <v>1.06518228765068E-3</v>
      </c>
      <c r="H156">
        <v>0</v>
      </c>
      <c r="I156">
        <v>2.42115053674344E-3</v>
      </c>
      <c r="J156">
        <v>2.3152347175819602E-3</v>
      </c>
      <c r="K156">
        <v>9.7951942342816394E-4</v>
      </c>
      <c r="L156">
        <v>1.63534239831691E-3</v>
      </c>
      <c r="M156">
        <v>2.1012362464431999E-3</v>
      </c>
      <c r="N156">
        <v>3.5865487205817199E-3</v>
      </c>
      <c r="O156">
        <v>3.5064268440091299E-3</v>
      </c>
      <c r="P156">
        <v>8.3156146976819095E-3</v>
      </c>
      <c r="Q156">
        <v>2.2446676495236398E-3</v>
      </c>
      <c r="R156">
        <v>1.13619368932442E-3</v>
      </c>
      <c r="S156">
        <v>2.7866580663284701E-3</v>
      </c>
      <c r="T156">
        <v>3.1713616333901001E-3</v>
      </c>
      <c r="U156">
        <v>0</v>
      </c>
      <c r="V156">
        <v>1.10176482650446E-3</v>
      </c>
      <c r="W156">
        <v>0</v>
      </c>
      <c r="X156">
        <v>1.5307424995963099E-3</v>
      </c>
      <c r="AA156" t="str">
        <f t="shared" si="57"/>
        <v>PG_18:3/22:4</v>
      </c>
      <c r="AB156">
        <f t="shared" si="58"/>
        <v>1.585859439916835E-3</v>
      </c>
      <c r="AC156">
        <f t="shared" si="59"/>
        <v>5.863777400618496E-4</v>
      </c>
      <c r="AD156">
        <f t="shared" si="60"/>
        <v>5.3259114382533999E-4</v>
      </c>
      <c r="AE156">
        <f t="shared" si="61"/>
        <v>2.3681926271627001E-3</v>
      </c>
      <c r="AF156">
        <f t="shared" si="62"/>
        <v>1.307430910872537E-3</v>
      </c>
      <c r="AG156">
        <f t="shared" si="63"/>
        <v>2.8438924835124599E-3</v>
      </c>
      <c r="AH156">
        <f t="shared" si="64"/>
        <v>5.9110207708455197E-3</v>
      </c>
      <c r="AI156">
        <f t="shared" si="48"/>
        <v>2.9790098498592849E-3</v>
      </c>
      <c r="AJ156">
        <f t="shared" si="49"/>
        <v>5.5088241325223E-4</v>
      </c>
      <c r="AK156">
        <f t="shared" si="50"/>
        <v>7.6537124979815497E-4</v>
      </c>
      <c r="AM156" t="str">
        <f t="shared" si="51"/>
        <v>PG_18:3/22:4</v>
      </c>
      <c r="AN156">
        <f t="shared" si="52"/>
        <v>1.2760903723678524E-3</v>
      </c>
      <c r="AO156">
        <f t="shared" si="53"/>
        <v>2.6100353534535296E-3</v>
      </c>
      <c r="AQ156">
        <f t="shared" si="54"/>
        <v>7.6126885157244326E-4</v>
      </c>
      <c r="AR156">
        <f t="shared" si="55"/>
        <v>2.1639219341606456E-3</v>
      </c>
      <c r="AT156">
        <f t="shared" si="65"/>
        <v>3.4044978025383614E-4</v>
      </c>
      <c r="AU156">
        <f t="shared" si="66"/>
        <v>8.8341743031833961E-4</v>
      </c>
      <c r="AW156">
        <f t="shared" si="56"/>
        <v>0.25047185839009911</v>
      </c>
    </row>
    <row r="157" spans="1:49" x14ac:dyDescent="0.2">
      <c r="A157" t="s">
        <v>1215</v>
      </c>
      <c r="B157">
        <v>817.66700000000003</v>
      </c>
      <c r="C157">
        <v>5.2334362947856E-4</v>
      </c>
      <c r="D157">
        <v>3.6356647116884299E-4</v>
      </c>
      <c r="E157">
        <v>2.4663545058558199E-3</v>
      </c>
      <c r="F157">
        <v>3.3846256190654201E-3</v>
      </c>
      <c r="G157">
        <v>0</v>
      </c>
      <c r="H157">
        <v>1.2468812690683399E-3</v>
      </c>
      <c r="I157">
        <v>1.07593086863235E-4</v>
      </c>
      <c r="J157">
        <v>0</v>
      </c>
      <c r="K157">
        <v>2.3286369883229099E-3</v>
      </c>
      <c r="L157">
        <v>6.2253296994845605E-4</v>
      </c>
      <c r="M157">
        <v>8.7443262129740396E-3</v>
      </c>
      <c r="N157">
        <v>8.3046738356789603E-3</v>
      </c>
      <c r="O157">
        <v>1.46151041517712E-2</v>
      </c>
      <c r="P157">
        <v>3.70385767994042E-3</v>
      </c>
      <c r="Q157">
        <v>8.36435779537569E-3</v>
      </c>
      <c r="R157">
        <v>1.2038821172732901E-2</v>
      </c>
      <c r="S157">
        <v>2.3239250170909598E-3</v>
      </c>
      <c r="T157">
        <v>1.48769790343521E-3</v>
      </c>
      <c r="U157">
        <v>3.4166370585287202E-3</v>
      </c>
      <c r="V157">
        <v>8.9859217934745099E-4</v>
      </c>
      <c r="W157">
        <v>9.9889919154985598E-3</v>
      </c>
      <c r="X157">
        <v>2.6738232835306999E-3</v>
      </c>
      <c r="AA157" t="str">
        <f t="shared" si="57"/>
        <v>PG_18:3/22:5</v>
      </c>
      <c r="AB157">
        <f t="shared" si="58"/>
        <v>4.4345505032370152E-4</v>
      </c>
      <c r="AC157">
        <f t="shared" si="59"/>
        <v>2.9254900624606202E-3</v>
      </c>
      <c r="AD157">
        <f t="shared" si="60"/>
        <v>6.2344063453416995E-4</v>
      </c>
      <c r="AE157">
        <f t="shared" si="61"/>
        <v>5.37965434316175E-5</v>
      </c>
      <c r="AF157">
        <f t="shared" si="62"/>
        <v>1.475584979135683E-3</v>
      </c>
      <c r="AG157">
        <f t="shared" si="63"/>
        <v>8.5245000243265E-3</v>
      </c>
      <c r="AH157">
        <f t="shared" si="64"/>
        <v>9.1594809158558107E-3</v>
      </c>
      <c r="AI157">
        <f t="shared" si="48"/>
        <v>1.9058114602630849E-3</v>
      </c>
      <c r="AJ157">
        <f t="shared" si="49"/>
        <v>2.1576146189380857E-3</v>
      </c>
      <c r="AK157">
        <f t="shared" si="50"/>
        <v>6.3314075995146296E-3</v>
      </c>
      <c r="AM157" t="str">
        <f t="shared" si="51"/>
        <v>PG_18:3/22:5</v>
      </c>
      <c r="AN157">
        <f t="shared" si="52"/>
        <v>1.1043534539771586E-3</v>
      </c>
      <c r="AO157">
        <f t="shared" si="53"/>
        <v>5.6157629237796221E-3</v>
      </c>
      <c r="AQ157">
        <f t="shared" si="54"/>
        <v>1.1430316109125604E-3</v>
      </c>
      <c r="AR157">
        <f t="shared" si="55"/>
        <v>3.4370541743365458E-3</v>
      </c>
      <c r="AT157">
        <f t="shared" si="65"/>
        <v>5.1117927648631513E-4</v>
      </c>
      <c r="AU157">
        <f t="shared" si="66"/>
        <v>1.4031714909045791E-3</v>
      </c>
      <c r="AW157">
        <f t="shared" si="56"/>
        <v>3.9767647066461326E-2</v>
      </c>
    </row>
    <row r="158" spans="1:49" x14ac:dyDescent="0.2">
      <c r="A158" t="s">
        <v>1216</v>
      </c>
      <c r="B158">
        <v>815.66499999999996</v>
      </c>
      <c r="C158">
        <v>3.5871908193922499E-3</v>
      </c>
      <c r="D158">
        <v>3.1486632824539902E-3</v>
      </c>
      <c r="E158">
        <v>6.6775723941893701E-3</v>
      </c>
      <c r="F158">
        <v>6.3416722912866003E-3</v>
      </c>
      <c r="G158">
        <v>5.0421826484031099E-3</v>
      </c>
      <c r="H158">
        <v>6.8446220717873398E-3</v>
      </c>
      <c r="I158">
        <v>6.5286020417058103E-3</v>
      </c>
      <c r="J158">
        <v>1.3538461913782699E-3</v>
      </c>
      <c r="K158">
        <v>5.86163505982501E-3</v>
      </c>
      <c r="L158">
        <v>7.2686696476808796E-3</v>
      </c>
      <c r="M158">
        <v>2.4915162642689899E-2</v>
      </c>
      <c r="N158">
        <v>1.7382643179438599E-2</v>
      </c>
      <c r="O158">
        <v>4.8376087116891203E-2</v>
      </c>
      <c r="P158">
        <v>2.5756999203098901E-2</v>
      </c>
      <c r="Q158">
        <v>3.5917805019191999E-2</v>
      </c>
      <c r="R158">
        <v>4.12069427328592E-2</v>
      </c>
      <c r="S158">
        <v>7.1379198022890203E-3</v>
      </c>
      <c r="T158">
        <v>4.1661526031031796E-3</v>
      </c>
      <c r="U158">
        <v>6.4810344968558101E-3</v>
      </c>
      <c r="V158">
        <v>3.7880037704467301E-3</v>
      </c>
      <c r="W158">
        <v>7.8810928898450806E-3</v>
      </c>
      <c r="X158">
        <v>6.4403987063583103E-3</v>
      </c>
      <c r="AA158" t="str">
        <f t="shared" si="57"/>
        <v>PG_18:3/22:6</v>
      </c>
      <c r="AB158">
        <f t="shared" si="58"/>
        <v>3.36792705092312E-3</v>
      </c>
      <c r="AC158">
        <f t="shared" si="59"/>
        <v>6.5096223427379852E-3</v>
      </c>
      <c r="AD158">
        <f t="shared" si="60"/>
        <v>5.9434023600952249E-3</v>
      </c>
      <c r="AE158">
        <f t="shared" si="61"/>
        <v>3.94122411654204E-3</v>
      </c>
      <c r="AF158">
        <f t="shared" si="62"/>
        <v>6.5651523537529448E-3</v>
      </c>
      <c r="AG158">
        <f t="shared" si="63"/>
        <v>2.1148902911064249E-2</v>
      </c>
      <c r="AH158">
        <f t="shared" si="64"/>
        <v>3.7066543159995052E-2</v>
      </c>
      <c r="AI158">
        <f t="shared" si="48"/>
        <v>5.6520362026961004E-3</v>
      </c>
      <c r="AJ158">
        <f t="shared" si="49"/>
        <v>5.1345191336512703E-3</v>
      </c>
      <c r="AK158">
        <f t="shared" si="50"/>
        <v>7.1607457981016955E-3</v>
      </c>
      <c r="AM158" t="str">
        <f t="shared" si="51"/>
        <v>PG_18:3/22:6</v>
      </c>
      <c r="AN158">
        <f t="shared" si="52"/>
        <v>5.2654656448102629E-3</v>
      </c>
      <c r="AO158">
        <f t="shared" si="53"/>
        <v>1.5232549441101672E-2</v>
      </c>
      <c r="AQ158">
        <f t="shared" si="54"/>
        <v>1.5042421647472018E-3</v>
      </c>
      <c r="AR158">
        <f t="shared" si="55"/>
        <v>1.3880174567983761E-2</v>
      </c>
      <c r="AT158">
        <f t="shared" si="65"/>
        <v>6.7271754699923614E-4</v>
      </c>
      <c r="AU158">
        <f t="shared" si="66"/>
        <v>5.6665575387193591E-3</v>
      </c>
      <c r="AW158">
        <f t="shared" si="56"/>
        <v>0.18402356265271066</v>
      </c>
    </row>
    <row r="159" spans="1:49" x14ac:dyDescent="0.2">
      <c r="A159" t="s">
        <v>1217</v>
      </c>
      <c r="B159">
        <v>833.68299999999999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1.38497866877246E-3</v>
      </c>
      <c r="L159">
        <v>6.0811806079769397E-4</v>
      </c>
      <c r="M159">
        <v>0</v>
      </c>
      <c r="N159">
        <v>1.7386162496533901E-3</v>
      </c>
      <c r="O159">
        <v>6.0371182944284605E-4</v>
      </c>
      <c r="P159">
        <v>2.4304565577161598E-3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AA159" t="str">
        <f t="shared" si="57"/>
        <v>PG_20:0/20:0</v>
      </c>
      <c r="AB159">
        <f t="shared" si="58"/>
        <v>0</v>
      </c>
      <c r="AC159">
        <f t="shared" si="59"/>
        <v>0</v>
      </c>
      <c r="AD159">
        <f t="shared" si="60"/>
        <v>0</v>
      </c>
      <c r="AE159">
        <f t="shared" si="61"/>
        <v>0</v>
      </c>
      <c r="AF159">
        <f t="shared" si="62"/>
        <v>9.9654836478507702E-4</v>
      </c>
      <c r="AG159">
        <f t="shared" si="63"/>
        <v>8.6930812482669505E-4</v>
      </c>
      <c r="AH159">
        <f t="shared" si="64"/>
        <v>1.5170841935795028E-3</v>
      </c>
      <c r="AI159">
        <f t="shared" si="48"/>
        <v>0</v>
      </c>
      <c r="AJ159">
        <f t="shared" si="49"/>
        <v>0</v>
      </c>
      <c r="AK159">
        <f t="shared" si="50"/>
        <v>0</v>
      </c>
      <c r="AM159" t="str">
        <f t="shared" si="51"/>
        <v>PG_20:0/20:0</v>
      </c>
      <c r="AN159">
        <f t="shared" si="52"/>
        <v>1.9930967295701542E-4</v>
      </c>
      <c r="AO159">
        <f t="shared" si="53"/>
        <v>4.772784636812396E-4</v>
      </c>
      <c r="AQ159">
        <f t="shared" si="54"/>
        <v>4.4566997730513801E-4</v>
      </c>
      <c r="AR159">
        <f t="shared" si="55"/>
        <v>6.9250765461994232E-4</v>
      </c>
      <c r="AT159">
        <f t="shared" si="65"/>
        <v>1.9930967295701542E-4</v>
      </c>
      <c r="AU159">
        <f t="shared" si="66"/>
        <v>2.8271506613173074E-4</v>
      </c>
      <c r="AW159">
        <f t="shared" si="56"/>
        <v>0.47561618227475133</v>
      </c>
    </row>
    <row r="160" spans="1:49" x14ac:dyDescent="0.2">
      <c r="A160" t="s">
        <v>1218</v>
      </c>
      <c r="B160">
        <v>831.68100000000004</v>
      </c>
      <c r="C160">
        <v>6.8851151921484803E-4</v>
      </c>
      <c r="D160">
        <v>0</v>
      </c>
      <c r="E160">
        <v>4.1539582710235502E-4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3.9220075033368998E-4</v>
      </c>
      <c r="L160">
        <v>6.0811806079769397E-4</v>
      </c>
      <c r="M160">
        <v>1.4089648784005801E-3</v>
      </c>
      <c r="N160">
        <v>3.2171552763222001E-3</v>
      </c>
      <c r="O160">
        <v>3.14799236308484E-3</v>
      </c>
      <c r="P160">
        <v>0</v>
      </c>
      <c r="Q160">
        <v>7.7542000079943796E-4</v>
      </c>
      <c r="R160">
        <v>3.5369593303204E-3</v>
      </c>
      <c r="S160">
        <v>0</v>
      </c>
      <c r="T160">
        <v>1.1892606125212899E-3</v>
      </c>
      <c r="U160">
        <v>6.3641659609309998E-5</v>
      </c>
      <c r="V160">
        <v>1.0444882107963399E-3</v>
      </c>
      <c r="W160">
        <v>1.68826480883464E-3</v>
      </c>
      <c r="X160">
        <v>0</v>
      </c>
      <c r="AA160" t="str">
        <f t="shared" si="57"/>
        <v>PG_20:0/20:1</v>
      </c>
      <c r="AB160">
        <f t="shared" si="58"/>
        <v>3.4425575960742402E-4</v>
      </c>
      <c r="AC160">
        <f t="shared" si="59"/>
        <v>2.0769791355117751E-4</v>
      </c>
      <c r="AD160">
        <f t="shared" si="60"/>
        <v>0</v>
      </c>
      <c r="AE160">
        <f t="shared" si="61"/>
        <v>0</v>
      </c>
      <c r="AF160">
        <f t="shared" si="62"/>
        <v>5.0015940556569194E-4</v>
      </c>
      <c r="AG160">
        <f t="shared" si="63"/>
        <v>2.3130600773613903E-3</v>
      </c>
      <c r="AH160">
        <f t="shared" si="64"/>
        <v>1.57399618154242E-3</v>
      </c>
      <c r="AI160">
        <f t="shared" si="48"/>
        <v>5.9463030626064495E-4</v>
      </c>
      <c r="AJ160">
        <f t="shared" si="49"/>
        <v>5.5406493520282496E-4</v>
      </c>
      <c r="AK160">
        <f t="shared" si="50"/>
        <v>8.4413240441731999E-4</v>
      </c>
      <c r="AM160" t="str">
        <f t="shared" si="51"/>
        <v>PG_20:0/20:1</v>
      </c>
      <c r="AN160">
        <f t="shared" si="52"/>
        <v>2.104226157448587E-4</v>
      </c>
      <c r="AO160">
        <f t="shared" si="53"/>
        <v>1.17597678095692E-3</v>
      </c>
      <c r="AQ160">
        <f t="shared" si="54"/>
        <v>2.1818655790841067E-4</v>
      </c>
      <c r="AR160">
        <f t="shared" si="55"/>
        <v>7.560153146558119E-4</v>
      </c>
      <c r="AT160">
        <f t="shared" si="65"/>
        <v>9.7575995051980117E-5</v>
      </c>
      <c r="AU160">
        <f t="shared" si="66"/>
        <v>3.0864195977273472E-4</v>
      </c>
      <c r="AW160">
        <f t="shared" si="56"/>
        <v>4.3768521337843092E-2</v>
      </c>
    </row>
    <row r="161" spans="1:49" x14ac:dyDescent="0.2">
      <c r="A161" t="s">
        <v>1219</v>
      </c>
      <c r="B161">
        <v>829.67899999999997</v>
      </c>
      <c r="C161">
        <v>9.6689712627813105E-5</v>
      </c>
      <c r="D161">
        <v>9.0294373506749105E-4</v>
      </c>
      <c r="E161">
        <v>0</v>
      </c>
      <c r="F161">
        <v>0</v>
      </c>
      <c r="G161">
        <v>0</v>
      </c>
      <c r="H161">
        <v>1.2468812690683399E-3</v>
      </c>
      <c r="I161">
        <v>1.03683801554905E-4</v>
      </c>
      <c r="J161">
        <v>1.3891408305491801E-3</v>
      </c>
      <c r="K161">
        <v>0</v>
      </c>
      <c r="L161">
        <v>9.5436379879905399E-4</v>
      </c>
      <c r="M161">
        <v>0</v>
      </c>
      <c r="N161">
        <v>1.7386162496533901E-3</v>
      </c>
      <c r="O161">
        <v>0</v>
      </c>
      <c r="P161">
        <v>3.0004465568105598E-3</v>
      </c>
      <c r="Q161">
        <v>0</v>
      </c>
      <c r="R161">
        <v>1.3869933392518299E-4</v>
      </c>
      <c r="S161">
        <v>2.5089067550987398E-4</v>
      </c>
      <c r="T161">
        <v>0</v>
      </c>
      <c r="U161">
        <v>0</v>
      </c>
      <c r="V161">
        <v>0</v>
      </c>
      <c r="W161">
        <v>0</v>
      </c>
      <c r="X161">
        <v>0</v>
      </c>
      <c r="AA161" t="str">
        <f t="shared" si="57"/>
        <v>PG_20:0/20:2</v>
      </c>
      <c r="AB161">
        <f t="shared" si="58"/>
        <v>4.9981672384765211E-4</v>
      </c>
      <c r="AC161">
        <f t="shared" si="59"/>
        <v>0</v>
      </c>
      <c r="AD161">
        <f t="shared" si="60"/>
        <v>6.2344063453416995E-4</v>
      </c>
      <c r="AE161">
        <f t="shared" si="61"/>
        <v>7.4641231605204251E-4</v>
      </c>
      <c r="AF161">
        <f t="shared" si="62"/>
        <v>4.7718189939952699E-4</v>
      </c>
      <c r="AG161">
        <f t="shared" si="63"/>
        <v>8.6930812482669505E-4</v>
      </c>
      <c r="AH161">
        <f t="shared" si="64"/>
        <v>1.5002232784052799E-3</v>
      </c>
      <c r="AI161">
        <f t="shared" si="48"/>
        <v>1.2544533775493699E-4</v>
      </c>
      <c r="AJ161">
        <f t="shared" si="49"/>
        <v>0</v>
      </c>
      <c r="AK161">
        <f t="shared" si="50"/>
        <v>0</v>
      </c>
      <c r="AM161" t="str">
        <f t="shared" si="51"/>
        <v>PG_20:0/20:2</v>
      </c>
      <c r="AN161">
        <f t="shared" si="52"/>
        <v>4.6937031476667831E-4</v>
      </c>
      <c r="AO161">
        <f t="shared" si="53"/>
        <v>4.989953481973824E-4</v>
      </c>
      <c r="AQ161">
        <f t="shared" si="54"/>
        <v>2.836311120866458E-4</v>
      </c>
      <c r="AR161">
        <f t="shared" si="55"/>
        <v>6.6654355561172949E-4</v>
      </c>
      <c r="AT161">
        <f t="shared" si="65"/>
        <v>1.2684368943192045E-4</v>
      </c>
      <c r="AU161">
        <f t="shared" si="66"/>
        <v>2.7211526709819341E-4</v>
      </c>
      <c r="AW161">
        <f t="shared" si="56"/>
        <v>0.93043119630780302</v>
      </c>
    </row>
    <row r="162" spans="1:49" x14ac:dyDescent="0.2">
      <c r="A162" t="s">
        <v>1220</v>
      </c>
      <c r="B162">
        <v>827.67700000000002</v>
      </c>
      <c r="C162">
        <v>1.8162253359660901E-3</v>
      </c>
      <c r="D162">
        <v>3.5755390545898998E-3</v>
      </c>
      <c r="E162">
        <v>2.08528734967594E-3</v>
      </c>
      <c r="F162">
        <v>3.3119345929824798E-3</v>
      </c>
      <c r="G162">
        <v>1.09233355342522E-3</v>
      </c>
      <c r="H162">
        <v>1.99284465236459E-3</v>
      </c>
      <c r="I162">
        <v>5.0527615468499499E-4</v>
      </c>
      <c r="J162">
        <v>3.0385356502811199E-3</v>
      </c>
      <c r="K162">
        <v>2.62469611013133E-3</v>
      </c>
      <c r="L162">
        <v>1.0323086159215399E-3</v>
      </c>
      <c r="M162">
        <v>3.7798803544427302E-3</v>
      </c>
      <c r="N162">
        <v>3.1404044389755298E-3</v>
      </c>
      <c r="O162">
        <v>4.8502404648938001E-3</v>
      </c>
      <c r="P162">
        <v>5.4309031145267197E-3</v>
      </c>
      <c r="Q162">
        <v>3.5223415355783898E-3</v>
      </c>
      <c r="R162">
        <v>2.1839082460296099E-3</v>
      </c>
      <c r="S162">
        <v>1.31685365338234E-3</v>
      </c>
      <c r="T162">
        <v>0</v>
      </c>
      <c r="U162">
        <v>9.6415039833858804E-5</v>
      </c>
      <c r="V162">
        <v>1.03883374211574E-3</v>
      </c>
      <c r="W162">
        <v>0</v>
      </c>
      <c r="X162">
        <v>0</v>
      </c>
      <c r="AA162" t="str">
        <f t="shared" si="57"/>
        <v>PG_20:0/20:3</v>
      </c>
      <c r="AB162">
        <f t="shared" si="58"/>
        <v>2.6958821952779949E-3</v>
      </c>
      <c r="AC162">
        <f t="shared" si="59"/>
        <v>2.6986109713292099E-3</v>
      </c>
      <c r="AD162">
        <f t="shared" si="60"/>
        <v>1.5425891028949049E-3</v>
      </c>
      <c r="AE162">
        <f t="shared" si="61"/>
        <v>1.7719059024830575E-3</v>
      </c>
      <c r="AF162">
        <f t="shared" si="62"/>
        <v>1.8285023630264349E-3</v>
      </c>
      <c r="AG162">
        <f t="shared" si="63"/>
        <v>3.4601423967091302E-3</v>
      </c>
      <c r="AH162">
        <f t="shared" si="64"/>
        <v>5.1405717897102599E-3</v>
      </c>
      <c r="AI162">
        <f t="shared" si="48"/>
        <v>6.5842682669116999E-4</v>
      </c>
      <c r="AJ162">
        <f t="shared" si="49"/>
        <v>5.6762439097479938E-4</v>
      </c>
      <c r="AK162">
        <f t="shared" si="50"/>
        <v>0</v>
      </c>
      <c r="AM162" t="str">
        <f t="shared" si="51"/>
        <v>PG_20:0/20:3</v>
      </c>
      <c r="AN162">
        <f t="shared" si="52"/>
        <v>2.1074981070023204E-3</v>
      </c>
      <c r="AO162">
        <f t="shared" si="53"/>
        <v>1.9653530808170718E-3</v>
      </c>
      <c r="AQ162">
        <f t="shared" si="54"/>
        <v>5.489064559469867E-4</v>
      </c>
      <c r="AR162">
        <f t="shared" si="55"/>
        <v>2.2271463470447603E-3</v>
      </c>
      <c r="AT162">
        <f t="shared" si="65"/>
        <v>2.4547842975719119E-4</v>
      </c>
      <c r="AU162">
        <f t="shared" si="66"/>
        <v>9.092286887938608E-4</v>
      </c>
      <c r="AW162">
        <f t="shared" si="56"/>
        <v>0.89579577290061418</v>
      </c>
    </row>
    <row r="163" spans="1:49" x14ac:dyDescent="0.2">
      <c r="A163" t="s">
        <v>1221</v>
      </c>
      <c r="B163">
        <v>825.67499999999995</v>
      </c>
      <c r="C163">
        <v>1.6380444441237801E-2</v>
      </c>
      <c r="D163">
        <v>2.0823776027498301E-2</v>
      </c>
      <c r="E163">
        <v>2.3270916520646601E-2</v>
      </c>
      <c r="F163">
        <v>1.9570257136341099E-2</v>
      </c>
      <c r="G163">
        <v>1.7575491252828899E-2</v>
      </c>
      <c r="H163">
        <v>2.0087248692536801E-2</v>
      </c>
      <c r="I163">
        <v>2.4018014001239901E-2</v>
      </c>
      <c r="J163">
        <v>1.49530380020245E-2</v>
      </c>
      <c r="K163">
        <v>1.6745949906866099E-2</v>
      </c>
      <c r="L163">
        <v>1.8022036328316501E-2</v>
      </c>
      <c r="M163">
        <v>2.6528481506244098E-2</v>
      </c>
      <c r="N163">
        <v>1.8972569704298298E-2</v>
      </c>
      <c r="O163">
        <v>4.4093512171247101E-2</v>
      </c>
      <c r="P163">
        <v>5.1948305856371599E-2</v>
      </c>
      <c r="Q163">
        <v>1.64237483294613E-2</v>
      </c>
      <c r="R163">
        <v>1.3925163797501E-2</v>
      </c>
      <c r="S163">
        <v>9.8279786204170192E-3</v>
      </c>
      <c r="T163">
        <v>1.64298525138112E-2</v>
      </c>
      <c r="U163">
        <v>4.7656657989036998E-3</v>
      </c>
      <c r="V163">
        <v>1.0316541388882199E-2</v>
      </c>
      <c r="W163">
        <v>1.5916381953750999E-2</v>
      </c>
      <c r="X163">
        <v>1.71555309338614E-2</v>
      </c>
      <c r="AA163" t="str">
        <f t="shared" si="57"/>
        <v>PG_20:0/20:4</v>
      </c>
      <c r="AB163">
        <f t="shared" si="58"/>
        <v>1.8602110234368051E-2</v>
      </c>
      <c r="AC163">
        <f t="shared" si="59"/>
        <v>2.1420586828493848E-2</v>
      </c>
      <c r="AD163">
        <f t="shared" si="60"/>
        <v>1.8831369972682852E-2</v>
      </c>
      <c r="AE163">
        <f t="shared" si="61"/>
        <v>1.9485526001632201E-2</v>
      </c>
      <c r="AF163">
        <f t="shared" si="62"/>
        <v>1.7383993117591298E-2</v>
      </c>
      <c r="AG163">
        <f t="shared" si="63"/>
        <v>2.2750525605271198E-2</v>
      </c>
      <c r="AH163">
        <f t="shared" si="64"/>
        <v>4.802090901380935E-2</v>
      </c>
      <c r="AI163">
        <f t="shared" si="48"/>
        <v>1.3128915567114111E-2</v>
      </c>
      <c r="AJ163">
        <f t="shared" si="49"/>
        <v>7.5411035938929491E-3</v>
      </c>
      <c r="AK163">
        <f t="shared" si="50"/>
        <v>1.6535956443806198E-2</v>
      </c>
      <c r="AM163" t="str">
        <f t="shared" si="51"/>
        <v>PG_20:0/20:4</v>
      </c>
      <c r="AN163">
        <f t="shared" si="52"/>
        <v>1.9144717230953651E-2</v>
      </c>
      <c r="AO163">
        <f t="shared" si="53"/>
        <v>2.1595482044778763E-2</v>
      </c>
      <c r="AQ163">
        <f t="shared" si="54"/>
        <v>1.4822694849085574E-3</v>
      </c>
      <c r="AR163">
        <f t="shared" si="55"/>
        <v>1.5767406389372813E-2</v>
      </c>
      <c r="AT163">
        <f t="shared" si="65"/>
        <v>6.6289106584582649E-4</v>
      </c>
      <c r="AU163">
        <f t="shared" si="66"/>
        <v>6.437016703510442E-3</v>
      </c>
      <c r="AW163">
        <f t="shared" si="56"/>
        <v>0.74646522448419272</v>
      </c>
    </row>
    <row r="164" spans="1:49" x14ac:dyDescent="0.2">
      <c r="A164" t="s">
        <v>1222</v>
      </c>
      <c r="B164">
        <v>823.673</v>
      </c>
      <c r="C164">
        <v>3.0118196129834398E-3</v>
      </c>
      <c r="D164">
        <v>5.1930974231435096E-3</v>
      </c>
      <c r="E164">
        <v>2.0952986559298701E-3</v>
      </c>
      <c r="F164">
        <v>2.1920873261712902E-3</v>
      </c>
      <c r="G164">
        <v>0</v>
      </c>
      <c r="H164">
        <v>2.0442822745860298E-3</v>
      </c>
      <c r="I164">
        <v>1.2185743370996601E-3</v>
      </c>
      <c r="J164">
        <v>2.3152347175819602E-3</v>
      </c>
      <c r="K164">
        <v>2.3837595830277E-3</v>
      </c>
      <c r="L164">
        <v>1.6924868933251901E-3</v>
      </c>
      <c r="M164">
        <v>0</v>
      </c>
      <c r="N164">
        <v>1.45459623513692E-3</v>
      </c>
      <c r="O164">
        <v>3.1283619228167601E-3</v>
      </c>
      <c r="P164">
        <v>0</v>
      </c>
      <c r="Q164">
        <v>9.5727128472807097E-4</v>
      </c>
      <c r="R164">
        <v>0</v>
      </c>
      <c r="S164">
        <v>2.4047414930450299E-3</v>
      </c>
      <c r="T164">
        <v>3.1947332868961799E-3</v>
      </c>
      <c r="U164">
        <v>2.04761304290092E-3</v>
      </c>
      <c r="V164">
        <v>1.7475961419509899E-3</v>
      </c>
      <c r="W164">
        <v>2.8716422878222098E-3</v>
      </c>
      <c r="X164">
        <v>1.32149622769139E-3</v>
      </c>
      <c r="AA164" t="str">
        <f t="shared" si="57"/>
        <v>PG_20:0/20:5</v>
      </c>
      <c r="AB164">
        <f t="shared" si="58"/>
        <v>4.1024585180634747E-3</v>
      </c>
      <c r="AC164">
        <f t="shared" si="59"/>
        <v>2.1436929910505801E-3</v>
      </c>
      <c r="AD164">
        <f t="shared" si="60"/>
        <v>1.0221411372930149E-3</v>
      </c>
      <c r="AE164">
        <f t="shared" si="61"/>
        <v>1.76690452734081E-3</v>
      </c>
      <c r="AF164">
        <f t="shared" si="62"/>
        <v>2.0381232381764449E-3</v>
      </c>
      <c r="AG164">
        <f t="shared" si="63"/>
        <v>7.2729811756845999E-4</v>
      </c>
      <c r="AH164">
        <f t="shared" si="64"/>
        <v>1.5641809614083801E-3</v>
      </c>
      <c r="AI164">
        <f t="shared" si="48"/>
        <v>2.7997373899706049E-3</v>
      </c>
      <c r="AJ164">
        <f t="shared" si="49"/>
        <v>1.8976045924259549E-3</v>
      </c>
      <c r="AK164">
        <f t="shared" si="50"/>
        <v>2.0965692577567998E-3</v>
      </c>
      <c r="AM164" t="str">
        <f t="shared" si="51"/>
        <v>PG_20:0/20:5</v>
      </c>
      <c r="AN164">
        <f t="shared" si="52"/>
        <v>2.2146640823848649E-3</v>
      </c>
      <c r="AO164">
        <f t="shared" si="53"/>
        <v>1.8170780638260401E-3</v>
      </c>
      <c r="AQ164">
        <f t="shared" si="54"/>
        <v>1.142647254247993E-3</v>
      </c>
      <c r="AR164">
        <f t="shared" si="55"/>
        <v>7.5858362693715373E-4</v>
      </c>
      <c r="AT164">
        <f t="shared" si="65"/>
        <v>5.1100738696039955E-4</v>
      </c>
      <c r="AU164">
        <f t="shared" si="66"/>
        <v>3.0969046887096988E-4</v>
      </c>
      <c r="AW164">
        <f t="shared" si="56"/>
        <v>0.53766483628746997</v>
      </c>
    </row>
    <row r="165" spans="1:49" x14ac:dyDescent="0.2">
      <c r="A165" t="s">
        <v>1223</v>
      </c>
      <c r="B165">
        <v>861.71100000000001</v>
      </c>
      <c r="C165">
        <v>6.6942162063154595E-4</v>
      </c>
      <c r="D165">
        <v>5.7535333367593998E-4</v>
      </c>
      <c r="E165">
        <v>2.76653069947183E-3</v>
      </c>
      <c r="F165">
        <v>2.6041049732788901E-3</v>
      </c>
      <c r="G165">
        <v>1.0755762772105401E-3</v>
      </c>
      <c r="H165">
        <v>1.22419950729223E-3</v>
      </c>
      <c r="I165">
        <v>1.2185743370996601E-3</v>
      </c>
      <c r="J165">
        <v>1.3891408305491801E-3</v>
      </c>
      <c r="K165">
        <v>1.3671604315686301E-3</v>
      </c>
      <c r="L165">
        <v>1.0135301013294901E-3</v>
      </c>
      <c r="M165">
        <v>3.3056811680970503E-4</v>
      </c>
      <c r="N165">
        <v>1.40833412137617E-3</v>
      </c>
      <c r="O165">
        <v>3.7320737522595999E-3</v>
      </c>
      <c r="P165">
        <v>0</v>
      </c>
      <c r="Q165">
        <v>4.6430263874029896E-3</v>
      </c>
      <c r="R165">
        <v>3.2449945734516202E-4</v>
      </c>
      <c r="S165">
        <v>2.17333468868721E-3</v>
      </c>
      <c r="T165">
        <v>3.2185458616182999E-3</v>
      </c>
      <c r="U165">
        <v>2.6825278304202999E-3</v>
      </c>
      <c r="V165">
        <v>6.0593655340097002E-5</v>
      </c>
      <c r="W165">
        <v>1.5474889844671599E-4</v>
      </c>
      <c r="X165">
        <v>0</v>
      </c>
      <c r="AA165" t="str">
        <f t="shared" si="57"/>
        <v>PG_20:0/22:0</v>
      </c>
      <c r="AB165">
        <f t="shared" si="58"/>
        <v>6.2238747715374302E-4</v>
      </c>
      <c r="AC165">
        <f t="shared" si="59"/>
        <v>2.68531783637536E-3</v>
      </c>
      <c r="AD165">
        <f t="shared" si="60"/>
        <v>1.149887892251385E-3</v>
      </c>
      <c r="AE165">
        <f t="shared" si="61"/>
        <v>1.3038575838244201E-3</v>
      </c>
      <c r="AF165">
        <f t="shared" si="62"/>
        <v>1.1903452664490601E-3</v>
      </c>
      <c r="AG165">
        <f t="shared" si="63"/>
        <v>8.6945111909293748E-4</v>
      </c>
      <c r="AH165">
        <f t="shared" si="64"/>
        <v>1.8660368761298E-3</v>
      </c>
      <c r="AI165">
        <f t="shared" si="48"/>
        <v>2.6959402751527547E-3</v>
      </c>
      <c r="AJ165">
        <f t="shared" si="49"/>
        <v>1.3715607428801985E-3</v>
      </c>
      <c r="AK165">
        <f t="shared" si="50"/>
        <v>7.7374449223357997E-5</v>
      </c>
      <c r="AM165" t="str">
        <f t="shared" si="51"/>
        <v>PG_20:0/22:0</v>
      </c>
      <c r="AN165">
        <f t="shared" si="52"/>
        <v>1.3903592112107937E-3</v>
      </c>
      <c r="AO165">
        <f t="shared" si="53"/>
        <v>1.3760726924958097E-3</v>
      </c>
      <c r="AQ165">
        <f t="shared" si="54"/>
        <v>7.7006704092572617E-4</v>
      </c>
      <c r="AR165">
        <f t="shared" si="55"/>
        <v>9.9063341357919811E-4</v>
      </c>
      <c r="AT165">
        <f t="shared" si="65"/>
        <v>3.4438445014840725E-4</v>
      </c>
      <c r="AU165">
        <f t="shared" si="66"/>
        <v>4.0442439757008863E-4</v>
      </c>
      <c r="AW165">
        <f t="shared" si="56"/>
        <v>0.98034873730448435</v>
      </c>
    </row>
    <row r="166" spans="1:49" x14ac:dyDescent="0.2">
      <c r="A166" t="s">
        <v>1224</v>
      </c>
      <c r="B166">
        <v>859.70899999999995</v>
      </c>
      <c r="C166">
        <v>0</v>
      </c>
      <c r="D166">
        <v>0</v>
      </c>
      <c r="E166">
        <v>1.03744901230194E-3</v>
      </c>
      <c r="F166">
        <v>0</v>
      </c>
      <c r="G166">
        <v>1.0955043728733799E-3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3.0143531930071901E-3</v>
      </c>
      <c r="P166">
        <v>3.5794732566134498E-3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2.0581223700822399E-3</v>
      </c>
      <c r="AA166" t="str">
        <f t="shared" si="57"/>
        <v>PG_20:0/22:1</v>
      </c>
      <c r="AB166">
        <f t="shared" si="58"/>
        <v>0</v>
      </c>
      <c r="AC166">
        <f t="shared" si="59"/>
        <v>5.1872450615097002E-4</v>
      </c>
      <c r="AD166">
        <f t="shared" si="60"/>
        <v>5.4775218643668996E-4</v>
      </c>
      <c r="AE166">
        <f t="shared" si="61"/>
        <v>0</v>
      </c>
      <c r="AF166">
        <f t="shared" si="62"/>
        <v>0</v>
      </c>
      <c r="AG166">
        <f t="shared" si="63"/>
        <v>0</v>
      </c>
      <c r="AH166">
        <f t="shared" si="64"/>
        <v>3.2969132248103199E-3</v>
      </c>
      <c r="AI166">
        <f t="shared" si="48"/>
        <v>0</v>
      </c>
      <c r="AJ166">
        <f t="shared" si="49"/>
        <v>0</v>
      </c>
      <c r="AK166">
        <f t="shared" si="50"/>
        <v>1.02906118504112E-3</v>
      </c>
      <c r="AM166" t="str">
        <f t="shared" si="51"/>
        <v>PG_20:0/22:1</v>
      </c>
      <c r="AN166">
        <f t="shared" si="52"/>
        <v>2.13295338517532E-4</v>
      </c>
      <c r="AO166">
        <f t="shared" si="53"/>
        <v>8.6519488197028794E-4</v>
      </c>
      <c r="AQ166">
        <f t="shared" si="54"/>
        <v>2.9224692635731824E-4</v>
      </c>
      <c r="AR166">
        <f t="shared" si="55"/>
        <v>1.4305412276084107E-3</v>
      </c>
      <c r="AT166">
        <f t="shared" si="65"/>
        <v>1.306967987100677E-4</v>
      </c>
      <c r="AU166">
        <f t="shared" si="66"/>
        <v>5.8401601060920961E-4</v>
      </c>
      <c r="AW166">
        <f t="shared" si="56"/>
        <v>0.37054147232982287</v>
      </c>
    </row>
    <row r="167" spans="1:49" x14ac:dyDescent="0.2">
      <c r="A167" t="s">
        <v>1225</v>
      </c>
      <c r="B167">
        <v>857.70699999999999</v>
      </c>
      <c r="C167">
        <v>0</v>
      </c>
      <c r="D167">
        <v>0</v>
      </c>
      <c r="E167">
        <v>6.1114619388731703E-4</v>
      </c>
      <c r="F167">
        <v>6.5096562380046396E-4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1.84231472745352E-3</v>
      </c>
      <c r="O167">
        <v>0</v>
      </c>
      <c r="P167">
        <v>5.7902669980288497E-4</v>
      </c>
      <c r="Q167">
        <v>9.5727128472807097E-4</v>
      </c>
      <c r="R167">
        <v>0</v>
      </c>
      <c r="S167">
        <v>0</v>
      </c>
      <c r="T167">
        <v>1.1892606125212899E-3</v>
      </c>
      <c r="U167">
        <v>0</v>
      </c>
      <c r="V167">
        <v>0</v>
      </c>
      <c r="W167">
        <v>0</v>
      </c>
      <c r="X167">
        <v>0</v>
      </c>
      <c r="AA167" t="str">
        <f t="shared" si="57"/>
        <v>PG_20:0/22:2</v>
      </c>
      <c r="AB167">
        <f t="shared" si="58"/>
        <v>0</v>
      </c>
      <c r="AC167">
        <f t="shared" si="59"/>
        <v>6.3105590884389049E-4</v>
      </c>
      <c r="AD167">
        <f t="shared" si="60"/>
        <v>0</v>
      </c>
      <c r="AE167">
        <f t="shared" si="61"/>
        <v>0</v>
      </c>
      <c r="AF167">
        <f t="shared" si="62"/>
        <v>0</v>
      </c>
      <c r="AG167">
        <f t="shared" si="63"/>
        <v>9.2115736372676E-4</v>
      </c>
      <c r="AH167">
        <f t="shared" si="64"/>
        <v>2.8951334990144249E-4</v>
      </c>
      <c r="AI167">
        <f t="shared" si="48"/>
        <v>5.9463030626064495E-4</v>
      </c>
      <c r="AJ167">
        <f t="shared" si="49"/>
        <v>0</v>
      </c>
      <c r="AK167">
        <f t="shared" si="50"/>
        <v>0</v>
      </c>
      <c r="AM167" t="str">
        <f t="shared" si="51"/>
        <v>PG_20:0/22:2</v>
      </c>
      <c r="AN167">
        <f t="shared" si="52"/>
        <v>1.262111817687781E-4</v>
      </c>
      <c r="AO167">
        <f t="shared" si="53"/>
        <v>3.6106020397776953E-4</v>
      </c>
      <c r="AQ167">
        <f t="shared" si="54"/>
        <v>2.8221678195556997E-4</v>
      </c>
      <c r="AR167">
        <f t="shared" si="55"/>
        <v>3.9815565899547231E-4</v>
      </c>
      <c r="AT167">
        <f t="shared" si="65"/>
        <v>1.2621118176877808E-4</v>
      </c>
      <c r="AU167">
        <f t="shared" si="66"/>
        <v>1.6254636712341439E-4</v>
      </c>
      <c r="AW167">
        <f t="shared" si="56"/>
        <v>0.31659804976166389</v>
      </c>
    </row>
    <row r="168" spans="1:49" x14ac:dyDescent="0.2">
      <c r="A168" t="s">
        <v>1226</v>
      </c>
      <c r="B168">
        <v>855.70500000000004</v>
      </c>
      <c r="C168">
        <v>0</v>
      </c>
      <c r="D168">
        <v>0</v>
      </c>
      <c r="E168">
        <v>0</v>
      </c>
      <c r="F168">
        <v>3.5005851212704801E-4</v>
      </c>
      <c r="G168">
        <v>7.1491999581566696E-4</v>
      </c>
      <c r="H168">
        <v>0</v>
      </c>
      <c r="I168">
        <v>0</v>
      </c>
      <c r="J168">
        <v>0</v>
      </c>
      <c r="K168">
        <v>4.0545924534429701E-4</v>
      </c>
      <c r="L168">
        <v>0</v>
      </c>
      <c r="M168">
        <v>3.1005192260671502E-3</v>
      </c>
      <c r="N168">
        <v>0</v>
      </c>
      <c r="O168">
        <v>0</v>
      </c>
      <c r="P168">
        <v>0</v>
      </c>
      <c r="Q168">
        <v>9.5727128472807097E-4</v>
      </c>
      <c r="R168">
        <v>0</v>
      </c>
      <c r="S168">
        <v>0</v>
      </c>
      <c r="T168">
        <v>1.0786053686172199E-3</v>
      </c>
      <c r="U168">
        <v>0</v>
      </c>
      <c r="V168">
        <v>0</v>
      </c>
      <c r="W168">
        <v>1.68826480883464E-3</v>
      </c>
      <c r="X168">
        <v>0</v>
      </c>
      <c r="AA168" t="str">
        <f t="shared" si="57"/>
        <v>PG_20:0/22:3</v>
      </c>
      <c r="AB168">
        <f t="shared" si="58"/>
        <v>0</v>
      </c>
      <c r="AC168">
        <f t="shared" si="59"/>
        <v>1.75029256063524E-4</v>
      </c>
      <c r="AD168">
        <f t="shared" si="60"/>
        <v>3.5745999790783348E-4</v>
      </c>
      <c r="AE168">
        <f t="shared" si="61"/>
        <v>0</v>
      </c>
      <c r="AF168">
        <f t="shared" si="62"/>
        <v>2.0272962267214851E-4</v>
      </c>
      <c r="AG168">
        <f t="shared" si="63"/>
        <v>1.5502596130335751E-3</v>
      </c>
      <c r="AH168">
        <f t="shared" si="64"/>
        <v>0</v>
      </c>
      <c r="AI168">
        <f t="shared" si="48"/>
        <v>5.3930268430860996E-4</v>
      </c>
      <c r="AJ168">
        <f t="shared" si="49"/>
        <v>0</v>
      </c>
      <c r="AK168">
        <f t="shared" si="50"/>
        <v>8.4413240441731999E-4</v>
      </c>
      <c r="AM168" t="str">
        <f t="shared" si="51"/>
        <v>PG_20:0/22:3</v>
      </c>
      <c r="AN168">
        <f t="shared" si="52"/>
        <v>1.4704377532870119E-4</v>
      </c>
      <c r="AO168">
        <f t="shared" si="53"/>
        <v>5.8673894035190101E-4</v>
      </c>
      <c r="AQ168">
        <f t="shared" si="54"/>
        <v>1.5116450573516167E-4</v>
      </c>
      <c r="AR168">
        <f t="shared" si="55"/>
        <v>6.4911456012526974E-4</v>
      </c>
      <c r="AT168">
        <f t="shared" si="65"/>
        <v>6.7602822121795656E-5</v>
      </c>
      <c r="AU168">
        <f t="shared" si="66"/>
        <v>2.649999094863438E-4</v>
      </c>
      <c r="AW168">
        <f t="shared" si="56"/>
        <v>0.20740425835444498</v>
      </c>
    </row>
    <row r="169" spans="1:49" x14ac:dyDescent="0.2">
      <c r="A169" t="s">
        <v>1227</v>
      </c>
      <c r="B169">
        <v>853.70299999999997</v>
      </c>
      <c r="C169">
        <v>1.8939570872023E-3</v>
      </c>
      <c r="D169">
        <v>2.1316359412303E-5</v>
      </c>
      <c r="E169">
        <v>4.4703961898112498E-3</v>
      </c>
      <c r="F169">
        <v>1.1693582922010701E-3</v>
      </c>
      <c r="G169">
        <v>3.9503728781947502E-3</v>
      </c>
      <c r="H169">
        <v>5.0535161749093198E-3</v>
      </c>
      <c r="I169">
        <v>0</v>
      </c>
      <c r="J169">
        <v>0</v>
      </c>
      <c r="K169">
        <v>2.9366945204095502E-3</v>
      </c>
      <c r="L169">
        <v>1.0698590577988801E-3</v>
      </c>
      <c r="M169">
        <v>1.71296413137888E-3</v>
      </c>
      <c r="N169">
        <v>1.7386162496533901E-3</v>
      </c>
      <c r="O169">
        <v>4.01882560148228E-3</v>
      </c>
      <c r="P169">
        <v>2.9173672626722001E-3</v>
      </c>
      <c r="Q169">
        <v>3.6651420227167201E-3</v>
      </c>
      <c r="R169">
        <v>4.8038138995413404E-3</v>
      </c>
      <c r="S169">
        <v>3.0608368693748099E-3</v>
      </c>
      <c r="T169">
        <v>2.3785212250425698E-3</v>
      </c>
      <c r="U169">
        <v>0</v>
      </c>
      <c r="V169">
        <v>6.0075133440616797E-4</v>
      </c>
      <c r="W169">
        <v>1.68826480883464E-3</v>
      </c>
      <c r="X169">
        <v>1.341861809469E-3</v>
      </c>
      <c r="AA169" t="str">
        <f t="shared" si="57"/>
        <v>PG_20:0/22:4</v>
      </c>
      <c r="AB169">
        <f t="shared" si="58"/>
        <v>9.5763672330730152E-4</v>
      </c>
      <c r="AC169">
        <f t="shared" si="59"/>
        <v>2.8198772410061601E-3</v>
      </c>
      <c r="AD169">
        <f t="shared" si="60"/>
        <v>4.5019445265520354E-3</v>
      </c>
      <c r="AE169">
        <f t="shared" si="61"/>
        <v>0</v>
      </c>
      <c r="AF169">
        <f t="shared" si="62"/>
        <v>2.0032767891042151E-3</v>
      </c>
      <c r="AG169">
        <f t="shared" si="63"/>
        <v>1.725790190516135E-3</v>
      </c>
      <c r="AH169">
        <f t="shared" si="64"/>
        <v>3.4680964320772398E-3</v>
      </c>
      <c r="AI169">
        <f t="shared" si="48"/>
        <v>2.7196790472086901E-3</v>
      </c>
      <c r="AJ169">
        <f t="shared" si="49"/>
        <v>3.0037566720308398E-4</v>
      </c>
      <c r="AK169">
        <f t="shared" si="50"/>
        <v>1.5150633091518201E-3</v>
      </c>
      <c r="AM169" t="str">
        <f t="shared" si="51"/>
        <v>PG_20:0/22:4</v>
      </c>
      <c r="AN169">
        <f t="shared" si="52"/>
        <v>2.0565470559939423E-3</v>
      </c>
      <c r="AO169">
        <f t="shared" si="53"/>
        <v>1.9458009292313942E-3</v>
      </c>
      <c r="AQ169">
        <f t="shared" si="54"/>
        <v>1.7322289971666584E-3</v>
      </c>
      <c r="AR169">
        <f t="shared" si="55"/>
        <v>1.2101275609302054E-3</v>
      </c>
      <c r="AT169">
        <f t="shared" si="65"/>
        <v>7.7467635805218769E-4</v>
      </c>
      <c r="AU169">
        <f t="shared" si="66"/>
        <v>4.9403250799296057E-4</v>
      </c>
      <c r="AW169">
        <f t="shared" si="56"/>
        <v>0.90992993548750323</v>
      </c>
    </row>
    <row r="170" spans="1:49" x14ac:dyDescent="0.2">
      <c r="A170" t="s">
        <v>1228</v>
      </c>
      <c r="B170">
        <v>851.70100000000002</v>
      </c>
      <c r="C170">
        <v>3.38104651801611E-3</v>
      </c>
      <c r="D170">
        <v>2.1765883412763398E-3</v>
      </c>
      <c r="E170">
        <v>2.3547145694663E-3</v>
      </c>
      <c r="F170">
        <v>2.16735593465646E-3</v>
      </c>
      <c r="G170">
        <v>2.2336353959257599E-3</v>
      </c>
      <c r="H170">
        <v>4.5994145757022199E-3</v>
      </c>
      <c r="I170">
        <v>1.9534347165225401E-3</v>
      </c>
      <c r="J170">
        <v>4.1808089234974402E-3</v>
      </c>
      <c r="K170">
        <v>1.5702179087300401E-3</v>
      </c>
      <c r="L170">
        <v>1.42182549199247E-3</v>
      </c>
      <c r="M170">
        <v>1.4760578840735E-3</v>
      </c>
      <c r="N170">
        <v>1.93609648336916E-3</v>
      </c>
      <c r="O170">
        <v>1.0876370508540701E-2</v>
      </c>
      <c r="P170">
        <v>8.5954088181172308E-3</v>
      </c>
      <c r="Q170">
        <v>2.9235234615004298E-3</v>
      </c>
      <c r="R170">
        <v>1.06911535883909E-3</v>
      </c>
      <c r="S170">
        <v>4.7181960417638303E-3</v>
      </c>
      <c r="T170">
        <v>0</v>
      </c>
      <c r="U170">
        <v>1.38120380462312E-3</v>
      </c>
      <c r="V170">
        <v>2.9986331926853101E-3</v>
      </c>
      <c r="W170">
        <v>2.6674971026934501E-3</v>
      </c>
      <c r="X170">
        <v>0</v>
      </c>
      <c r="AA170" t="str">
        <f t="shared" si="57"/>
        <v>PG_20:0/22:5</v>
      </c>
      <c r="AB170">
        <f t="shared" si="58"/>
        <v>2.7788174296462251E-3</v>
      </c>
      <c r="AC170">
        <f t="shared" si="59"/>
        <v>2.2610352520613802E-3</v>
      </c>
      <c r="AD170">
        <f t="shared" si="60"/>
        <v>3.4165249858139901E-3</v>
      </c>
      <c r="AE170">
        <f t="shared" si="61"/>
        <v>3.0671218200099904E-3</v>
      </c>
      <c r="AF170">
        <f t="shared" si="62"/>
        <v>1.496021700361255E-3</v>
      </c>
      <c r="AG170">
        <f t="shared" si="63"/>
        <v>1.7060771837213301E-3</v>
      </c>
      <c r="AH170">
        <f t="shared" si="64"/>
        <v>9.7358896633289657E-3</v>
      </c>
      <c r="AI170">
        <f t="shared" si="48"/>
        <v>2.3590980208819151E-3</v>
      </c>
      <c r="AJ170">
        <f t="shared" si="49"/>
        <v>2.189918498654215E-3</v>
      </c>
      <c r="AK170">
        <f t="shared" si="50"/>
        <v>1.3337485513467251E-3</v>
      </c>
      <c r="AM170" t="str">
        <f t="shared" si="51"/>
        <v>PG_20:0/22:5</v>
      </c>
      <c r="AN170">
        <f t="shared" si="52"/>
        <v>2.6039042375785677E-3</v>
      </c>
      <c r="AO170">
        <f t="shared" si="53"/>
        <v>3.4649463835866299E-3</v>
      </c>
      <c r="AQ170">
        <f t="shared" si="54"/>
        <v>7.5008007762442639E-4</v>
      </c>
      <c r="AR170">
        <f t="shared" si="55"/>
        <v>3.5287728528759247E-3</v>
      </c>
      <c r="AT170">
        <f t="shared" si="65"/>
        <v>3.3544600842730729E-4</v>
      </c>
      <c r="AU170">
        <f t="shared" si="66"/>
        <v>1.4406154846218853E-3</v>
      </c>
      <c r="AW170">
        <f t="shared" si="56"/>
        <v>0.61960954995027784</v>
      </c>
    </row>
    <row r="171" spans="1:49" x14ac:dyDescent="0.2">
      <c r="A171" t="s">
        <v>1229</v>
      </c>
      <c r="B171">
        <v>849.69899999999996</v>
      </c>
      <c r="C171">
        <v>4.14203740782766E-3</v>
      </c>
      <c r="D171">
        <v>5.56019243764395E-3</v>
      </c>
      <c r="E171">
        <v>2.47428011065127E-3</v>
      </c>
      <c r="F171">
        <v>2.60029517807806E-3</v>
      </c>
      <c r="G171">
        <v>4.6751676316412298E-3</v>
      </c>
      <c r="H171">
        <v>4.0405149645738499E-3</v>
      </c>
      <c r="I171">
        <v>5.1641208305583499E-3</v>
      </c>
      <c r="J171">
        <v>9.7545433395082697E-3</v>
      </c>
      <c r="K171">
        <v>4.6146047287036196E-3</v>
      </c>
      <c r="L171">
        <v>1.0609455233263E-3</v>
      </c>
      <c r="M171">
        <v>3.0585537150449502E-3</v>
      </c>
      <c r="N171">
        <v>3.5158267682157299E-3</v>
      </c>
      <c r="O171">
        <v>7.8994700415986399E-3</v>
      </c>
      <c r="P171">
        <v>2.9352822998205299E-3</v>
      </c>
      <c r="Q171">
        <v>6.7501289327806697E-3</v>
      </c>
      <c r="R171">
        <v>5.0376208939116596E-3</v>
      </c>
      <c r="S171">
        <v>1.8116019805484299E-3</v>
      </c>
      <c r="T171">
        <v>0</v>
      </c>
      <c r="U171">
        <v>1.37705795090842E-3</v>
      </c>
      <c r="V171">
        <v>2.38203887284201E-3</v>
      </c>
      <c r="W171">
        <v>2.8137746813910701E-3</v>
      </c>
      <c r="X171">
        <v>4.4430748569411899E-3</v>
      </c>
      <c r="AA171" t="str">
        <f t="shared" si="57"/>
        <v>PG_20:0/22:6</v>
      </c>
      <c r="AB171">
        <f t="shared" si="58"/>
        <v>4.8511149227358046E-3</v>
      </c>
      <c r="AC171">
        <f t="shared" si="59"/>
        <v>2.537287644364665E-3</v>
      </c>
      <c r="AD171">
        <f t="shared" si="60"/>
        <v>4.3578412981075398E-3</v>
      </c>
      <c r="AE171">
        <f t="shared" si="61"/>
        <v>7.4593320850333093E-3</v>
      </c>
      <c r="AF171">
        <f t="shared" si="62"/>
        <v>2.8377751260149596E-3</v>
      </c>
      <c r="AG171">
        <f t="shared" si="63"/>
        <v>3.28719024163034E-3</v>
      </c>
      <c r="AH171">
        <f t="shared" si="64"/>
        <v>5.4173761707095851E-3</v>
      </c>
      <c r="AI171">
        <f t="shared" si="48"/>
        <v>9.0580099027421496E-4</v>
      </c>
      <c r="AJ171">
        <f t="shared" si="49"/>
        <v>1.8795484118752149E-3</v>
      </c>
      <c r="AK171">
        <f t="shared" si="50"/>
        <v>3.62842476916613E-3</v>
      </c>
      <c r="AM171" t="str">
        <f t="shared" si="51"/>
        <v>PG_20:0/22:6</v>
      </c>
      <c r="AN171">
        <f t="shared" si="52"/>
        <v>4.408670215251256E-3</v>
      </c>
      <c r="AO171">
        <f t="shared" si="53"/>
        <v>3.0236681167310968E-3</v>
      </c>
      <c r="AQ171">
        <f t="shared" si="54"/>
        <v>1.9668923998115684E-3</v>
      </c>
      <c r="AR171">
        <f t="shared" si="55"/>
        <v>1.7291171035403849E-3</v>
      </c>
      <c r="AT171">
        <f t="shared" si="65"/>
        <v>8.7962102208127228E-4</v>
      </c>
      <c r="AU171">
        <f t="shared" si="66"/>
        <v>7.0590910153218859E-4</v>
      </c>
      <c r="AW171">
        <f t="shared" si="56"/>
        <v>0.27147573532726221</v>
      </c>
    </row>
    <row r="172" spans="1:49" x14ac:dyDescent="0.2">
      <c r="A172" t="s">
        <v>1230</v>
      </c>
      <c r="B172">
        <v>829.67899999999997</v>
      </c>
      <c r="C172">
        <v>0</v>
      </c>
      <c r="D172">
        <v>0</v>
      </c>
      <c r="E172">
        <v>0</v>
      </c>
      <c r="F172">
        <v>1.1050443416143101E-3</v>
      </c>
      <c r="G172">
        <v>0</v>
      </c>
      <c r="H172">
        <v>0</v>
      </c>
      <c r="I172">
        <v>7.3831527456628E-4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1.7589352816506799E-4</v>
      </c>
      <c r="R172">
        <v>8.3378961158895595E-4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AA172" t="str">
        <f t="shared" si="57"/>
        <v>PG_20:1/20:1</v>
      </c>
      <c r="AB172">
        <f t="shared" si="58"/>
        <v>0</v>
      </c>
      <c r="AC172">
        <f t="shared" si="59"/>
        <v>5.5252217080715505E-4</v>
      </c>
      <c r="AD172">
        <f t="shared" si="60"/>
        <v>0</v>
      </c>
      <c r="AE172">
        <f t="shared" si="61"/>
        <v>3.6915763728314E-4</v>
      </c>
      <c r="AF172">
        <f t="shared" si="62"/>
        <v>0</v>
      </c>
      <c r="AG172">
        <f t="shared" si="63"/>
        <v>0</v>
      </c>
      <c r="AH172">
        <f t="shared" si="64"/>
        <v>0</v>
      </c>
      <c r="AI172">
        <f t="shared" si="48"/>
        <v>0</v>
      </c>
      <c r="AJ172">
        <f t="shared" si="49"/>
        <v>0</v>
      </c>
      <c r="AK172">
        <f t="shared" si="50"/>
        <v>0</v>
      </c>
      <c r="AM172" t="str">
        <f t="shared" si="51"/>
        <v>PG_20:1/20:1</v>
      </c>
      <c r="AN172">
        <f t="shared" si="52"/>
        <v>1.8433596161805901E-4</v>
      </c>
      <c r="AO172">
        <f t="shared" si="53"/>
        <v>0</v>
      </c>
      <c r="AQ172">
        <f t="shared" si="54"/>
        <v>2.6060476620240887E-4</v>
      </c>
      <c r="AR172">
        <f t="shared" si="55"/>
        <v>0</v>
      </c>
      <c r="AT172">
        <f t="shared" si="65"/>
        <v>1.1654599449780518E-4</v>
      </c>
      <c r="AU172">
        <f t="shared" si="66"/>
        <v>0</v>
      </c>
      <c r="AW172">
        <f t="shared" si="56"/>
        <v>0.18888791153797216</v>
      </c>
    </row>
    <row r="173" spans="1:49" x14ac:dyDescent="0.2">
      <c r="A173" t="s">
        <v>1231</v>
      </c>
      <c r="B173">
        <v>827.67700000000002</v>
      </c>
      <c r="C173">
        <v>0</v>
      </c>
      <c r="D173">
        <v>0</v>
      </c>
      <c r="E173">
        <v>0</v>
      </c>
      <c r="F173">
        <v>2.1451403920943499E-3</v>
      </c>
      <c r="G173">
        <v>1.0955043728733799E-3</v>
      </c>
      <c r="H173">
        <v>2.3996163390330098E-3</v>
      </c>
      <c r="I173">
        <v>0</v>
      </c>
      <c r="J173">
        <v>5.5621365235797001E-4</v>
      </c>
      <c r="K173">
        <v>3.9220075033368998E-4</v>
      </c>
      <c r="L173">
        <v>0</v>
      </c>
      <c r="M173">
        <v>1.71296413137888E-3</v>
      </c>
      <c r="N173">
        <v>4.6860471901350202E-3</v>
      </c>
      <c r="O173">
        <v>0</v>
      </c>
      <c r="P173">
        <v>0</v>
      </c>
      <c r="Q173">
        <v>1.8137520605142701E-3</v>
      </c>
      <c r="R173">
        <v>2.7282972502980598E-3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AA173" t="str">
        <f t="shared" si="57"/>
        <v>PG_20:1/20:2</v>
      </c>
      <c r="AB173">
        <f t="shared" si="58"/>
        <v>0</v>
      </c>
      <c r="AC173">
        <f t="shared" si="59"/>
        <v>1.0725701960471749E-3</v>
      </c>
      <c r="AD173">
        <f t="shared" si="60"/>
        <v>1.7475603559531949E-3</v>
      </c>
      <c r="AE173">
        <f t="shared" si="61"/>
        <v>2.78106826178985E-4</v>
      </c>
      <c r="AF173">
        <f t="shared" si="62"/>
        <v>1.9610037516684499E-4</v>
      </c>
      <c r="AG173">
        <f t="shared" si="63"/>
        <v>3.1995056607569501E-3</v>
      </c>
      <c r="AH173">
        <f t="shared" si="64"/>
        <v>0</v>
      </c>
      <c r="AI173">
        <f t="shared" si="48"/>
        <v>0</v>
      </c>
      <c r="AJ173">
        <f t="shared" si="49"/>
        <v>0</v>
      </c>
      <c r="AK173">
        <f t="shared" si="50"/>
        <v>0</v>
      </c>
      <c r="AM173" t="str">
        <f t="shared" si="51"/>
        <v>PG_20:1/20:2</v>
      </c>
      <c r="AN173">
        <f t="shared" si="52"/>
        <v>6.5886755066923985E-4</v>
      </c>
      <c r="AO173">
        <f t="shared" si="53"/>
        <v>6.3990113215138999E-4</v>
      </c>
      <c r="AQ173">
        <f t="shared" si="54"/>
        <v>7.3308262502112277E-4</v>
      </c>
      <c r="AR173">
        <f t="shared" si="55"/>
        <v>1.4308624303695843E-3</v>
      </c>
      <c r="AT173">
        <f t="shared" si="65"/>
        <v>3.2784451653424375E-4</v>
      </c>
      <c r="AU173">
        <f t="shared" si="66"/>
        <v>5.8414714108735114E-4</v>
      </c>
      <c r="AW173">
        <f t="shared" si="56"/>
        <v>0.97981543147145977</v>
      </c>
    </row>
    <row r="174" spans="1:49" x14ac:dyDescent="0.2">
      <c r="A174" t="s">
        <v>1232</v>
      </c>
      <c r="B174">
        <v>825.67499999999995</v>
      </c>
      <c r="C174">
        <v>2.9637445346575001E-3</v>
      </c>
      <c r="D174">
        <v>1.6488279145457699E-3</v>
      </c>
      <c r="E174">
        <v>2.1444775142722499E-3</v>
      </c>
      <c r="F174">
        <v>1.7629534556061601E-3</v>
      </c>
      <c r="G174">
        <v>2.9213449943290199E-3</v>
      </c>
      <c r="H174">
        <v>2.0781354484472399E-3</v>
      </c>
      <c r="I174">
        <v>0</v>
      </c>
      <c r="J174">
        <v>2.21619217918681E-3</v>
      </c>
      <c r="K174">
        <v>4.0615315179460399E-4</v>
      </c>
      <c r="L174">
        <v>0</v>
      </c>
      <c r="M174">
        <v>0</v>
      </c>
      <c r="N174">
        <v>2.89769374942231E-3</v>
      </c>
      <c r="O174">
        <v>0</v>
      </c>
      <c r="P174">
        <v>0</v>
      </c>
      <c r="Q174">
        <v>3.5379103086722401E-3</v>
      </c>
      <c r="R174">
        <v>5.2482312253144597E-3</v>
      </c>
      <c r="S174">
        <v>0</v>
      </c>
      <c r="T174">
        <v>5.49624792761337E-5</v>
      </c>
      <c r="U174">
        <v>6.3641659609309998E-5</v>
      </c>
      <c r="V174">
        <v>1.1086771465053599E-3</v>
      </c>
      <c r="W174">
        <v>0</v>
      </c>
      <c r="X174">
        <v>1.45218258617917E-4</v>
      </c>
      <c r="AA174" t="str">
        <f t="shared" si="57"/>
        <v>PG_20:1/20:3</v>
      </c>
      <c r="AB174">
        <f t="shared" si="58"/>
        <v>2.3062862246016349E-3</v>
      </c>
      <c r="AC174">
        <f t="shared" si="59"/>
        <v>1.9537154849392051E-3</v>
      </c>
      <c r="AD174">
        <f t="shared" si="60"/>
        <v>2.4997402213881299E-3</v>
      </c>
      <c r="AE174">
        <f t="shared" si="61"/>
        <v>1.108096089593405E-3</v>
      </c>
      <c r="AF174">
        <f t="shared" si="62"/>
        <v>2.0307657589730199E-4</v>
      </c>
      <c r="AG174">
        <f t="shared" si="63"/>
        <v>1.448846874711155E-3</v>
      </c>
      <c r="AH174">
        <f t="shared" si="64"/>
        <v>0</v>
      </c>
      <c r="AI174">
        <f t="shared" si="48"/>
        <v>2.748123963806685E-5</v>
      </c>
      <c r="AJ174">
        <f t="shared" si="49"/>
        <v>5.8615940305733495E-4</v>
      </c>
      <c r="AK174">
        <f t="shared" si="50"/>
        <v>7.2609129308958502E-5</v>
      </c>
      <c r="AM174" t="str">
        <f t="shared" si="51"/>
        <v>PG_20:1/20:3</v>
      </c>
      <c r="AN174">
        <f t="shared" si="52"/>
        <v>1.6141829192839355E-3</v>
      </c>
      <c r="AO174">
        <f t="shared" si="53"/>
        <v>4.2701932934310308E-4</v>
      </c>
      <c r="AQ174">
        <f t="shared" si="54"/>
        <v>9.5208272686967722E-4</v>
      </c>
      <c r="AR174">
        <f t="shared" si="55"/>
        <v>6.1988706192755278E-4</v>
      </c>
      <c r="AT174">
        <f t="shared" si="65"/>
        <v>4.2578433949679273E-4</v>
      </c>
      <c r="AU174">
        <f t="shared" si="66"/>
        <v>2.530678333125902E-4</v>
      </c>
      <c r="AW174">
        <f t="shared" si="56"/>
        <v>5.2759457946049013E-2</v>
      </c>
    </row>
    <row r="175" spans="1:49" x14ac:dyDescent="0.2">
      <c r="A175" t="s">
        <v>1233</v>
      </c>
      <c r="B175">
        <v>823.673</v>
      </c>
      <c r="C175">
        <v>1.86676678826917E-2</v>
      </c>
      <c r="D175">
        <v>1.1745640812466001E-2</v>
      </c>
      <c r="E175">
        <v>1.5634800258035202E-2</v>
      </c>
      <c r="F175">
        <v>1.55484735788131E-2</v>
      </c>
      <c r="G175">
        <v>1.31431310675682E-2</v>
      </c>
      <c r="H175">
        <v>1.1255649835537399E-2</v>
      </c>
      <c r="I175">
        <v>1.46076613915559E-2</v>
      </c>
      <c r="J175">
        <v>9.4137689562320097E-3</v>
      </c>
      <c r="K175">
        <v>8.1238826130186296E-3</v>
      </c>
      <c r="L175">
        <v>1.1869104524467799E-2</v>
      </c>
      <c r="M175">
        <v>1.3752381328976999E-2</v>
      </c>
      <c r="N175">
        <v>7.0192808900858402E-3</v>
      </c>
      <c r="O175">
        <v>3.2580597515156698E-2</v>
      </c>
      <c r="P175">
        <v>3.78242848696431E-2</v>
      </c>
      <c r="Q175">
        <v>7.2449486656066603E-3</v>
      </c>
      <c r="R175">
        <v>1.1940678865996601E-2</v>
      </c>
      <c r="S175">
        <v>6.7847409635669303E-3</v>
      </c>
      <c r="T175">
        <v>7.1355636751277204E-3</v>
      </c>
      <c r="U175">
        <v>7.4869054231650302E-3</v>
      </c>
      <c r="V175">
        <v>9.6771662150907396E-3</v>
      </c>
      <c r="W175">
        <v>1.0477667917679401E-2</v>
      </c>
      <c r="X175">
        <v>1.31858600558895E-2</v>
      </c>
      <c r="AA175" t="str">
        <f t="shared" si="57"/>
        <v>PG_20:1/20:4</v>
      </c>
      <c r="AB175">
        <f t="shared" si="58"/>
        <v>1.5206654347578851E-2</v>
      </c>
      <c r="AC175">
        <f t="shared" si="59"/>
        <v>1.5591636918424152E-2</v>
      </c>
      <c r="AD175">
        <f t="shared" si="60"/>
        <v>1.21993904515528E-2</v>
      </c>
      <c r="AE175">
        <f t="shared" si="61"/>
        <v>1.2010715173893955E-2</v>
      </c>
      <c r="AF175">
        <f t="shared" si="62"/>
        <v>9.9964935687432144E-3</v>
      </c>
      <c r="AG175">
        <f t="shared" si="63"/>
        <v>1.038583110953142E-2</v>
      </c>
      <c r="AH175">
        <f t="shared" si="64"/>
        <v>3.5202441192399903E-2</v>
      </c>
      <c r="AI175">
        <f t="shared" si="48"/>
        <v>6.9601523193473253E-3</v>
      </c>
      <c r="AJ175">
        <f t="shared" si="49"/>
        <v>8.5820358191278853E-3</v>
      </c>
      <c r="AK175">
        <f t="shared" si="50"/>
        <v>1.1831763986784451E-2</v>
      </c>
      <c r="AM175" t="str">
        <f t="shared" si="51"/>
        <v>PG_20:1/20:4</v>
      </c>
      <c r="AN175">
        <f t="shared" si="52"/>
        <v>1.3000978092038595E-2</v>
      </c>
      <c r="AO175">
        <f t="shared" si="53"/>
        <v>1.4592444885438196E-2</v>
      </c>
      <c r="AQ175">
        <f t="shared" si="54"/>
        <v>2.3572553713024427E-3</v>
      </c>
      <c r="AR175">
        <f t="shared" si="55"/>
        <v>1.1666895615539791E-2</v>
      </c>
      <c r="AT175">
        <f t="shared" si="65"/>
        <v>1.0541966501117538E-3</v>
      </c>
      <c r="AU175">
        <f t="shared" si="66"/>
        <v>4.7629901900644589E-3</v>
      </c>
      <c r="AW175">
        <f t="shared" si="56"/>
        <v>0.77877578635981193</v>
      </c>
    </row>
    <row r="176" spans="1:49" x14ac:dyDescent="0.2">
      <c r="A176" t="s">
        <v>1234</v>
      </c>
      <c r="B176">
        <v>821.67100000000005</v>
      </c>
      <c r="C176">
        <v>3.0118196129834398E-3</v>
      </c>
      <c r="D176">
        <v>2.0188823871774399E-3</v>
      </c>
      <c r="E176">
        <v>3.1056215599814399E-3</v>
      </c>
      <c r="F176">
        <v>1.7745735542750299E-3</v>
      </c>
      <c r="G176">
        <v>1.0955043728733799E-3</v>
      </c>
      <c r="H176">
        <v>1.7461340226218201E-3</v>
      </c>
      <c r="I176">
        <v>1.2185743370996601E-3</v>
      </c>
      <c r="J176">
        <v>3.3618116920039699E-3</v>
      </c>
      <c r="K176">
        <v>1.63253237238027E-3</v>
      </c>
      <c r="L176">
        <v>2.7079790293203002E-3</v>
      </c>
      <c r="M176">
        <v>4.0612389287131801E-3</v>
      </c>
      <c r="N176">
        <v>1.4300645226040199E-3</v>
      </c>
      <c r="O176">
        <v>3.1283619228167601E-3</v>
      </c>
      <c r="P176">
        <v>0</v>
      </c>
      <c r="Q176">
        <v>1.77134566937852E-3</v>
      </c>
      <c r="R176">
        <v>3.1043319866721E-4</v>
      </c>
      <c r="S176">
        <v>1.3000852356648599E-3</v>
      </c>
      <c r="T176">
        <v>8.3360395723470397E-4</v>
      </c>
      <c r="U176">
        <v>0</v>
      </c>
      <c r="V176">
        <v>1.45290742256832E-3</v>
      </c>
      <c r="W176">
        <v>0</v>
      </c>
      <c r="X176">
        <v>0</v>
      </c>
      <c r="AA176" t="str">
        <f t="shared" si="57"/>
        <v>PG_20:1/20:5</v>
      </c>
      <c r="AB176">
        <f t="shared" si="58"/>
        <v>2.5153510000804399E-3</v>
      </c>
      <c r="AC176">
        <f t="shared" si="59"/>
        <v>2.4400975571282351E-3</v>
      </c>
      <c r="AD176">
        <f t="shared" si="60"/>
        <v>1.4208191977476E-3</v>
      </c>
      <c r="AE176">
        <f t="shared" si="61"/>
        <v>2.2901930145518149E-3</v>
      </c>
      <c r="AF176">
        <f t="shared" si="62"/>
        <v>2.1702557008502852E-3</v>
      </c>
      <c r="AG176">
        <f t="shared" si="63"/>
        <v>2.7456517256586E-3</v>
      </c>
      <c r="AH176">
        <f t="shared" si="64"/>
        <v>1.5641809614083801E-3</v>
      </c>
      <c r="AI176">
        <f t="shared" si="48"/>
        <v>1.0668445964497819E-3</v>
      </c>
      <c r="AJ176">
        <f t="shared" si="49"/>
        <v>7.2645371128415999E-4</v>
      </c>
      <c r="AK176">
        <f t="shared" si="50"/>
        <v>0</v>
      </c>
      <c r="AM176" t="str">
        <f t="shared" si="51"/>
        <v>PG_20:1/20:5</v>
      </c>
      <c r="AN176">
        <f t="shared" si="52"/>
        <v>2.167343294071675E-3</v>
      </c>
      <c r="AO176">
        <f t="shared" si="53"/>
        <v>1.2206261989601845E-3</v>
      </c>
      <c r="AQ176">
        <f t="shared" si="54"/>
        <v>4.3815037766296042E-4</v>
      </c>
      <c r="AR176">
        <f t="shared" si="55"/>
        <v>1.0248800269198808E-3</v>
      </c>
      <c r="AT176">
        <f t="shared" si="65"/>
        <v>1.9594680576431699E-4</v>
      </c>
      <c r="AU176">
        <f t="shared" si="66"/>
        <v>4.1840551892059926E-4</v>
      </c>
      <c r="AW176">
        <f t="shared" si="56"/>
        <v>0.11152733176794656</v>
      </c>
    </row>
    <row r="177" spans="1:49" x14ac:dyDescent="0.2">
      <c r="A177" t="s">
        <v>1235</v>
      </c>
      <c r="B177">
        <v>859.70899999999995</v>
      </c>
      <c r="C177">
        <v>1.5983235837375E-3</v>
      </c>
      <c r="D177">
        <v>5.9176068660708205E-4</v>
      </c>
      <c r="E177">
        <v>1.4630195803227201E-3</v>
      </c>
      <c r="F177">
        <v>1.1050443416143101E-3</v>
      </c>
      <c r="G177">
        <v>0</v>
      </c>
      <c r="H177">
        <v>0</v>
      </c>
      <c r="I177">
        <v>4.87918624089351E-4</v>
      </c>
      <c r="J177">
        <v>1.3891408305491801E-3</v>
      </c>
      <c r="K177">
        <v>0</v>
      </c>
      <c r="L177">
        <v>6.2545976556120403E-4</v>
      </c>
      <c r="M177">
        <v>4.57865318340458E-3</v>
      </c>
      <c r="N177">
        <v>7.24363502119951E-3</v>
      </c>
      <c r="O177">
        <v>3.7031818560583599E-3</v>
      </c>
      <c r="P177">
        <v>3.0004465568105598E-3</v>
      </c>
      <c r="Q177">
        <v>3.8750425798387898E-3</v>
      </c>
      <c r="R177">
        <v>2.15791145478046E-3</v>
      </c>
      <c r="S177">
        <v>0</v>
      </c>
      <c r="T177">
        <v>5.49624792761337E-5</v>
      </c>
      <c r="U177">
        <v>0</v>
      </c>
      <c r="V177">
        <v>1.10176482650446E-3</v>
      </c>
      <c r="W177">
        <v>1.6208324546226999E-3</v>
      </c>
      <c r="X177">
        <v>8.7130955170750099E-5</v>
      </c>
      <c r="AA177" t="str">
        <f t="shared" si="57"/>
        <v>PG_20:1/22:0</v>
      </c>
      <c r="AB177">
        <f t="shared" si="58"/>
        <v>1.095042135172291E-3</v>
      </c>
      <c r="AC177">
        <f t="shared" si="59"/>
        <v>1.284031960968515E-3</v>
      </c>
      <c r="AD177">
        <f t="shared" si="60"/>
        <v>0</v>
      </c>
      <c r="AE177">
        <f t="shared" si="61"/>
        <v>9.3852972731926559E-4</v>
      </c>
      <c r="AF177">
        <f t="shared" si="62"/>
        <v>3.1272988278060202E-4</v>
      </c>
      <c r="AG177">
        <f t="shared" si="63"/>
        <v>5.9111441023020454E-3</v>
      </c>
      <c r="AH177">
        <f t="shared" si="64"/>
        <v>3.3518142064344596E-3</v>
      </c>
      <c r="AI177">
        <f t="shared" si="48"/>
        <v>2.748123963806685E-5</v>
      </c>
      <c r="AJ177">
        <f t="shared" si="49"/>
        <v>5.5088241325223E-4</v>
      </c>
      <c r="AK177">
        <f t="shared" si="50"/>
        <v>8.5398170489672505E-4</v>
      </c>
      <c r="AM177" t="str">
        <f t="shared" si="51"/>
        <v>PG_20:1/22:0</v>
      </c>
      <c r="AN177">
        <f t="shared" si="52"/>
        <v>7.2606674124813474E-4</v>
      </c>
      <c r="AO177">
        <f t="shared" si="53"/>
        <v>2.1390607333047055E-3</v>
      </c>
      <c r="AQ177">
        <f t="shared" si="54"/>
        <v>5.4557969617276237E-4</v>
      </c>
      <c r="AR177">
        <f t="shared" si="55"/>
        <v>2.4663683003997377E-3</v>
      </c>
      <c r="AT177">
        <f t="shared" si="65"/>
        <v>2.4399065755719568E-4</v>
      </c>
      <c r="AU177">
        <f t="shared" si="66"/>
        <v>1.0068906422924563E-3</v>
      </c>
      <c r="AW177">
        <f t="shared" si="56"/>
        <v>0.27351523697456925</v>
      </c>
    </row>
    <row r="178" spans="1:49" x14ac:dyDescent="0.2">
      <c r="A178" t="s">
        <v>1236</v>
      </c>
      <c r="B178">
        <v>857.70699999999999</v>
      </c>
      <c r="C178">
        <v>6.8851151921484803E-4</v>
      </c>
      <c r="D178">
        <v>0</v>
      </c>
      <c r="E178">
        <v>1.03744901230194E-3</v>
      </c>
      <c r="F178">
        <v>0</v>
      </c>
      <c r="G178">
        <v>0</v>
      </c>
      <c r="H178">
        <v>5.3526015514807697E-4</v>
      </c>
      <c r="I178">
        <v>0</v>
      </c>
      <c r="J178">
        <v>8.4165886519426E-4</v>
      </c>
      <c r="K178">
        <v>0</v>
      </c>
      <c r="L178">
        <v>1.0323086159215399E-3</v>
      </c>
      <c r="M178">
        <v>0</v>
      </c>
      <c r="N178">
        <v>0</v>
      </c>
      <c r="O178">
        <v>2.5731724298432299E-3</v>
      </c>
      <c r="P178">
        <v>0</v>
      </c>
      <c r="Q178">
        <v>1.59545214121345E-3</v>
      </c>
      <c r="R178">
        <v>2.6659152000122399E-3</v>
      </c>
      <c r="S178">
        <v>0</v>
      </c>
      <c r="T178">
        <v>5.49624792761337E-5</v>
      </c>
      <c r="U178">
        <v>0</v>
      </c>
      <c r="V178">
        <v>0</v>
      </c>
      <c r="W178">
        <v>7.8024293911053004E-5</v>
      </c>
      <c r="X178">
        <v>1.9724427984617499E-3</v>
      </c>
      <c r="AA178" t="str">
        <f t="shared" si="57"/>
        <v>PG_20:1/22:1</v>
      </c>
      <c r="AB178">
        <f t="shared" si="58"/>
        <v>3.4425575960742402E-4</v>
      </c>
      <c r="AC178">
        <f t="shared" si="59"/>
        <v>5.1872450615097002E-4</v>
      </c>
      <c r="AD178">
        <f t="shared" si="60"/>
        <v>2.6763007757403849E-4</v>
      </c>
      <c r="AE178">
        <f t="shared" si="61"/>
        <v>4.2082943259713E-4</v>
      </c>
      <c r="AF178">
        <f t="shared" si="62"/>
        <v>5.1615430796076995E-4</v>
      </c>
      <c r="AG178">
        <f t="shared" si="63"/>
        <v>0</v>
      </c>
      <c r="AH178">
        <f t="shared" si="64"/>
        <v>1.2865862149216149E-3</v>
      </c>
      <c r="AI178">
        <f t="shared" si="48"/>
        <v>2.748123963806685E-5</v>
      </c>
      <c r="AJ178">
        <f t="shared" si="49"/>
        <v>0</v>
      </c>
      <c r="AK178">
        <f t="shared" si="50"/>
        <v>1.0252335461864014E-3</v>
      </c>
      <c r="AM178" t="str">
        <f t="shared" si="51"/>
        <v>PG_20:1/22:1</v>
      </c>
      <c r="AN178">
        <f t="shared" si="52"/>
        <v>4.1351881677806649E-4</v>
      </c>
      <c r="AO178">
        <f t="shared" si="53"/>
        <v>4.678602001492166E-4</v>
      </c>
      <c r="AQ178">
        <f t="shared" si="54"/>
        <v>1.0924355993096479E-4</v>
      </c>
      <c r="AR178">
        <f t="shared" si="55"/>
        <v>6.3496009653481211E-4</v>
      </c>
      <c r="AT178">
        <f t="shared" si="65"/>
        <v>4.8855205221941897E-5</v>
      </c>
      <c r="AU178">
        <f t="shared" si="66"/>
        <v>2.5922137392310647E-4</v>
      </c>
      <c r="AW178">
        <f t="shared" si="56"/>
        <v>0.85910144698785418</v>
      </c>
    </row>
    <row r="179" spans="1:49" x14ac:dyDescent="0.2">
      <c r="A179" t="s">
        <v>1237</v>
      </c>
      <c r="B179">
        <v>855.70500000000004</v>
      </c>
      <c r="C179">
        <v>1.4468542053668299E-3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1.3891408305491801E-3</v>
      </c>
      <c r="K179">
        <v>0</v>
      </c>
      <c r="L179">
        <v>1.0323086159215399E-3</v>
      </c>
      <c r="M179">
        <v>0</v>
      </c>
      <c r="N179">
        <v>1.4300645226040199E-3</v>
      </c>
      <c r="O179">
        <v>0</v>
      </c>
      <c r="P179">
        <v>3.0004465568105598E-3</v>
      </c>
      <c r="Q179">
        <v>7.8738462445068205E-4</v>
      </c>
      <c r="R179">
        <v>8.3378961158895595E-4</v>
      </c>
      <c r="S179">
        <v>0</v>
      </c>
      <c r="T179">
        <v>1.9821010208688102E-3</v>
      </c>
      <c r="U179">
        <v>0</v>
      </c>
      <c r="V179">
        <v>1.10176482650446E-3</v>
      </c>
      <c r="W179">
        <v>0</v>
      </c>
      <c r="X179">
        <v>1.8853118432909999E-3</v>
      </c>
      <c r="AA179" t="str">
        <f t="shared" si="57"/>
        <v>PG_20:1/22:2</v>
      </c>
      <c r="AB179">
        <f t="shared" si="58"/>
        <v>7.2342710268341495E-4</v>
      </c>
      <c r="AC179">
        <f t="shared" si="59"/>
        <v>0</v>
      </c>
      <c r="AD179">
        <f t="shared" si="60"/>
        <v>0</v>
      </c>
      <c r="AE179">
        <f t="shared" si="61"/>
        <v>6.9457041527459004E-4</v>
      </c>
      <c r="AF179">
        <f t="shared" si="62"/>
        <v>5.1615430796076995E-4</v>
      </c>
      <c r="AG179">
        <f t="shared" si="63"/>
        <v>7.1503226130200997E-4</v>
      </c>
      <c r="AH179">
        <f t="shared" si="64"/>
        <v>1.5002232784052799E-3</v>
      </c>
      <c r="AI179">
        <f t="shared" si="48"/>
        <v>9.9105051043440508E-4</v>
      </c>
      <c r="AJ179">
        <f t="shared" si="49"/>
        <v>5.5088241325223E-4</v>
      </c>
      <c r="AK179">
        <f t="shared" si="50"/>
        <v>9.4265592164549997E-4</v>
      </c>
      <c r="AM179" t="str">
        <f t="shared" si="51"/>
        <v>PG_20:1/22:2</v>
      </c>
      <c r="AN179">
        <f t="shared" si="52"/>
        <v>3.8683036518375499E-4</v>
      </c>
      <c r="AO179">
        <f t="shared" si="53"/>
        <v>9.3996887700788494E-4</v>
      </c>
      <c r="AQ179">
        <f t="shared" si="54"/>
        <v>3.6193972120959306E-4</v>
      </c>
      <c r="AR179">
        <f t="shared" si="55"/>
        <v>3.6002996581210167E-4</v>
      </c>
      <c r="AT179">
        <f t="shared" si="65"/>
        <v>1.618643640763945E-4</v>
      </c>
      <c r="AU179">
        <f t="shared" si="66"/>
        <v>1.4698161805855358E-4</v>
      </c>
      <c r="AW179">
        <f t="shared" si="56"/>
        <v>4.1669991977590373E-2</v>
      </c>
    </row>
    <row r="180" spans="1:49" x14ac:dyDescent="0.2">
      <c r="A180" t="s">
        <v>1238</v>
      </c>
      <c r="B180">
        <v>853.70299999999997</v>
      </c>
      <c r="C180">
        <v>0</v>
      </c>
      <c r="D180">
        <v>0</v>
      </c>
      <c r="E180">
        <v>0</v>
      </c>
      <c r="F180">
        <v>1.1050443416143101E-3</v>
      </c>
      <c r="G180">
        <v>0</v>
      </c>
      <c r="H180">
        <v>0</v>
      </c>
      <c r="I180">
        <v>7.3831527456628E-4</v>
      </c>
      <c r="J180">
        <v>9.0654549753985602E-4</v>
      </c>
      <c r="K180">
        <v>6.3922886976879696E-4</v>
      </c>
      <c r="L180">
        <v>0</v>
      </c>
      <c r="M180">
        <v>0</v>
      </c>
      <c r="N180">
        <v>0</v>
      </c>
      <c r="O180">
        <v>0</v>
      </c>
      <c r="P180">
        <v>3.0004465568105598E-3</v>
      </c>
      <c r="Q180">
        <v>0</v>
      </c>
      <c r="R180">
        <v>0</v>
      </c>
      <c r="S180">
        <v>0</v>
      </c>
      <c r="T180">
        <v>0</v>
      </c>
      <c r="U180">
        <v>1.37705795090842E-3</v>
      </c>
      <c r="V180">
        <v>0</v>
      </c>
      <c r="W180">
        <v>0</v>
      </c>
      <c r="X180">
        <v>1.8853118432909999E-3</v>
      </c>
      <c r="AA180" t="str">
        <f t="shared" si="57"/>
        <v>PG_20:1/22:3</v>
      </c>
      <c r="AB180">
        <f t="shared" si="58"/>
        <v>0</v>
      </c>
      <c r="AC180">
        <f t="shared" si="59"/>
        <v>5.5252217080715505E-4</v>
      </c>
      <c r="AD180">
        <f t="shared" si="60"/>
        <v>0</v>
      </c>
      <c r="AE180">
        <f t="shared" si="61"/>
        <v>8.2243038605306806E-4</v>
      </c>
      <c r="AF180">
        <f t="shared" si="62"/>
        <v>3.1961443488439848E-4</v>
      </c>
      <c r="AG180">
        <f t="shared" si="63"/>
        <v>0</v>
      </c>
      <c r="AH180">
        <f t="shared" si="64"/>
        <v>1.5002232784052799E-3</v>
      </c>
      <c r="AI180">
        <f t="shared" si="48"/>
        <v>0</v>
      </c>
      <c r="AJ180">
        <f t="shared" si="49"/>
        <v>6.8852897545421002E-4</v>
      </c>
      <c r="AK180">
        <f t="shared" si="50"/>
        <v>9.4265592164549997E-4</v>
      </c>
      <c r="AM180" t="str">
        <f t="shared" si="51"/>
        <v>PG_20:1/22:3</v>
      </c>
      <c r="AN180">
        <f t="shared" si="52"/>
        <v>3.3891339834892431E-4</v>
      </c>
      <c r="AO180">
        <f t="shared" si="53"/>
        <v>6.2628163510099796E-4</v>
      </c>
      <c r="AQ180">
        <f t="shared" si="54"/>
        <v>3.5690139332217509E-4</v>
      </c>
      <c r="AR180">
        <f t="shared" si="55"/>
        <v>6.4268942526669501E-4</v>
      </c>
      <c r="AT180">
        <f t="shared" si="65"/>
        <v>1.5961115534655459E-4</v>
      </c>
      <c r="AU180">
        <f t="shared" si="66"/>
        <v>2.6237685916433092E-4</v>
      </c>
      <c r="AW180">
        <f t="shared" si="56"/>
        <v>0.41437768037872297</v>
      </c>
    </row>
    <row r="181" spans="1:49" x14ac:dyDescent="0.2">
      <c r="A181" t="s">
        <v>1239</v>
      </c>
      <c r="B181">
        <v>851.70100000000002</v>
      </c>
      <c r="C181">
        <v>1.8250005660202899E-3</v>
      </c>
      <c r="D181">
        <v>2.47557113982511E-3</v>
      </c>
      <c r="E181">
        <v>4.4442547406671699E-3</v>
      </c>
      <c r="F181">
        <v>3.9714938151133097E-3</v>
      </c>
      <c r="G181">
        <v>1.06518228765068E-3</v>
      </c>
      <c r="H181">
        <v>1.2922368360954401E-3</v>
      </c>
      <c r="I181">
        <v>3.7640457275611599E-3</v>
      </c>
      <c r="J181">
        <v>1.3891408305491801E-3</v>
      </c>
      <c r="K181">
        <v>9.7951942342816394E-4</v>
      </c>
      <c r="L181">
        <v>9.812054389901439E-4</v>
      </c>
      <c r="M181">
        <v>3.1474808603919601E-4</v>
      </c>
      <c r="N181">
        <v>0</v>
      </c>
      <c r="O181">
        <v>2.15127710445221E-3</v>
      </c>
      <c r="P181">
        <v>8.4688512807667392E-3</v>
      </c>
      <c r="Q181">
        <v>1.8940435752568599E-3</v>
      </c>
      <c r="R181">
        <v>6.9708212342796698E-4</v>
      </c>
      <c r="S181">
        <v>1.06935948186165E-3</v>
      </c>
      <c r="T181">
        <v>0</v>
      </c>
      <c r="U181">
        <v>1.37705795090842E-3</v>
      </c>
      <c r="V181">
        <v>0</v>
      </c>
      <c r="W181">
        <v>0</v>
      </c>
      <c r="X181">
        <v>1.8853118432909999E-3</v>
      </c>
      <c r="AA181" t="str">
        <f t="shared" si="57"/>
        <v>PG_20:1/22:4</v>
      </c>
      <c r="AB181">
        <f t="shared" si="58"/>
        <v>2.1502858529227E-3</v>
      </c>
      <c r="AC181">
        <f t="shared" si="59"/>
        <v>4.2078742778902398E-3</v>
      </c>
      <c r="AD181">
        <f t="shared" si="60"/>
        <v>1.17870956187306E-3</v>
      </c>
      <c r="AE181">
        <f t="shared" si="61"/>
        <v>2.5765932790551699E-3</v>
      </c>
      <c r="AF181">
        <f t="shared" si="62"/>
        <v>9.8036243120915392E-4</v>
      </c>
      <c r="AG181">
        <f t="shared" si="63"/>
        <v>1.57374043019598E-4</v>
      </c>
      <c r="AH181">
        <f t="shared" si="64"/>
        <v>5.310064192609475E-3</v>
      </c>
      <c r="AI181">
        <f t="shared" si="48"/>
        <v>5.3467974093082498E-4</v>
      </c>
      <c r="AJ181">
        <f t="shared" si="49"/>
        <v>6.8852897545421002E-4</v>
      </c>
      <c r="AK181">
        <f t="shared" si="50"/>
        <v>9.4265592164549997E-4</v>
      </c>
      <c r="AM181" t="str">
        <f t="shared" si="51"/>
        <v>PG_20:1/22:4</v>
      </c>
      <c r="AN181">
        <f t="shared" si="52"/>
        <v>2.2187650805900647E-3</v>
      </c>
      <c r="AO181">
        <f t="shared" si="53"/>
        <v>1.5266605747319218E-3</v>
      </c>
      <c r="AQ181">
        <f t="shared" si="54"/>
        <v>1.2946662144188174E-3</v>
      </c>
      <c r="AR181">
        <f t="shared" si="55"/>
        <v>2.1340478280055513E-3</v>
      </c>
      <c r="AT181">
        <f t="shared" si="65"/>
        <v>5.7899233272255878E-4</v>
      </c>
      <c r="AU181">
        <f t="shared" si="66"/>
        <v>8.7122137755138635E-4</v>
      </c>
      <c r="AW181">
        <f t="shared" si="56"/>
        <v>0.55606043984274633</v>
      </c>
    </row>
    <row r="182" spans="1:49" x14ac:dyDescent="0.2">
      <c r="A182" t="s">
        <v>1240</v>
      </c>
      <c r="B182">
        <v>849.69899999999996</v>
      </c>
      <c r="C182">
        <v>3.03686640062663E-3</v>
      </c>
      <c r="D182">
        <v>0</v>
      </c>
      <c r="E182">
        <v>1.7290816871698899E-3</v>
      </c>
      <c r="F182">
        <v>4.9280050033072001E-3</v>
      </c>
      <c r="G182">
        <v>2.20732036585875E-3</v>
      </c>
      <c r="H182">
        <v>1.7110251634255E-3</v>
      </c>
      <c r="I182">
        <v>3.6681089351759399E-3</v>
      </c>
      <c r="J182">
        <v>8.3772038088285002E-4</v>
      </c>
      <c r="K182">
        <v>2.5878509470737602E-3</v>
      </c>
      <c r="L182">
        <v>2.7580693097833302E-3</v>
      </c>
      <c r="M182">
        <v>4.0612389287131801E-3</v>
      </c>
      <c r="N182">
        <v>1.7386162496533901E-3</v>
      </c>
      <c r="O182">
        <v>3.2705233608971199E-3</v>
      </c>
      <c r="P182">
        <v>5.80920959530647E-3</v>
      </c>
      <c r="Q182">
        <v>7.3505717778632601E-3</v>
      </c>
      <c r="R182">
        <v>5.6999110970641902E-3</v>
      </c>
      <c r="S182">
        <v>1.3000852356648599E-3</v>
      </c>
      <c r="T182">
        <v>3.54149057428524E-3</v>
      </c>
      <c r="U182">
        <v>1.37705795090842E-3</v>
      </c>
      <c r="V182">
        <v>0</v>
      </c>
      <c r="W182">
        <v>5.0274715604258198E-3</v>
      </c>
      <c r="X182">
        <v>0</v>
      </c>
      <c r="AA182" t="str">
        <f t="shared" si="57"/>
        <v>PG_20:1/22:5</v>
      </c>
      <c r="AB182">
        <f t="shared" si="58"/>
        <v>1.518433200313315E-3</v>
      </c>
      <c r="AC182">
        <f t="shared" si="59"/>
        <v>3.328543345238545E-3</v>
      </c>
      <c r="AD182">
        <f t="shared" si="60"/>
        <v>1.9591727646421251E-3</v>
      </c>
      <c r="AE182">
        <f t="shared" si="61"/>
        <v>2.2529146580293948E-3</v>
      </c>
      <c r="AF182">
        <f t="shared" si="62"/>
        <v>2.672960128428545E-3</v>
      </c>
      <c r="AG182">
        <f t="shared" si="63"/>
        <v>2.8999275891832851E-3</v>
      </c>
      <c r="AH182">
        <f t="shared" si="64"/>
        <v>4.5398664781017952E-3</v>
      </c>
      <c r="AI182">
        <f t="shared" si="48"/>
        <v>2.42078790497505E-3</v>
      </c>
      <c r="AJ182">
        <f t="shared" si="49"/>
        <v>6.8852897545421002E-4</v>
      </c>
      <c r="AK182">
        <f t="shared" si="50"/>
        <v>2.5137357802129099E-3</v>
      </c>
      <c r="AM182" t="str">
        <f t="shared" si="51"/>
        <v>PG_20:1/22:5</v>
      </c>
      <c r="AN182">
        <f t="shared" si="52"/>
        <v>2.3464048193303846E-3</v>
      </c>
      <c r="AO182">
        <f t="shared" si="53"/>
        <v>2.6125693455854499E-3</v>
      </c>
      <c r="AQ182">
        <f t="shared" si="54"/>
        <v>6.9200081833571063E-4</v>
      </c>
      <c r="AR182">
        <f t="shared" si="55"/>
        <v>1.3734562732092136E-3</v>
      </c>
      <c r="AT182">
        <f t="shared" si="65"/>
        <v>3.0947217405682633E-4</v>
      </c>
      <c r="AU182">
        <f t="shared" si="66"/>
        <v>5.6071117556452991E-4</v>
      </c>
      <c r="AW182">
        <f t="shared" si="56"/>
        <v>0.71232066357692658</v>
      </c>
    </row>
    <row r="183" spans="1:49" x14ac:dyDescent="0.2">
      <c r="A183" t="s">
        <v>1241</v>
      </c>
      <c r="B183">
        <v>847.697</v>
      </c>
      <c r="C183">
        <v>6.2066952935534202E-3</v>
      </c>
      <c r="D183">
        <v>6.1352979224400797E-3</v>
      </c>
      <c r="E183">
        <v>1.07948479960225E-2</v>
      </c>
      <c r="F183">
        <v>4.71695919411477E-3</v>
      </c>
      <c r="G183">
        <v>9.8592586193556007E-3</v>
      </c>
      <c r="H183">
        <v>9.0203004695078807E-3</v>
      </c>
      <c r="I183">
        <v>5.2242143221263703E-3</v>
      </c>
      <c r="J183">
        <v>6.4723249155601396E-3</v>
      </c>
      <c r="K183">
        <v>8.4054123275290795E-3</v>
      </c>
      <c r="L183">
        <v>5.7539941055577302E-3</v>
      </c>
      <c r="M183">
        <v>5.9220782642765198E-3</v>
      </c>
      <c r="N183">
        <v>1.7458563378881201E-2</v>
      </c>
      <c r="O183">
        <v>1.6334101033308401E-2</v>
      </c>
      <c r="P183">
        <v>2.6811902347962199E-2</v>
      </c>
      <c r="Q183">
        <v>2.09003508040367E-2</v>
      </c>
      <c r="R183">
        <v>2.19727442077126E-2</v>
      </c>
      <c r="S183">
        <v>3.4097988284820901E-3</v>
      </c>
      <c r="T183">
        <v>1.9029323161587101E-3</v>
      </c>
      <c r="U183">
        <v>1.37705795090842E-3</v>
      </c>
      <c r="V183">
        <v>9.2691411958265198E-4</v>
      </c>
      <c r="W183">
        <v>3.6587534610924301E-3</v>
      </c>
      <c r="X183">
        <v>4.9865506265906398E-3</v>
      </c>
      <c r="AA183" t="str">
        <f t="shared" si="57"/>
        <v>PG_20:1/22:6</v>
      </c>
      <c r="AB183">
        <f t="shared" si="58"/>
        <v>6.1709966079967499E-3</v>
      </c>
      <c r="AC183">
        <f t="shared" si="59"/>
        <v>7.7559035950686347E-3</v>
      </c>
      <c r="AD183">
        <f t="shared" si="60"/>
        <v>9.4397795444317416E-3</v>
      </c>
      <c r="AE183">
        <f t="shared" si="61"/>
        <v>5.848269618843255E-3</v>
      </c>
      <c r="AF183">
        <f t="shared" si="62"/>
        <v>7.0797032165434044E-3</v>
      </c>
      <c r="AG183">
        <f t="shared" si="63"/>
        <v>1.1690320821578861E-2</v>
      </c>
      <c r="AH183">
        <f t="shared" si="64"/>
        <v>2.15730016906353E-2</v>
      </c>
      <c r="AI183">
        <f t="shared" si="48"/>
        <v>2.6563655723204002E-3</v>
      </c>
      <c r="AJ183">
        <f t="shared" si="49"/>
        <v>1.1519860352455359E-3</v>
      </c>
      <c r="AK183">
        <f t="shared" si="50"/>
        <v>4.3226520438415352E-3</v>
      </c>
      <c r="AM183" t="str">
        <f t="shared" si="51"/>
        <v>PG_20:1/22:6</v>
      </c>
      <c r="AN183">
        <f t="shared" si="52"/>
        <v>7.2589305165767573E-3</v>
      </c>
      <c r="AO183">
        <f t="shared" si="53"/>
        <v>8.2788652327243258E-3</v>
      </c>
      <c r="AQ183">
        <f t="shared" si="54"/>
        <v>1.4325476873346514E-3</v>
      </c>
      <c r="AR183">
        <f t="shared" si="55"/>
        <v>8.4621011829047656E-3</v>
      </c>
      <c r="AT183">
        <f t="shared" si="65"/>
        <v>6.4065480197807894E-4</v>
      </c>
      <c r="AU183">
        <f t="shared" si="66"/>
        <v>3.4546383416531037E-3</v>
      </c>
      <c r="AW183">
        <f t="shared" si="56"/>
        <v>0.80290138759222696</v>
      </c>
    </row>
    <row r="184" spans="1:49" x14ac:dyDescent="0.2">
      <c r="A184" t="s">
        <v>1242</v>
      </c>
      <c r="B184">
        <v>825.67499999999995</v>
      </c>
      <c r="C184">
        <v>0</v>
      </c>
      <c r="D184">
        <v>0</v>
      </c>
      <c r="E184">
        <v>8.8272544595733606E-5</v>
      </c>
      <c r="F184">
        <v>0</v>
      </c>
      <c r="G184">
        <v>1.0955043728733799E-3</v>
      </c>
      <c r="H184">
        <v>0</v>
      </c>
      <c r="I184">
        <v>1.2185743370996601E-3</v>
      </c>
      <c r="J184">
        <v>0</v>
      </c>
      <c r="K184">
        <v>0</v>
      </c>
      <c r="L184">
        <v>9.5436379879905399E-4</v>
      </c>
      <c r="M184">
        <v>1.49497869268241E-3</v>
      </c>
      <c r="N184">
        <v>0</v>
      </c>
      <c r="O184">
        <v>4.2804239478801099E-4</v>
      </c>
      <c r="P184">
        <v>0</v>
      </c>
      <c r="Q184">
        <v>8.3545250456189995E-4</v>
      </c>
      <c r="R184">
        <v>1.3869933392518299E-4</v>
      </c>
      <c r="S184">
        <v>0</v>
      </c>
      <c r="T184">
        <v>0</v>
      </c>
      <c r="U184">
        <v>2.7672929097759102E-3</v>
      </c>
      <c r="V184">
        <v>0</v>
      </c>
      <c r="W184">
        <v>0</v>
      </c>
      <c r="X184">
        <v>0</v>
      </c>
      <c r="AA184" t="str">
        <f t="shared" si="57"/>
        <v>PG_20:2/20:2</v>
      </c>
      <c r="AB184">
        <f t="shared" si="58"/>
        <v>0</v>
      </c>
      <c r="AC184">
        <f t="shared" si="59"/>
        <v>4.4136272297866803E-5</v>
      </c>
      <c r="AD184">
        <f t="shared" si="60"/>
        <v>5.4775218643668996E-4</v>
      </c>
      <c r="AE184">
        <f t="shared" si="61"/>
        <v>6.0928716854983004E-4</v>
      </c>
      <c r="AF184">
        <f t="shared" si="62"/>
        <v>4.7718189939952699E-4</v>
      </c>
      <c r="AG184">
        <f t="shared" si="63"/>
        <v>7.4748934634120501E-4</v>
      </c>
      <c r="AH184">
        <f t="shared" si="64"/>
        <v>2.140211973940055E-4</v>
      </c>
      <c r="AI184">
        <f t="shared" si="48"/>
        <v>0</v>
      </c>
      <c r="AJ184">
        <f t="shared" si="49"/>
        <v>1.3836464548879551E-3</v>
      </c>
      <c r="AK184">
        <f t="shared" si="50"/>
        <v>0</v>
      </c>
      <c r="AM184" t="str">
        <f t="shared" si="51"/>
        <v>PG_20:2/20:2</v>
      </c>
      <c r="AN184">
        <f t="shared" si="52"/>
        <v>3.3567150533678279E-4</v>
      </c>
      <c r="AO184">
        <f t="shared" si="53"/>
        <v>4.6903139972463313E-4</v>
      </c>
      <c r="AQ184">
        <f t="shared" si="54"/>
        <v>2.904897113828759E-4</v>
      </c>
      <c r="AR184">
        <f t="shared" si="55"/>
        <v>5.956237567276277E-4</v>
      </c>
      <c r="AT184">
        <f t="shared" si="65"/>
        <v>1.2991094828328098E-4</v>
      </c>
      <c r="AU184">
        <f t="shared" si="66"/>
        <v>2.4316238044371787E-4</v>
      </c>
      <c r="AW184">
        <f t="shared" si="56"/>
        <v>0.6690428246008624</v>
      </c>
    </row>
    <row r="185" spans="1:49" x14ac:dyDescent="0.2">
      <c r="A185" t="s">
        <v>1243</v>
      </c>
      <c r="B185">
        <v>823.673</v>
      </c>
      <c r="C185">
        <v>0</v>
      </c>
      <c r="D185">
        <v>8.3102706542548905E-5</v>
      </c>
      <c r="E185">
        <v>0</v>
      </c>
      <c r="F185">
        <v>1.0216075885049001E-3</v>
      </c>
      <c r="G185">
        <v>1.01278793838516E-3</v>
      </c>
      <c r="H185">
        <v>5.1701349175226801E-4</v>
      </c>
      <c r="I185">
        <v>1.85559384556585E-3</v>
      </c>
      <c r="J185">
        <v>1.3891408305491801E-3</v>
      </c>
      <c r="K185">
        <v>0</v>
      </c>
      <c r="L185">
        <v>1.0323086159215399E-3</v>
      </c>
      <c r="M185">
        <v>1.71296413137888E-3</v>
      </c>
      <c r="N185">
        <v>1.4017881893221499E-3</v>
      </c>
      <c r="O185">
        <v>3.5564043176047702E-3</v>
      </c>
      <c r="P185">
        <v>6.0008931136211197E-3</v>
      </c>
      <c r="Q185">
        <v>1.7927237892899699E-3</v>
      </c>
      <c r="R185">
        <v>2.0404517815207301E-3</v>
      </c>
      <c r="S185">
        <v>2.1828565137361798E-3</v>
      </c>
      <c r="T185">
        <v>0</v>
      </c>
      <c r="U185">
        <v>1.85064718832887E-3</v>
      </c>
      <c r="V185">
        <v>1.10176482650446E-3</v>
      </c>
      <c r="W185">
        <v>0</v>
      </c>
      <c r="X185">
        <v>0</v>
      </c>
      <c r="AA185" t="str">
        <f t="shared" si="57"/>
        <v>PG_20:2/20:3</v>
      </c>
      <c r="AB185">
        <f t="shared" si="58"/>
        <v>4.1551353271274453E-5</v>
      </c>
      <c r="AC185">
        <f t="shared" si="59"/>
        <v>5.1080379425245005E-4</v>
      </c>
      <c r="AD185">
        <f t="shared" si="60"/>
        <v>7.6490071506871398E-4</v>
      </c>
      <c r="AE185">
        <f t="shared" si="61"/>
        <v>1.6223673380575151E-3</v>
      </c>
      <c r="AF185">
        <f t="shared" si="62"/>
        <v>5.1615430796076995E-4</v>
      </c>
      <c r="AG185">
        <f t="shared" si="63"/>
        <v>1.5573761603505151E-3</v>
      </c>
      <c r="AH185">
        <f t="shared" si="64"/>
        <v>4.7786487156129447E-3</v>
      </c>
      <c r="AI185">
        <f t="shared" si="48"/>
        <v>1.0914282568680899E-3</v>
      </c>
      <c r="AJ185">
        <f t="shared" si="49"/>
        <v>1.476206007416665E-3</v>
      </c>
      <c r="AK185">
        <f t="shared" si="50"/>
        <v>0</v>
      </c>
      <c r="AM185" t="str">
        <f t="shared" si="51"/>
        <v>PG_20:2/20:3</v>
      </c>
      <c r="AN185">
        <f t="shared" si="52"/>
        <v>6.9115550172214478E-4</v>
      </c>
      <c r="AO185">
        <f t="shared" si="53"/>
        <v>1.780731828049643E-3</v>
      </c>
      <c r="AQ185">
        <f t="shared" si="54"/>
        <v>5.826086908278026E-4</v>
      </c>
      <c r="AR185">
        <f t="shared" si="55"/>
        <v>1.7871957539071794E-3</v>
      </c>
      <c r="AT185">
        <f t="shared" si="65"/>
        <v>2.6055052739462495E-4</v>
      </c>
      <c r="AU185">
        <f t="shared" si="66"/>
        <v>7.2961961125688087E-4</v>
      </c>
      <c r="AW185">
        <f t="shared" si="56"/>
        <v>0.25328986741072507</v>
      </c>
    </row>
    <row r="186" spans="1:49" x14ac:dyDescent="0.2">
      <c r="A186" t="s">
        <v>1244</v>
      </c>
      <c r="B186">
        <v>821.67100000000005</v>
      </c>
      <c r="C186">
        <v>7.9096306226955002E-3</v>
      </c>
      <c r="D186">
        <v>5.8673578804893803E-3</v>
      </c>
      <c r="E186">
        <v>1.2823259389792599E-2</v>
      </c>
      <c r="F186">
        <v>5.5334222780300396E-3</v>
      </c>
      <c r="G186">
        <v>5.06533922395749E-3</v>
      </c>
      <c r="H186">
        <v>6.7763813152721102E-3</v>
      </c>
      <c r="I186">
        <v>8.4934518355868696E-3</v>
      </c>
      <c r="J186">
        <v>8.9507902575816506E-3</v>
      </c>
      <c r="K186">
        <v>1.04637759810356E-2</v>
      </c>
      <c r="L186">
        <v>5.3925077471579704E-3</v>
      </c>
      <c r="M186">
        <v>1.09311995064467E-2</v>
      </c>
      <c r="N186">
        <v>8.3631639372747403E-3</v>
      </c>
      <c r="O186">
        <v>1.9694120916944498E-2</v>
      </c>
      <c r="P186">
        <v>1.97402997031541E-2</v>
      </c>
      <c r="Q186">
        <v>9.9826351120626405E-3</v>
      </c>
      <c r="R186">
        <v>6.87807779845991E-3</v>
      </c>
      <c r="S186">
        <v>1.7607766118255799E-3</v>
      </c>
      <c r="T186">
        <v>5.2050213995798698E-3</v>
      </c>
      <c r="U186">
        <v>1.75039087380321E-3</v>
      </c>
      <c r="V186">
        <v>2.4389775968621302E-3</v>
      </c>
      <c r="W186">
        <v>6.0483682860482902E-3</v>
      </c>
      <c r="X186">
        <v>8.4519055549480901E-3</v>
      </c>
      <c r="AA186" t="str">
        <f t="shared" si="57"/>
        <v>PG_20:2/20:4</v>
      </c>
      <c r="AB186">
        <f t="shared" si="58"/>
        <v>6.8884942515924398E-3</v>
      </c>
      <c r="AC186">
        <f t="shared" si="59"/>
        <v>9.1783408339113186E-3</v>
      </c>
      <c r="AD186">
        <f t="shared" si="60"/>
        <v>5.9208602696148001E-3</v>
      </c>
      <c r="AE186">
        <f t="shared" si="61"/>
        <v>8.7221210465842601E-3</v>
      </c>
      <c r="AF186">
        <f t="shared" si="62"/>
        <v>7.9281418640967851E-3</v>
      </c>
      <c r="AG186">
        <f t="shared" si="63"/>
        <v>9.64718172186072E-3</v>
      </c>
      <c r="AH186">
        <f t="shared" si="64"/>
        <v>1.9717210310049298E-2</v>
      </c>
      <c r="AI186">
        <f t="shared" si="48"/>
        <v>3.482899005702725E-3</v>
      </c>
      <c r="AJ186">
        <f t="shared" si="49"/>
        <v>2.0946842353326703E-3</v>
      </c>
      <c r="AK186">
        <f t="shared" si="50"/>
        <v>7.2501369204981906E-3</v>
      </c>
      <c r="AM186" t="str">
        <f t="shared" si="51"/>
        <v>PG_20:2/20:4</v>
      </c>
      <c r="AN186">
        <f t="shared" si="52"/>
        <v>7.7275916531599209E-3</v>
      </c>
      <c r="AO186">
        <f t="shared" si="53"/>
        <v>8.4384224386887217E-3</v>
      </c>
      <c r="AQ186">
        <f t="shared" si="54"/>
        <v>1.3325112596660133E-3</v>
      </c>
      <c r="AR186">
        <f t="shared" si="55"/>
        <v>6.9800502185181044E-3</v>
      </c>
      <c r="AT186">
        <f t="shared" si="65"/>
        <v>5.9591715147941588E-4</v>
      </c>
      <c r="AU186">
        <f t="shared" si="66"/>
        <v>2.84959356906193E-3</v>
      </c>
      <c r="AW186">
        <f t="shared" si="56"/>
        <v>0.83325892676932589</v>
      </c>
    </row>
    <row r="187" spans="1:49" x14ac:dyDescent="0.2">
      <c r="A187" t="s">
        <v>1245</v>
      </c>
      <c r="B187">
        <v>819.66899999999998</v>
      </c>
      <c r="C187">
        <v>2.8688157316605601E-3</v>
      </c>
      <c r="D187">
        <v>1.8796327068993E-3</v>
      </c>
      <c r="E187">
        <v>1.9796648622417701E-3</v>
      </c>
      <c r="F187">
        <v>1.1267741827388799E-3</v>
      </c>
      <c r="G187">
        <v>1.0955043728733799E-3</v>
      </c>
      <c r="H187">
        <v>4.4830858767427398E-5</v>
      </c>
      <c r="I187">
        <v>3.5438633571673399E-3</v>
      </c>
      <c r="J187">
        <v>2.6733941048728499E-3</v>
      </c>
      <c r="K187">
        <v>0</v>
      </c>
      <c r="L187">
        <v>4.3637288565349401E-3</v>
      </c>
      <c r="M187">
        <v>1.71296413137888E-3</v>
      </c>
      <c r="N187">
        <v>0</v>
      </c>
      <c r="O187">
        <v>6.2866625477320604E-3</v>
      </c>
      <c r="P187">
        <v>0</v>
      </c>
      <c r="Q187">
        <v>2.5527234259415201E-3</v>
      </c>
      <c r="R187">
        <v>1.0702088097993799E-3</v>
      </c>
      <c r="S187">
        <v>2.8381032382666402E-3</v>
      </c>
      <c r="T187">
        <v>8.7490381990635495E-4</v>
      </c>
      <c r="U187">
        <v>2.04761304290092E-3</v>
      </c>
      <c r="V187">
        <v>5.8523766010643702E-4</v>
      </c>
      <c r="W187">
        <v>0</v>
      </c>
      <c r="X187">
        <v>3.52398994051037E-3</v>
      </c>
      <c r="AA187" t="str">
        <f t="shared" si="57"/>
        <v>PG_20:2/20:5</v>
      </c>
      <c r="AB187">
        <f t="shared" si="58"/>
        <v>2.37422421927993E-3</v>
      </c>
      <c r="AC187">
        <f t="shared" si="59"/>
        <v>1.5532195224903251E-3</v>
      </c>
      <c r="AD187">
        <f t="shared" si="60"/>
        <v>5.7016761582040368E-4</v>
      </c>
      <c r="AE187">
        <f t="shared" si="61"/>
        <v>3.1086287310200947E-3</v>
      </c>
      <c r="AF187">
        <f t="shared" si="62"/>
        <v>2.18186442826747E-3</v>
      </c>
      <c r="AG187">
        <f t="shared" si="63"/>
        <v>8.5648206568943999E-4</v>
      </c>
      <c r="AH187">
        <f t="shared" si="64"/>
        <v>3.1433312738660302E-3</v>
      </c>
      <c r="AI187">
        <f t="shared" si="48"/>
        <v>1.8565035290864975E-3</v>
      </c>
      <c r="AJ187">
        <f t="shared" si="49"/>
        <v>1.3164253515036786E-3</v>
      </c>
      <c r="AK187">
        <f t="shared" si="50"/>
        <v>1.761994970255185E-3</v>
      </c>
      <c r="AM187" t="str">
        <f t="shared" si="51"/>
        <v>PG_20:2/20:5</v>
      </c>
      <c r="AN187">
        <f t="shared" si="52"/>
        <v>1.9576209033756444E-3</v>
      </c>
      <c r="AO187">
        <f t="shared" si="53"/>
        <v>1.786947438080166E-3</v>
      </c>
      <c r="AQ187">
        <f t="shared" si="54"/>
        <v>9.535761116170738E-4</v>
      </c>
      <c r="AR187">
        <f t="shared" si="55"/>
        <v>8.5621180624339622E-4</v>
      </c>
      <c r="AT187">
        <f t="shared" si="65"/>
        <v>4.2645220145914078E-4</v>
      </c>
      <c r="AU187">
        <f t="shared" si="66"/>
        <v>3.4954700617384287E-4</v>
      </c>
      <c r="AW187">
        <f t="shared" si="56"/>
        <v>0.77353550404857019</v>
      </c>
    </row>
    <row r="188" spans="1:49" x14ac:dyDescent="0.2">
      <c r="A188" t="s">
        <v>1246</v>
      </c>
      <c r="B188">
        <v>857.70699999999999</v>
      </c>
      <c r="C188">
        <v>1.8476429185072399E-3</v>
      </c>
      <c r="D188">
        <v>0</v>
      </c>
      <c r="E188">
        <v>2.5576428474203502E-3</v>
      </c>
      <c r="F188">
        <v>0</v>
      </c>
      <c r="G188">
        <v>0</v>
      </c>
      <c r="H188">
        <v>2.3996163390330098E-3</v>
      </c>
      <c r="I188">
        <v>0</v>
      </c>
      <c r="J188">
        <v>1.28425327432368E-3</v>
      </c>
      <c r="K188">
        <v>3.9818602175947001E-4</v>
      </c>
      <c r="L188">
        <v>1.04219896684582E-3</v>
      </c>
      <c r="M188">
        <v>1.9473427893064101E-3</v>
      </c>
      <c r="N188">
        <v>0</v>
      </c>
      <c r="O188">
        <v>3.1283619228167601E-3</v>
      </c>
      <c r="P188">
        <v>0</v>
      </c>
      <c r="Q188">
        <v>1.3097995158049399E-4</v>
      </c>
      <c r="R188">
        <v>4.9874253640752304E-4</v>
      </c>
      <c r="S188">
        <v>1.3125271671080799E-3</v>
      </c>
      <c r="T188">
        <v>1.1892606125212899E-3</v>
      </c>
      <c r="U188">
        <v>1.01306076128089E-3</v>
      </c>
      <c r="V188">
        <v>0</v>
      </c>
      <c r="W188">
        <v>0</v>
      </c>
      <c r="X188">
        <v>0</v>
      </c>
      <c r="AA188" t="str">
        <f t="shared" si="57"/>
        <v>PG_20:2/22:0</v>
      </c>
      <c r="AB188">
        <f t="shared" si="58"/>
        <v>9.2382145925361996E-4</v>
      </c>
      <c r="AC188">
        <f t="shared" si="59"/>
        <v>1.2788214237101751E-3</v>
      </c>
      <c r="AD188">
        <f t="shared" si="60"/>
        <v>1.1998081695165049E-3</v>
      </c>
      <c r="AE188">
        <f t="shared" si="61"/>
        <v>6.4212663716184002E-4</v>
      </c>
      <c r="AF188">
        <f t="shared" si="62"/>
        <v>7.2019249430264496E-4</v>
      </c>
      <c r="AG188">
        <f t="shared" si="63"/>
        <v>9.7367139465320504E-4</v>
      </c>
      <c r="AH188">
        <f t="shared" si="64"/>
        <v>1.5641809614083801E-3</v>
      </c>
      <c r="AI188">
        <f t="shared" si="48"/>
        <v>1.2508938898146849E-3</v>
      </c>
      <c r="AJ188">
        <f t="shared" si="49"/>
        <v>5.0653038064044499E-4</v>
      </c>
      <c r="AK188">
        <f t="shared" si="50"/>
        <v>0</v>
      </c>
      <c r="AM188" t="str">
        <f t="shared" si="51"/>
        <v>PG_20:2/22:0</v>
      </c>
      <c r="AN188">
        <f t="shared" si="52"/>
        <v>9.5295403678895729E-4</v>
      </c>
      <c r="AO188">
        <f t="shared" si="53"/>
        <v>8.5905532530334303E-4</v>
      </c>
      <c r="AQ188">
        <f t="shared" si="54"/>
        <v>2.8229719791247833E-4</v>
      </c>
      <c r="AR188">
        <f t="shared" si="55"/>
        <v>6.1768243362298771E-4</v>
      </c>
      <c r="AT188">
        <f t="shared" si="65"/>
        <v>1.2624714487800265E-4</v>
      </c>
      <c r="AU188">
        <f t="shared" si="66"/>
        <v>2.5216779757614329E-4</v>
      </c>
      <c r="AW188">
        <f t="shared" si="56"/>
        <v>0.76837145754765246</v>
      </c>
    </row>
    <row r="189" spans="1:49" x14ac:dyDescent="0.2">
      <c r="A189" t="s">
        <v>1247</v>
      </c>
      <c r="B189">
        <v>855.70500000000004</v>
      </c>
      <c r="C189">
        <v>0</v>
      </c>
      <c r="D189">
        <v>8.3102706542548905E-5</v>
      </c>
      <c r="E189">
        <v>9.5911606778262997E-4</v>
      </c>
      <c r="F189">
        <v>0</v>
      </c>
      <c r="G189">
        <v>9.3212251843315504E-5</v>
      </c>
      <c r="H189">
        <v>1.1527350699646699E-3</v>
      </c>
      <c r="I189">
        <v>0</v>
      </c>
      <c r="J189">
        <v>1.3891408305491801E-3</v>
      </c>
      <c r="K189">
        <v>9.7951942342816394E-4</v>
      </c>
      <c r="L189">
        <v>1.0323086159215399E-3</v>
      </c>
      <c r="M189">
        <v>0</v>
      </c>
      <c r="N189">
        <v>4.0463104476736499E-3</v>
      </c>
      <c r="O189">
        <v>3.1283619228167601E-3</v>
      </c>
      <c r="P189">
        <v>0</v>
      </c>
      <c r="Q189">
        <v>0</v>
      </c>
      <c r="R189">
        <v>1.0136886445242901E-3</v>
      </c>
      <c r="S189">
        <v>0</v>
      </c>
      <c r="T189">
        <v>1.1892606125212899E-3</v>
      </c>
      <c r="U189">
        <v>0</v>
      </c>
      <c r="V189">
        <v>0</v>
      </c>
      <c r="W189">
        <v>0</v>
      </c>
      <c r="X189">
        <v>0</v>
      </c>
      <c r="AA189" t="str">
        <f t="shared" si="57"/>
        <v>PG_20:2/22:1</v>
      </c>
      <c r="AB189">
        <f t="shared" si="58"/>
        <v>4.1551353271274453E-5</v>
      </c>
      <c r="AC189">
        <f t="shared" si="59"/>
        <v>4.7955803389131498E-4</v>
      </c>
      <c r="AD189">
        <f t="shared" si="60"/>
        <v>6.2297366090399275E-4</v>
      </c>
      <c r="AE189">
        <f t="shared" si="61"/>
        <v>6.9457041527459004E-4</v>
      </c>
      <c r="AF189">
        <f t="shared" si="62"/>
        <v>1.0059140196748519E-3</v>
      </c>
      <c r="AG189">
        <f t="shared" si="63"/>
        <v>2.0231552238368249E-3</v>
      </c>
      <c r="AH189">
        <f t="shared" si="64"/>
        <v>1.5641809614083801E-3</v>
      </c>
      <c r="AI189">
        <f t="shared" si="48"/>
        <v>5.9463030626064495E-4</v>
      </c>
      <c r="AJ189">
        <f t="shared" si="49"/>
        <v>0</v>
      </c>
      <c r="AK189">
        <f t="shared" si="50"/>
        <v>0</v>
      </c>
      <c r="AM189" t="str">
        <f t="shared" si="51"/>
        <v>PG_20:2/22:1</v>
      </c>
      <c r="AN189">
        <f t="shared" si="52"/>
        <v>5.6891349660320484E-4</v>
      </c>
      <c r="AO189">
        <f t="shared" si="53"/>
        <v>8.3639329830117006E-4</v>
      </c>
      <c r="AQ189">
        <f t="shared" si="54"/>
        <v>3.520571149242733E-4</v>
      </c>
      <c r="AR189">
        <f t="shared" si="55"/>
        <v>9.2136252279962467E-4</v>
      </c>
      <c r="AT189">
        <f t="shared" si="65"/>
        <v>1.5744472818662617E-4</v>
      </c>
      <c r="AU189">
        <f t="shared" si="66"/>
        <v>3.7614467483041884E-4</v>
      </c>
      <c r="AW189">
        <f t="shared" si="56"/>
        <v>0.57002210543141318</v>
      </c>
    </row>
    <row r="190" spans="1:49" x14ac:dyDescent="0.2">
      <c r="A190" t="s">
        <v>1248</v>
      </c>
      <c r="B190">
        <v>853.70299999999997</v>
      </c>
      <c r="C190">
        <v>1.0505719235276499E-3</v>
      </c>
      <c r="D190">
        <v>8.3102706542548905E-5</v>
      </c>
      <c r="E190">
        <v>0</v>
      </c>
      <c r="F190">
        <v>9.4023971075913993E-5</v>
      </c>
      <c r="G190">
        <v>0</v>
      </c>
      <c r="H190">
        <v>0</v>
      </c>
      <c r="I190">
        <v>0</v>
      </c>
      <c r="J190">
        <v>0</v>
      </c>
      <c r="K190">
        <v>5.1007332445237804E-4</v>
      </c>
      <c r="L190">
        <v>0</v>
      </c>
      <c r="M190">
        <v>2.3437865792753099E-4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AA190" t="str">
        <f t="shared" si="57"/>
        <v>PG_20:2/22:2</v>
      </c>
      <c r="AB190">
        <f t="shared" si="58"/>
        <v>5.668373150350994E-4</v>
      </c>
      <c r="AC190">
        <f t="shared" si="59"/>
        <v>4.7011985537956997E-5</v>
      </c>
      <c r="AD190">
        <f t="shared" si="60"/>
        <v>0</v>
      </c>
      <c r="AE190">
        <f t="shared" si="61"/>
        <v>0</v>
      </c>
      <c r="AF190">
        <f t="shared" si="62"/>
        <v>2.5503666222618902E-4</v>
      </c>
      <c r="AG190">
        <f t="shared" si="63"/>
        <v>1.1718932896376549E-4</v>
      </c>
      <c r="AH190">
        <f t="shared" si="64"/>
        <v>0</v>
      </c>
      <c r="AI190">
        <f t="shared" si="48"/>
        <v>0</v>
      </c>
      <c r="AJ190">
        <f t="shared" si="49"/>
        <v>0</v>
      </c>
      <c r="AK190">
        <f t="shared" si="50"/>
        <v>0</v>
      </c>
      <c r="AM190" t="str">
        <f t="shared" si="51"/>
        <v>PG_20:2/22:2</v>
      </c>
      <c r="AN190">
        <f t="shared" si="52"/>
        <v>1.737771925598491E-4</v>
      </c>
      <c r="AO190">
        <f t="shared" si="53"/>
        <v>2.34378657927531E-5</v>
      </c>
      <c r="AQ190">
        <f t="shared" si="54"/>
        <v>2.4370361318104338E-4</v>
      </c>
      <c r="AR190">
        <f t="shared" si="55"/>
        <v>5.2408661160112929E-5</v>
      </c>
      <c r="AT190">
        <f t="shared" si="65"/>
        <v>1.0898756908702535E-4</v>
      </c>
      <c r="AU190">
        <f t="shared" si="66"/>
        <v>2.139574632411596E-5</v>
      </c>
      <c r="AW190">
        <f t="shared" si="56"/>
        <v>0.2431409584849907</v>
      </c>
    </row>
    <row r="191" spans="1:49" x14ac:dyDescent="0.2">
      <c r="A191" t="s">
        <v>1249</v>
      </c>
      <c r="B191">
        <v>851.70100000000002</v>
      </c>
      <c r="C191">
        <v>0</v>
      </c>
      <c r="D191">
        <v>0</v>
      </c>
      <c r="E191">
        <v>0</v>
      </c>
      <c r="F191">
        <v>1.56706618459857E-4</v>
      </c>
      <c r="G191">
        <v>2.2015045631018598E-3</v>
      </c>
      <c r="H191">
        <v>0</v>
      </c>
      <c r="I191">
        <v>0</v>
      </c>
      <c r="J191">
        <v>0</v>
      </c>
      <c r="K191">
        <v>8.3343538777967002E-5</v>
      </c>
      <c r="L191">
        <v>0</v>
      </c>
      <c r="M191">
        <v>3.2079428240613002E-3</v>
      </c>
      <c r="N191">
        <v>0</v>
      </c>
      <c r="O191">
        <v>0</v>
      </c>
      <c r="P191">
        <v>0</v>
      </c>
      <c r="Q191">
        <v>1.0882512363085601E-3</v>
      </c>
      <c r="R191">
        <v>1.0136886445242901E-3</v>
      </c>
      <c r="S191">
        <v>0</v>
      </c>
      <c r="T191">
        <v>0</v>
      </c>
      <c r="U191">
        <v>1.01306076128089E-3</v>
      </c>
      <c r="V191">
        <v>0</v>
      </c>
      <c r="W191">
        <v>0</v>
      </c>
      <c r="X191">
        <v>1.38696810105654E-3</v>
      </c>
      <c r="AA191" t="str">
        <f t="shared" si="57"/>
        <v>PG_20:2/22:3</v>
      </c>
      <c r="AB191">
        <f t="shared" si="58"/>
        <v>0</v>
      </c>
      <c r="AC191">
        <f t="shared" si="59"/>
        <v>7.8353309229928502E-5</v>
      </c>
      <c r="AD191">
        <f t="shared" si="60"/>
        <v>1.1007522815509299E-3</v>
      </c>
      <c r="AE191">
        <f t="shared" si="61"/>
        <v>0</v>
      </c>
      <c r="AF191">
        <f t="shared" si="62"/>
        <v>4.1671769388983501E-5</v>
      </c>
      <c r="AG191">
        <f t="shared" si="63"/>
        <v>1.6039714120306501E-3</v>
      </c>
      <c r="AH191">
        <f t="shared" si="64"/>
        <v>0</v>
      </c>
      <c r="AI191">
        <f t="shared" si="48"/>
        <v>0</v>
      </c>
      <c r="AJ191">
        <f t="shared" si="49"/>
        <v>5.0653038064044499E-4</v>
      </c>
      <c r="AK191">
        <f t="shared" si="50"/>
        <v>6.9348405052827001E-4</v>
      </c>
      <c r="AM191" t="str">
        <f t="shared" si="51"/>
        <v>PG_20:2/22:3</v>
      </c>
      <c r="AN191">
        <f t="shared" si="52"/>
        <v>2.4415547203396841E-4</v>
      </c>
      <c r="AO191">
        <f t="shared" si="53"/>
        <v>5.6079716863987315E-4</v>
      </c>
      <c r="AQ191">
        <f t="shared" si="54"/>
        <v>4.7996663690047709E-4</v>
      </c>
      <c r="AR191">
        <f t="shared" si="55"/>
        <v>6.5911875327742664E-4</v>
      </c>
      <c r="AT191">
        <f t="shared" si="65"/>
        <v>2.1464760540828513E-4</v>
      </c>
      <c r="AU191">
        <f t="shared" si="66"/>
        <v>2.6908410423818216E-4</v>
      </c>
      <c r="AW191">
        <f t="shared" si="56"/>
        <v>0.4127857785600193</v>
      </c>
    </row>
    <row r="192" spans="1:49" x14ac:dyDescent="0.2">
      <c r="A192" t="s">
        <v>1250</v>
      </c>
      <c r="B192">
        <v>849.69899999999996</v>
      </c>
      <c r="C192">
        <v>1.0505719235276499E-3</v>
      </c>
      <c r="D192">
        <v>0</v>
      </c>
      <c r="E192">
        <v>2.0461828335519901E-3</v>
      </c>
      <c r="F192">
        <v>1.7026793141748299E-3</v>
      </c>
      <c r="G192">
        <v>1.84975014191037E-3</v>
      </c>
      <c r="H192">
        <v>2.4592505443560299E-3</v>
      </c>
      <c r="I192">
        <v>1.9747430684366098E-3</v>
      </c>
      <c r="J192">
        <v>3.6402929701374498E-3</v>
      </c>
      <c r="K192">
        <v>6.08117415161345E-3</v>
      </c>
      <c r="L192">
        <v>3.6488564532285899E-3</v>
      </c>
      <c r="M192">
        <v>2.8549402189648001E-3</v>
      </c>
      <c r="N192">
        <v>1.5173664178776199E-3</v>
      </c>
      <c r="O192">
        <v>0</v>
      </c>
      <c r="P192">
        <v>2.9173672626722001E-3</v>
      </c>
      <c r="Q192">
        <v>1.6155569461680399E-3</v>
      </c>
      <c r="R192">
        <v>1.3119282551552699E-3</v>
      </c>
      <c r="S192">
        <v>5.4794500173686899E-4</v>
      </c>
      <c r="T192">
        <v>0</v>
      </c>
      <c r="U192">
        <v>0</v>
      </c>
      <c r="V192">
        <v>0</v>
      </c>
      <c r="W192">
        <v>3.3765296176692799E-3</v>
      </c>
      <c r="X192">
        <v>3.7706236865819999E-3</v>
      </c>
      <c r="AA192" t="str">
        <f t="shared" si="57"/>
        <v>PG_20:2/22:4</v>
      </c>
      <c r="AB192">
        <f t="shared" si="58"/>
        <v>5.2528596176382495E-4</v>
      </c>
      <c r="AC192">
        <f t="shared" si="59"/>
        <v>1.8744310738634099E-3</v>
      </c>
      <c r="AD192">
        <f t="shared" si="60"/>
        <v>2.1545003431332E-3</v>
      </c>
      <c r="AE192">
        <f t="shared" si="61"/>
        <v>2.8075180192870296E-3</v>
      </c>
      <c r="AF192">
        <f t="shared" si="62"/>
        <v>4.86501530242102E-3</v>
      </c>
      <c r="AG192">
        <f t="shared" si="63"/>
        <v>2.1861533184212101E-3</v>
      </c>
      <c r="AH192">
        <f t="shared" si="64"/>
        <v>1.4586836313361001E-3</v>
      </c>
      <c r="AI192">
        <f t="shared" si="48"/>
        <v>2.7397250086843449E-4</v>
      </c>
      <c r="AJ192">
        <f t="shared" si="49"/>
        <v>0</v>
      </c>
      <c r="AK192">
        <f t="shared" si="50"/>
        <v>3.5735766521256401E-3</v>
      </c>
      <c r="AM192" t="str">
        <f t="shared" si="51"/>
        <v>PG_20:2/22:4</v>
      </c>
      <c r="AN192">
        <f t="shared" si="52"/>
        <v>2.4453501400936968E-3</v>
      </c>
      <c r="AO192">
        <f t="shared" si="53"/>
        <v>1.4984772205502771E-3</v>
      </c>
      <c r="AQ192">
        <f t="shared" si="54"/>
        <v>1.5876975234583178E-3</v>
      </c>
      <c r="AR192">
        <f t="shared" si="55"/>
        <v>1.4599114172854056E-3</v>
      </c>
      <c r="AT192">
        <f t="shared" si="65"/>
        <v>7.1003991803217305E-4</v>
      </c>
      <c r="AU192">
        <f t="shared" si="66"/>
        <v>5.9600634033544228E-4</v>
      </c>
      <c r="AW192">
        <f t="shared" si="56"/>
        <v>0.35522412834265754</v>
      </c>
    </row>
    <row r="193" spans="1:49" x14ac:dyDescent="0.2">
      <c r="A193" t="s">
        <v>1251</v>
      </c>
      <c r="B193">
        <v>847.697</v>
      </c>
      <c r="C193">
        <v>3.1270210521514999E-3</v>
      </c>
      <c r="D193">
        <v>6.0594411861473801E-4</v>
      </c>
      <c r="E193">
        <v>4.3512796495508701E-3</v>
      </c>
      <c r="F193">
        <v>2.8956652986314199E-3</v>
      </c>
      <c r="G193">
        <v>5.0100702631343996E-4</v>
      </c>
      <c r="H193">
        <v>1.2468812690683399E-3</v>
      </c>
      <c r="I193">
        <v>2.3150326548401199E-3</v>
      </c>
      <c r="J193">
        <v>2.22686121143203E-3</v>
      </c>
      <c r="K193">
        <v>2.8534069668905799E-3</v>
      </c>
      <c r="L193">
        <v>4.1273292732999997E-3</v>
      </c>
      <c r="M193">
        <v>2.72600981239822E-3</v>
      </c>
      <c r="N193">
        <v>5.9409536192976103E-3</v>
      </c>
      <c r="O193">
        <v>2.6957034276555102E-3</v>
      </c>
      <c r="P193">
        <v>4.3643681623710103E-3</v>
      </c>
      <c r="Q193">
        <v>8.3545250456189995E-4</v>
      </c>
      <c r="R193">
        <v>2.0258815258837699E-3</v>
      </c>
      <c r="S193">
        <v>0</v>
      </c>
      <c r="T193">
        <v>0</v>
      </c>
      <c r="U193">
        <v>3.7717419758659599E-4</v>
      </c>
      <c r="V193">
        <v>0</v>
      </c>
      <c r="W193">
        <v>1.68826480883464E-3</v>
      </c>
      <c r="X193">
        <v>0</v>
      </c>
      <c r="AA193" t="str">
        <f t="shared" si="57"/>
        <v>PG_20:2/22:5</v>
      </c>
      <c r="AB193">
        <f t="shared" si="58"/>
        <v>1.866482585383119E-3</v>
      </c>
      <c r="AC193">
        <f t="shared" si="59"/>
        <v>3.6234724740911448E-3</v>
      </c>
      <c r="AD193">
        <f t="shared" si="60"/>
        <v>8.7394414769088988E-4</v>
      </c>
      <c r="AE193">
        <f t="shared" si="61"/>
        <v>2.2709469331360747E-3</v>
      </c>
      <c r="AF193">
        <f t="shared" si="62"/>
        <v>3.4903681200952898E-3</v>
      </c>
      <c r="AG193">
        <f t="shared" si="63"/>
        <v>4.3334817158479149E-3</v>
      </c>
      <c r="AH193">
        <f t="shared" si="64"/>
        <v>3.53003579501326E-3</v>
      </c>
      <c r="AI193">
        <f t="shared" si="48"/>
        <v>0</v>
      </c>
      <c r="AJ193">
        <f t="shared" si="49"/>
        <v>1.8858709879329799E-4</v>
      </c>
      <c r="AK193">
        <f t="shared" si="50"/>
        <v>8.4413240441731999E-4</v>
      </c>
      <c r="AM193" t="str">
        <f t="shared" si="51"/>
        <v>PG_20:2/22:5</v>
      </c>
      <c r="AN193">
        <f t="shared" si="52"/>
        <v>2.4250428520793035E-3</v>
      </c>
      <c r="AO193">
        <f t="shared" si="53"/>
        <v>1.7792474028143588E-3</v>
      </c>
      <c r="AQ193">
        <f t="shared" si="54"/>
        <v>1.1524749238173107E-3</v>
      </c>
      <c r="AR193">
        <f t="shared" si="55"/>
        <v>2.0099586129802231E-3</v>
      </c>
      <c r="AT193">
        <f t="shared" si="65"/>
        <v>5.1540245440387963E-4</v>
      </c>
      <c r="AU193">
        <f t="shared" si="66"/>
        <v>8.2056216765229336E-4</v>
      </c>
      <c r="AW193">
        <f t="shared" si="56"/>
        <v>0.55474970777112009</v>
      </c>
    </row>
    <row r="194" spans="1:49" x14ac:dyDescent="0.2">
      <c r="A194" t="s">
        <v>1252</v>
      </c>
      <c r="B194">
        <v>845.69500000000005</v>
      </c>
      <c r="C194">
        <v>1.7888287390377899E-2</v>
      </c>
      <c r="D194">
        <v>1.23070286819691E-2</v>
      </c>
      <c r="E194">
        <v>1.43260095856532E-2</v>
      </c>
      <c r="F194">
        <v>9.8390841961394498E-3</v>
      </c>
      <c r="G194">
        <v>6.7939718453211596E-3</v>
      </c>
      <c r="H194">
        <v>8.2873402641780603E-3</v>
      </c>
      <c r="I194">
        <v>1.29184991181296E-2</v>
      </c>
      <c r="J194">
        <v>1.1219348329644E-2</v>
      </c>
      <c r="K194">
        <v>1.5624446473348199E-2</v>
      </c>
      <c r="L194">
        <v>2.0244533218536798E-2</v>
      </c>
      <c r="M194">
        <v>1.0087121381628599E-2</v>
      </c>
      <c r="N194">
        <v>1.1954643283935E-2</v>
      </c>
      <c r="O194">
        <v>2.1051933136654599E-2</v>
      </c>
      <c r="P194">
        <v>2.2698916268120501E-2</v>
      </c>
      <c r="Q194">
        <v>1.6546878788164E-2</v>
      </c>
      <c r="R194">
        <v>2.01318671966009E-2</v>
      </c>
      <c r="S194">
        <v>5.1313465092377398E-3</v>
      </c>
      <c r="T194">
        <v>3.9427940939995403E-3</v>
      </c>
      <c r="U194">
        <v>4.1179411883504099E-3</v>
      </c>
      <c r="V194">
        <v>1.8362747108407601E-3</v>
      </c>
      <c r="W194">
        <v>8.2505720057169905E-3</v>
      </c>
      <c r="X194">
        <v>1.02871995659584E-2</v>
      </c>
      <c r="AA194" t="str">
        <f t="shared" si="57"/>
        <v>PG_20:2/22:6</v>
      </c>
      <c r="AB194">
        <f t="shared" si="58"/>
        <v>1.50976580361735E-2</v>
      </c>
      <c r="AC194">
        <f t="shared" si="59"/>
        <v>1.2082546890896325E-2</v>
      </c>
      <c r="AD194">
        <f t="shared" si="60"/>
        <v>7.54065605474961E-3</v>
      </c>
      <c r="AE194">
        <f t="shared" si="61"/>
        <v>1.20689237238868E-2</v>
      </c>
      <c r="AF194">
        <f t="shared" si="62"/>
        <v>1.7934489845942498E-2</v>
      </c>
      <c r="AG194">
        <f t="shared" si="63"/>
        <v>1.10208823327818E-2</v>
      </c>
      <c r="AH194">
        <f t="shared" si="64"/>
        <v>2.1875424702387548E-2</v>
      </c>
      <c r="AI194">
        <f t="shared" si="48"/>
        <v>4.5370703016186405E-3</v>
      </c>
      <c r="AJ194">
        <f t="shared" si="49"/>
        <v>2.977107949595585E-3</v>
      </c>
      <c r="AK194">
        <f t="shared" si="50"/>
        <v>9.2688857858376945E-3</v>
      </c>
      <c r="AM194" t="str">
        <f t="shared" si="51"/>
        <v>PG_20:2/22:6</v>
      </c>
      <c r="AN194">
        <f t="shared" si="52"/>
        <v>1.2944854910329744E-2</v>
      </c>
      <c r="AO194">
        <f t="shared" si="53"/>
        <v>9.9358742144442548E-3</v>
      </c>
      <c r="AQ194">
        <f t="shared" si="54"/>
        <v>3.8809539395535911E-3</v>
      </c>
      <c r="AR194">
        <f t="shared" si="55"/>
        <v>7.4455774398772684E-3</v>
      </c>
      <c r="AT194">
        <f t="shared" si="65"/>
        <v>1.7356153652774878E-3</v>
      </c>
      <c r="AU194">
        <f t="shared" si="66"/>
        <v>3.039644261346201E-3</v>
      </c>
      <c r="AW194">
        <f t="shared" si="56"/>
        <v>0.45337596037804173</v>
      </c>
    </row>
    <row r="195" spans="1:49" x14ac:dyDescent="0.2">
      <c r="A195" t="s">
        <v>1253</v>
      </c>
      <c r="B195">
        <v>821.67100000000005</v>
      </c>
      <c r="C195">
        <v>0</v>
      </c>
      <c r="D195">
        <v>0</v>
      </c>
      <c r="E195">
        <v>1.03744901230194E-3</v>
      </c>
      <c r="F195">
        <v>0</v>
      </c>
      <c r="G195">
        <v>1.1096459011589899E-3</v>
      </c>
      <c r="H195">
        <v>0</v>
      </c>
      <c r="I195">
        <v>2.4336216419913299E-3</v>
      </c>
      <c r="J195">
        <v>0</v>
      </c>
      <c r="K195">
        <v>4.0615315179460399E-4</v>
      </c>
      <c r="L195">
        <v>0</v>
      </c>
      <c r="M195">
        <v>0</v>
      </c>
      <c r="N195">
        <v>3.4996570625006498E-3</v>
      </c>
      <c r="O195">
        <v>3.1283619228167601E-3</v>
      </c>
      <c r="P195">
        <v>6.1998632389176497E-4</v>
      </c>
      <c r="Q195">
        <v>2.5733014674561901E-3</v>
      </c>
      <c r="R195">
        <v>2.3895515373903498E-3</v>
      </c>
      <c r="S195">
        <v>3.2150240115860901E-3</v>
      </c>
      <c r="T195">
        <v>2.31059251814766E-3</v>
      </c>
      <c r="U195">
        <v>0</v>
      </c>
      <c r="V195">
        <v>7.7140326276679797E-5</v>
      </c>
      <c r="W195">
        <v>1.9700710330371901E-4</v>
      </c>
      <c r="X195">
        <v>1.77762577830233E-3</v>
      </c>
      <c r="AA195" t="str">
        <f t="shared" si="57"/>
        <v>PG_20:3/20:3</v>
      </c>
      <c r="AB195">
        <f t="shared" si="58"/>
        <v>0</v>
      </c>
      <c r="AC195">
        <f t="shared" si="59"/>
        <v>5.1872450615097002E-4</v>
      </c>
      <c r="AD195">
        <f t="shared" si="60"/>
        <v>5.5482295057949496E-4</v>
      </c>
      <c r="AE195">
        <f t="shared" si="61"/>
        <v>1.2168108209956649E-3</v>
      </c>
      <c r="AF195">
        <f t="shared" si="62"/>
        <v>2.0307657589730199E-4</v>
      </c>
      <c r="AG195">
        <f t="shared" si="63"/>
        <v>1.7498285312503249E-3</v>
      </c>
      <c r="AH195">
        <f t="shared" si="64"/>
        <v>1.8741741233542625E-3</v>
      </c>
      <c r="AI195">
        <f t="shared" si="48"/>
        <v>2.7628082648668752E-3</v>
      </c>
      <c r="AJ195">
        <f t="shared" si="49"/>
        <v>3.8570163138339899E-5</v>
      </c>
      <c r="AK195">
        <f t="shared" si="50"/>
        <v>9.8731644080302453E-4</v>
      </c>
      <c r="AM195" t="str">
        <f t="shared" si="51"/>
        <v>PG_20:3/20:3</v>
      </c>
      <c r="AN195">
        <f t="shared" si="52"/>
        <v>4.9868697072468632E-4</v>
      </c>
      <c r="AO195">
        <f t="shared" si="53"/>
        <v>1.4825395046825652E-3</v>
      </c>
      <c r="AQ195">
        <f t="shared" si="54"/>
        <v>4.6241994325742485E-4</v>
      </c>
      <c r="AR195">
        <f t="shared" si="55"/>
        <v>1.0239876145353808E-3</v>
      </c>
      <c r="AT195">
        <f t="shared" si="65"/>
        <v>2.0680048545503949E-4</v>
      </c>
      <c r="AU195">
        <f t="shared" si="66"/>
        <v>4.1804119309023837E-4</v>
      </c>
      <c r="AW195">
        <f t="shared" si="56"/>
        <v>0.10170660320811241</v>
      </c>
    </row>
    <row r="196" spans="1:49" x14ac:dyDescent="0.2">
      <c r="A196" t="s">
        <v>1254</v>
      </c>
      <c r="B196">
        <v>819.66899999999998</v>
      </c>
      <c r="C196">
        <v>1.5482141945039499E-2</v>
      </c>
      <c r="D196">
        <v>4.9787036803009901E-3</v>
      </c>
      <c r="E196">
        <v>1.1449449343098699E-2</v>
      </c>
      <c r="F196">
        <v>1.29400725185749E-2</v>
      </c>
      <c r="G196">
        <v>1.2796740622418401E-2</v>
      </c>
      <c r="H196">
        <v>7.4297458602620697E-3</v>
      </c>
      <c r="I196">
        <v>1.59431076814565E-2</v>
      </c>
      <c r="J196">
        <v>1.7857478786752499E-2</v>
      </c>
      <c r="K196">
        <v>1.7354290042735199E-2</v>
      </c>
      <c r="L196">
        <v>1.27436585078305E-2</v>
      </c>
      <c r="M196">
        <v>1.9562579171910802E-2</v>
      </c>
      <c r="N196">
        <v>7.3785335136109503E-3</v>
      </c>
      <c r="O196">
        <v>3.2515626750227303E-2</v>
      </c>
      <c r="P196">
        <v>2.7554396085848299E-2</v>
      </c>
      <c r="Q196">
        <v>1.53958772729802E-2</v>
      </c>
      <c r="R196">
        <v>1.6145385025018499E-2</v>
      </c>
      <c r="S196">
        <v>7.4159577541630202E-3</v>
      </c>
      <c r="T196">
        <v>6.9253580723785298E-3</v>
      </c>
      <c r="U196">
        <v>1.39756667803687E-2</v>
      </c>
      <c r="V196">
        <v>8.9073755424793708E-3</v>
      </c>
      <c r="W196">
        <v>1.43603804851799E-2</v>
      </c>
      <c r="X196">
        <v>7.2405880656163301E-3</v>
      </c>
      <c r="AA196" t="str">
        <f t="shared" si="57"/>
        <v>PG_20:3/20:4</v>
      </c>
      <c r="AB196">
        <f t="shared" si="58"/>
        <v>1.0230422812670245E-2</v>
      </c>
      <c r="AC196">
        <f t="shared" si="59"/>
        <v>1.2194760930836799E-2</v>
      </c>
      <c r="AD196">
        <f t="shared" si="60"/>
        <v>1.0113243241340235E-2</v>
      </c>
      <c r="AE196">
        <f t="shared" si="61"/>
        <v>1.69002932341045E-2</v>
      </c>
      <c r="AF196">
        <f t="shared" si="62"/>
        <v>1.5048974275282848E-2</v>
      </c>
      <c r="AG196">
        <f t="shared" si="63"/>
        <v>1.3470556342760877E-2</v>
      </c>
      <c r="AH196">
        <f t="shared" si="64"/>
        <v>3.0035011418037799E-2</v>
      </c>
      <c r="AI196">
        <f t="shared" si="48"/>
        <v>7.1706579132707754E-3</v>
      </c>
      <c r="AJ196">
        <f t="shared" si="49"/>
        <v>1.1441521161424035E-2</v>
      </c>
      <c r="AK196">
        <f t="shared" si="50"/>
        <v>1.0800484275398115E-2</v>
      </c>
      <c r="AM196" t="str">
        <f t="shared" si="51"/>
        <v>PG_20:3/20:4</v>
      </c>
      <c r="AN196">
        <f t="shared" si="52"/>
        <v>1.2897538898846924E-2</v>
      </c>
      <c r="AO196">
        <f t="shared" si="53"/>
        <v>1.458364622217832E-2</v>
      </c>
      <c r="AQ196">
        <f t="shared" si="54"/>
        <v>3.0004342954511086E-3</v>
      </c>
      <c r="AR196">
        <f t="shared" si="55"/>
        <v>8.9319834775998252E-3</v>
      </c>
      <c r="AT196">
        <f t="shared" si="65"/>
        <v>1.3418350093300734E-3</v>
      </c>
      <c r="AU196">
        <f t="shared" si="66"/>
        <v>3.6464669851815992E-3</v>
      </c>
      <c r="AW196">
        <f t="shared" si="56"/>
        <v>0.70593280553313265</v>
      </c>
    </row>
    <row r="197" spans="1:49" x14ac:dyDescent="0.2">
      <c r="A197" t="s">
        <v>1255</v>
      </c>
      <c r="B197">
        <v>817.66700000000003</v>
      </c>
      <c r="C197">
        <v>1.20447032914462E-3</v>
      </c>
      <c r="D197">
        <v>4.0497951826640199E-4</v>
      </c>
      <c r="E197">
        <v>3.1889376861857E-3</v>
      </c>
      <c r="F197">
        <v>3.2939332359251399E-3</v>
      </c>
      <c r="G197">
        <v>5.8607477809995501E-3</v>
      </c>
      <c r="H197">
        <v>1.2468812690683399E-3</v>
      </c>
      <c r="I197">
        <v>7.2349440822904003E-3</v>
      </c>
      <c r="J197">
        <v>1.36651149419412E-3</v>
      </c>
      <c r="K197">
        <v>1.95903884685633E-3</v>
      </c>
      <c r="L197">
        <v>5.5528042876733102E-3</v>
      </c>
      <c r="M197">
        <v>3.5223873679444198E-3</v>
      </c>
      <c r="N197">
        <v>3.1818973369848697E-4</v>
      </c>
      <c r="O197">
        <v>1.8291796523578499E-2</v>
      </c>
      <c r="P197">
        <v>1.3202231492522001E-2</v>
      </c>
      <c r="Q197">
        <v>2.5299787687541198E-3</v>
      </c>
      <c r="R197">
        <v>2.04729971662758E-3</v>
      </c>
      <c r="S197">
        <v>1.3000852356648599E-3</v>
      </c>
      <c r="T197">
        <v>2.4018928785486502E-3</v>
      </c>
      <c r="U197">
        <v>2.7541159018168401E-3</v>
      </c>
      <c r="V197">
        <v>1.11597406839242E-3</v>
      </c>
      <c r="W197">
        <v>4.4634760502126197E-3</v>
      </c>
      <c r="X197">
        <v>1.9223624734795201E-3</v>
      </c>
      <c r="AA197" t="str">
        <f t="shared" si="57"/>
        <v>PG_20:3/20:5</v>
      </c>
      <c r="AB197">
        <f t="shared" si="58"/>
        <v>8.0472492370551099E-4</v>
      </c>
      <c r="AC197">
        <f t="shared" si="59"/>
        <v>3.2414354610554199E-3</v>
      </c>
      <c r="AD197">
        <f t="shared" si="60"/>
        <v>3.5538145250339449E-3</v>
      </c>
      <c r="AE197">
        <f t="shared" si="61"/>
        <v>4.3007277882422604E-3</v>
      </c>
      <c r="AF197">
        <f t="shared" si="62"/>
        <v>3.7559215672648199E-3</v>
      </c>
      <c r="AG197">
        <f t="shared" si="63"/>
        <v>1.9202885508214534E-3</v>
      </c>
      <c r="AH197">
        <f t="shared" si="64"/>
        <v>1.5747014008050252E-2</v>
      </c>
      <c r="AI197">
        <f t="shared" si="48"/>
        <v>1.850989057106755E-3</v>
      </c>
      <c r="AJ197">
        <f t="shared" si="49"/>
        <v>1.9350449851046302E-3</v>
      </c>
      <c r="AK197">
        <f t="shared" si="50"/>
        <v>3.1929192618460698E-3</v>
      </c>
      <c r="AM197" t="str">
        <f t="shared" si="51"/>
        <v>PG_20:3/20:5</v>
      </c>
      <c r="AN197">
        <f t="shared" si="52"/>
        <v>3.131324853060391E-3</v>
      </c>
      <c r="AO197">
        <f t="shared" si="53"/>
        <v>4.9292511725858319E-3</v>
      </c>
      <c r="AQ197">
        <f t="shared" si="54"/>
        <v>1.3565870208355995E-3</v>
      </c>
      <c r="AR197">
        <f t="shared" si="55"/>
        <v>6.0731718581094008E-3</v>
      </c>
      <c r="AT197">
        <f t="shared" si="65"/>
        <v>6.0668415919646484E-4</v>
      </c>
      <c r="AU197">
        <f t="shared" si="66"/>
        <v>2.4793620287664056E-3</v>
      </c>
      <c r="AW197">
        <f t="shared" si="56"/>
        <v>0.55042092021163969</v>
      </c>
    </row>
    <row r="198" spans="1:49" x14ac:dyDescent="0.2">
      <c r="A198" t="s">
        <v>1256</v>
      </c>
      <c r="B198">
        <v>855.70500000000004</v>
      </c>
      <c r="C198">
        <v>2.7373625524545701E-3</v>
      </c>
      <c r="D198">
        <v>0</v>
      </c>
      <c r="E198">
        <v>2.7635279150136898E-3</v>
      </c>
      <c r="F198">
        <v>1.56004738231746E-3</v>
      </c>
      <c r="G198">
        <v>6.5540013205512898E-4</v>
      </c>
      <c r="H198">
        <v>7.4596338329624401E-4</v>
      </c>
      <c r="I198">
        <v>4.09165849007408E-3</v>
      </c>
      <c r="J198">
        <v>3.6053330097359799E-3</v>
      </c>
      <c r="K198">
        <v>0</v>
      </c>
      <c r="L198">
        <v>3.4884358049986001E-3</v>
      </c>
      <c r="M198">
        <v>6.6706020346551098E-3</v>
      </c>
      <c r="N198">
        <v>2.91660926292245E-3</v>
      </c>
      <c r="O198">
        <v>0</v>
      </c>
      <c r="P198">
        <v>3.0391461280566399E-3</v>
      </c>
      <c r="Q198">
        <v>2.36726799257028E-3</v>
      </c>
      <c r="R198">
        <v>2.0385808300767698E-3</v>
      </c>
      <c r="S198">
        <v>3.2150240115860901E-3</v>
      </c>
      <c r="T198">
        <v>3.25462799792722E-3</v>
      </c>
      <c r="U198">
        <v>4.9398567369015904E-3</v>
      </c>
      <c r="V198">
        <v>1.03883374211574E-3</v>
      </c>
      <c r="W198">
        <v>3.3983028332072798E-3</v>
      </c>
      <c r="X198">
        <v>1.8853118432909999E-3</v>
      </c>
      <c r="AA198" t="str">
        <f t="shared" si="57"/>
        <v>PG_20:3/22:0</v>
      </c>
      <c r="AB198">
        <f t="shared" si="58"/>
        <v>1.368681276227285E-3</v>
      </c>
      <c r="AC198">
        <f t="shared" si="59"/>
        <v>2.1617876486655749E-3</v>
      </c>
      <c r="AD198">
        <f t="shared" si="60"/>
        <v>7.006817576756865E-4</v>
      </c>
      <c r="AE198">
        <f t="shared" si="61"/>
        <v>3.84849574990503E-3</v>
      </c>
      <c r="AF198">
        <f t="shared" si="62"/>
        <v>1.7442179024993001E-3</v>
      </c>
      <c r="AG198">
        <f t="shared" si="63"/>
        <v>4.7936056487887799E-3</v>
      </c>
      <c r="AH198">
        <f t="shared" si="64"/>
        <v>1.5195730640283199E-3</v>
      </c>
      <c r="AI198">
        <f t="shared" si="48"/>
        <v>3.2348260047566548E-3</v>
      </c>
      <c r="AJ198">
        <f t="shared" si="49"/>
        <v>2.9893452395086651E-3</v>
      </c>
      <c r="AK198">
        <f t="shared" si="50"/>
        <v>2.64180733824914E-3</v>
      </c>
      <c r="AM198" t="str">
        <f t="shared" si="51"/>
        <v>PG_20:3/22:0</v>
      </c>
      <c r="AN198">
        <f t="shared" si="52"/>
        <v>1.9647728669945756E-3</v>
      </c>
      <c r="AO198">
        <f t="shared" si="53"/>
        <v>3.035831459066312E-3</v>
      </c>
      <c r="AQ198">
        <f t="shared" si="54"/>
        <v>1.1820662770550764E-3</v>
      </c>
      <c r="AR198">
        <f t="shared" si="55"/>
        <v>1.1817174395965684E-3</v>
      </c>
      <c r="AT198">
        <f t="shared" si="65"/>
        <v>5.2863610988105009E-4</v>
      </c>
      <c r="AU198">
        <f t="shared" si="66"/>
        <v>4.824341245266324E-4</v>
      </c>
      <c r="AW198">
        <f t="shared" si="56"/>
        <v>0.189793032576108</v>
      </c>
    </row>
    <row r="199" spans="1:49" x14ac:dyDescent="0.2">
      <c r="A199" t="s">
        <v>1257</v>
      </c>
      <c r="B199">
        <v>845.69500000000005</v>
      </c>
      <c r="C199">
        <v>2.94931047537393E-3</v>
      </c>
      <c r="D199">
        <v>2.3295521917281199E-3</v>
      </c>
      <c r="E199">
        <v>6.6038720380444896E-3</v>
      </c>
      <c r="F199">
        <v>5.1700300585539004E-3</v>
      </c>
      <c r="G199">
        <v>4.7471856157846604E-3</v>
      </c>
      <c r="H199">
        <v>5.3446873798471198E-3</v>
      </c>
      <c r="I199">
        <v>3.2194244207086899E-3</v>
      </c>
      <c r="J199">
        <v>7.3704090704319204E-3</v>
      </c>
      <c r="K199">
        <v>3.6089034329049199E-3</v>
      </c>
      <c r="L199">
        <v>3.7164709115787798E-3</v>
      </c>
      <c r="M199">
        <v>6.3029621855060303E-3</v>
      </c>
      <c r="N199">
        <v>2.6955662723953601E-3</v>
      </c>
      <c r="O199">
        <v>5.86035418673681E-3</v>
      </c>
      <c r="P199">
        <v>7.4137080960370904E-3</v>
      </c>
      <c r="Q199">
        <v>7.1742024577253101E-3</v>
      </c>
      <c r="R199">
        <v>1.10763076497801E-2</v>
      </c>
      <c r="S199">
        <v>6.0628773100963396E-3</v>
      </c>
      <c r="T199">
        <v>1.41130425128694E-3</v>
      </c>
      <c r="U199">
        <v>3.6721545357557899E-3</v>
      </c>
      <c r="V199">
        <v>2.21773889489688E-3</v>
      </c>
      <c r="W199">
        <v>1.9700710330371901E-4</v>
      </c>
      <c r="X199">
        <v>0</v>
      </c>
      <c r="AA199" t="str">
        <f t="shared" si="57"/>
        <v>PG_20:3/22:5</v>
      </c>
      <c r="AB199">
        <f t="shared" si="58"/>
        <v>2.6394313335510247E-3</v>
      </c>
      <c r="AC199">
        <f t="shared" si="59"/>
        <v>5.886951048299195E-3</v>
      </c>
      <c r="AD199">
        <f t="shared" si="60"/>
        <v>5.0459364978158901E-3</v>
      </c>
      <c r="AE199">
        <f t="shared" si="61"/>
        <v>5.2949167455703054E-3</v>
      </c>
      <c r="AF199">
        <f t="shared" si="62"/>
        <v>3.6626871722418497E-3</v>
      </c>
      <c r="AG199">
        <f t="shared" si="63"/>
        <v>4.4992642289506954E-3</v>
      </c>
      <c r="AH199">
        <f t="shared" si="64"/>
        <v>6.6370311413869506E-3</v>
      </c>
      <c r="AI199">
        <f t="shared" ref="AI199:AI262" si="67">AVERAGE(S199:T199)</f>
        <v>3.73709078069164E-3</v>
      </c>
      <c r="AJ199">
        <f t="shared" ref="AJ199:AJ262" si="68">AVERAGE(U199:V199)</f>
        <v>2.944946715326335E-3</v>
      </c>
      <c r="AK199">
        <f t="shared" ref="AK199:AK262" si="69">AVERAGE(W199:X199)</f>
        <v>9.8503551651859503E-5</v>
      </c>
      <c r="AM199" t="str">
        <f t="shared" ref="AM199:AM262" si="70">A199</f>
        <v>PG_20:3/22:5</v>
      </c>
      <c r="AN199">
        <f t="shared" ref="AN199:AN262" si="71">AVERAGE(AB199:AF199)</f>
        <v>4.5059845594956531E-3</v>
      </c>
      <c r="AO199">
        <f t="shared" ref="AO199:AO262" si="72">AVERAGE(AG199:AK199)</f>
        <v>3.5833672836014961E-3</v>
      </c>
      <c r="AQ199">
        <f t="shared" ref="AQ199:AQ262" si="73">STDEV(AB199:AF199)</f>
        <v>1.3244057121735849E-3</v>
      </c>
      <c r="AR199">
        <f t="shared" ref="AR199:AR262" si="74">STDEV(AG199:AK199)</f>
        <v>2.3842827609502127E-3</v>
      </c>
      <c r="AT199">
        <f t="shared" si="65"/>
        <v>5.9229224044183128E-4</v>
      </c>
      <c r="AU199">
        <f t="shared" si="66"/>
        <v>9.7337936114038378E-4</v>
      </c>
      <c r="AW199">
        <f t="shared" ref="AW199:AW262" si="75">TTEST(AB199:AF199,AG199:AK199,2,3)</f>
        <v>0.47692599567580829</v>
      </c>
    </row>
    <row r="200" spans="1:49" x14ac:dyDescent="0.2">
      <c r="A200" t="s">
        <v>1258</v>
      </c>
      <c r="B200">
        <v>815.66499999999996</v>
      </c>
      <c r="C200">
        <v>1.2981337615199399E-2</v>
      </c>
      <c r="D200">
        <v>1.25744549702954E-2</v>
      </c>
      <c r="E200">
        <v>1.4840260961563601E-2</v>
      </c>
      <c r="F200">
        <v>1.54786095301654E-2</v>
      </c>
      <c r="G200">
        <v>8.9261788864056901E-3</v>
      </c>
      <c r="H200">
        <v>8.3259789314069008E-3</v>
      </c>
      <c r="I200">
        <v>1.63924630170484E-2</v>
      </c>
      <c r="J200">
        <v>1.5333289507877801E-2</v>
      </c>
      <c r="K200">
        <v>1.3129220148373401E-2</v>
      </c>
      <c r="L200">
        <v>7.5701516139837699E-3</v>
      </c>
      <c r="M200">
        <v>1.2469961480491201E-2</v>
      </c>
      <c r="N200">
        <v>5.5319288192897196E-3</v>
      </c>
      <c r="O200">
        <v>9.5356204263760697E-3</v>
      </c>
      <c r="P200">
        <v>2.0594279353683201E-2</v>
      </c>
      <c r="Q200">
        <v>1.15507692212718E-2</v>
      </c>
      <c r="R200">
        <v>8.3877557232429397E-3</v>
      </c>
      <c r="S200">
        <v>5.2975853613869504E-3</v>
      </c>
      <c r="T200">
        <v>4.1171413016605702E-3</v>
      </c>
      <c r="U200">
        <v>8.7528658137894892E-3</v>
      </c>
      <c r="V200">
        <v>1.3825512244177299E-3</v>
      </c>
      <c r="W200">
        <v>1.1264695552856301E-2</v>
      </c>
      <c r="X200">
        <v>1.5376896050440399E-2</v>
      </c>
      <c r="AA200" t="str">
        <f t="shared" si="57"/>
        <v>PG_20:4/20:5</v>
      </c>
      <c r="AB200">
        <f t="shared" si="58"/>
        <v>1.27778962927474E-2</v>
      </c>
      <c r="AC200">
        <f t="shared" si="59"/>
        <v>1.5159435245864501E-2</v>
      </c>
      <c r="AD200">
        <f t="shared" si="60"/>
        <v>8.6260789089062963E-3</v>
      </c>
      <c r="AE200">
        <f t="shared" si="61"/>
        <v>1.5862876262463101E-2</v>
      </c>
      <c r="AF200">
        <f t="shared" si="62"/>
        <v>1.0349685881178586E-2</v>
      </c>
      <c r="AG200">
        <f t="shared" si="63"/>
        <v>9.0009451498904609E-3</v>
      </c>
      <c r="AH200">
        <f t="shared" si="64"/>
        <v>1.5064949890029634E-2</v>
      </c>
      <c r="AI200">
        <f t="shared" si="67"/>
        <v>4.7073633315237607E-3</v>
      </c>
      <c r="AJ200">
        <f t="shared" si="68"/>
        <v>5.0677085191036097E-3</v>
      </c>
      <c r="AK200">
        <f t="shared" si="69"/>
        <v>1.332079580164835E-2</v>
      </c>
      <c r="AM200" t="str">
        <f t="shared" si="70"/>
        <v>PG_20:4/20:5</v>
      </c>
      <c r="AN200">
        <f t="shared" si="71"/>
        <v>1.2555194518231977E-2</v>
      </c>
      <c r="AO200">
        <f t="shared" si="72"/>
        <v>9.4323525384391628E-3</v>
      </c>
      <c r="AQ200">
        <f t="shared" si="73"/>
        <v>3.0852326568881305E-3</v>
      </c>
      <c r="AR200">
        <f t="shared" si="74"/>
        <v>4.7012736756177021E-3</v>
      </c>
      <c r="AT200">
        <f t="shared" si="65"/>
        <v>1.3797579894408289E-3</v>
      </c>
      <c r="AU200">
        <f t="shared" si="66"/>
        <v>1.9192869410736887E-3</v>
      </c>
      <c r="AW200">
        <f t="shared" si="75"/>
        <v>0.2548236571456165</v>
      </c>
    </row>
    <row r="201" spans="1:49" x14ac:dyDescent="0.2">
      <c r="A201" t="s">
        <v>1259</v>
      </c>
      <c r="B201">
        <v>853.70299999999997</v>
      </c>
      <c r="C201">
        <v>4.3080614817562701E-2</v>
      </c>
      <c r="D201">
        <v>4.0516482211905902E-2</v>
      </c>
      <c r="E201">
        <v>4.9834322687610497E-2</v>
      </c>
      <c r="F201">
        <v>7.7578680619600104E-2</v>
      </c>
      <c r="G201">
        <v>4.00722706778305E-2</v>
      </c>
      <c r="H201">
        <v>5.7143528051111898E-2</v>
      </c>
      <c r="I201">
        <v>3.9212311143367498E-2</v>
      </c>
      <c r="J201">
        <v>5.49255074589209E-2</v>
      </c>
      <c r="K201">
        <v>4.7426525259920999E-2</v>
      </c>
      <c r="L201">
        <v>4.6378203459577702E-2</v>
      </c>
      <c r="M201">
        <v>3.4258268120643101E-2</v>
      </c>
      <c r="N201">
        <v>2.95196223104346E-2</v>
      </c>
      <c r="O201">
        <v>5.2906974243875603E-2</v>
      </c>
      <c r="P201">
        <v>2.5766552709847498E-2</v>
      </c>
      <c r="Q201">
        <v>1.62273802444186E-2</v>
      </c>
      <c r="R201">
        <v>1.2295448271403501E-2</v>
      </c>
      <c r="S201">
        <v>4.4693153624225997E-2</v>
      </c>
      <c r="T201">
        <v>4.7112309036687797E-2</v>
      </c>
      <c r="U201">
        <v>3.2254381751678801E-2</v>
      </c>
      <c r="V201">
        <v>3.5952574947504999E-2</v>
      </c>
      <c r="W201">
        <v>4.24716537840533E-2</v>
      </c>
      <c r="X201">
        <v>3.8425520151738703E-2</v>
      </c>
      <c r="AA201" t="str">
        <f t="shared" si="57"/>
        <v>PG_20:4/22:0</v>
      </c>
      <c r="AB201">
        <f t="shared" si="58"/>
        <v>4.1798548514734302E-2</v>
      </c>
      <c r="AC201">
        <f t="shared" si="59"/>
        <v>6.3706501653605307E-2</v>
      </c>
      <c r="AD201">
        <f t="shared" si="60"/>
        <v>4.8607899364471199E-2</v>
      </c>
      <c r="AE201">
        <f t="shared" si="61"/>
        <v>4.7068909301144199E-2</v>
      </c>
      <c r="AF201">
        <f t="shared" si="62"/>
        <v>4.690236435974935E-2</v>
      </c>
      <c r="AG201">
        <f t="shared" si="63"/>
        <v>3.1888945215538853E-2</v>
      </c>
      <c r="AH201">
        <f t="shared" si="64"/>
        <v>3.9336763476861547E-2</v>
      </c>
      <c r="AI201">
        <f t="shared" si="67"/>
        <v>4.59027313304569E-2</v>
      </c>
      <c r="AJ201">
        <f t="shared" si="68"/>
        <v>3.4103478349591904E-2</v>
      </c>
      <c r="AK201">
        <f t="shared" si="69"/>
        <v>4.0448586967896001E-2</v>
      </c>
      <c r="AM201" t="str">
        <f t="shared" si="70"/>
        <v>PG_20:4/22:0</v>
      </c>
      <c r="AN201">
        <f t="shared" si="71"/>
        <v>4.9616844638740873E-2</v>
      </c>
      <c r="AO201">
        <f t="shared" si="72"/>
        <v>3.8336101068069041E-2</v>
      </c>
      <c r="AQ201">
        <f t="shared" si="73"/>
        <v>8.2843608280188715E-3</v>
      </c>
      <c r="AR201">
        <f t="shared" si="74"/>
        <v>5.5271767007398307E-3</v>
      </c>
      <c r="AT201">
        <f t="shared" si="65"/>
        <v>3.7048787923173281E-3</v>
      </c>
      <c r="AU201">
        <f t="shared" si="66"/>
        <v>2.2564604391687305E-3</v>
      </c>
      <c r="AW201">
        <f t="shared" si="75"/>
        <v>3.9198272872226977E-2</v>
      </c>
    </row>
    <row r="202" spans="1:49" x14ac:dyDescent="0.2">
      <c r="A202" t="s">
        <v>1260</v>
      </c>
      <c r="B202">
        <v>851.70100000000002</v>
      </c>
      <c r="C202">
        <v>1.6443838125107E-2</v>
      </c>
      <c r="D202">
        <v>1.0564668533691901E-2</v>
      </c>
      <c r="E202">
        <v>1.08625246080134E-2</v>
      </c>
      <c r="F202">
        <v>1.23670364213244E-2</v>
      </c>
      <c r="G202">
        <v>4.3386732992285902E-3</v>
      </c>
      <c r="H202">
        <v>1.0527856257691899E-2</v>
      </c>
      <c r="I202">
        <v>7.70249661272643E-3</v>
      </c>
      <c r="J202">
        <v>1.08028756643482E-2</v>
      </c>
      <c r="K202">
        <v>9.1034020364467901E-3</v>
      </c>
      <c r="L202">
        <v>1.53515145986472E-2</v>
      </c>
      <c r="M202">
        <v>1.8374861706739399E-2</v>
      </c>
      <c r="N202">
        <v>1.1812348272630601E-2</v>
      </c>
      <c r="O202">
        <v>1.6722615863768199E-2</v>
      </c>
      <c r="P202">
        <v>1.15570156894742E-2</v>
      </c>
      <c r="Q202">
        <v>7.67829347452162E-3</v>
      </c>
      <c r="R202">
        <v>7.4673452409434703E-3</v>
      </c>
      <c r="S202">
        <v>7.3331100617476499E-3</v>
      </c>
      <c r="T202">
        <v>9.3207658556045004E-3</v>
      </c>
      <c r="U202">
        <v>8.2996604795785994E-3</v>
      </c>
      <c r="V202">
        <v>6.6404423882789401E-3</v>
      </c>
      <c r="W202">
        <v>1.0202781233548E-2</v>
      </c>
      <c r="X202">
        <v>1.25237351447863E-2</v>
      </c>
      <c r="AA202" t="str">
        <f t="shared" si="57"/>
        <v>PG_20:4/22:1</v>
      </c>
      <c r="AB202">
        <f t="shared" si="58"/>
        <v>1.3504253329399449E-2</v>
      </c>
      <c r="AC202">
        <f t="shared" si="59"/>
        <v>1.1614780514668899E-2</v>
      </c>
      <c r="AD202">
        <f t="shared" si="60"/>
        <v>7.4332647784602444E-3</v>
      </c>
      <c r="AE202">
        <f t="shared" si="61"/>
        <v>9.2526861385373148E-3</v>
      </c>
      <c r="AF202">
        <f t="shared" si="62"/>
        <v>1.2227458317546996E-2</v>
      </c>
      <c r="AG202">
        <f t="shared" si="63"/>
        <v>1.5093604989685001E-2</v>
      </c>
      <c r="AH202">
        <f t="shared" si="64"/>
        <v>1.41398157766212E-2</v>
      </c>
      <c r="AI202">
        <f t="shared" si="67"/>
        <v>8.3269379586760756E-3</v>
      </c>
      <c r="AJ202">
        <f t="shared" si="68"/>
        <v>7.4700514339287698E-3</v>
      </c>
      <c r="AK202">
        <f t="shared" si="69"/>
        <v>1.136325818916715E-2</v>
      </c>
      <c r="AM202" t="str">
        <f t="shared" si="70"/>
        <v>PG_20:4/22:1</v>
      </c>
      <c r="AN202">
        <f t="shared" si="71"/>
        <v>1.0806488615722582E-2</v>
      </c>
      <c r="AO202">
        <f t="shared" si="72"/>
        <v>1.1278733669615638E-2</v>
      </c>
      <c r="AQ202">
        <f t="shared" si="73"/>
        <v>2.4363582624558297E-3</v>
      </c>
      <c r="AR202">
        <f t="shared" si="74"/>
        <v>3.3898870444927193E-3</v>
      </c>
      <c r="AT202">
        <f t="shared" si="65"/>
        <v>1.0895725384789017E-3</v>
      </c>
      <c r="AU202">
        <f t="shared" si="66"/>
        <v>1.3839155907797499E-3</v>
      </c>
      <c r="AW202">
        <f t="shared" si="75"/>
        <v>0.80731657334962637</v>
      </c>
    </row>
    <row r="203" spans="1:49" x14ac:dyDescent="0.2">
      <c r="A203" t="s">
        <v>1261</v>
      </c>
      <c r="B203">
        <v>849.69899999999996</v>
      </c>
      <c r="C203">
        <v>8.4584603843440298E-3</v>
      </c>
      <c r="D203">
        <v>8.5175813503449004E-3</v>
      </c>
      <c r="E203">
        <v>8.2584684455148001E-3</v>
      </c>
      <c r="F203">
        <v>1.10802991033884E-2</v>
      </c>
      <c r="G203">
        <v>8.0200870301513003E-3</v>
      </c>
      <c r="H203">
        <v>1.04940459597324E-2</v>
      </c>
      <c r="I203">
        <v>1.5079998163127601E-2</v>
      </c>
      <c r="J203">
        <v>1.5263186614770699E-2</v>
      </c>
      <c r="K203">
        <v>1.38210364068255E-2</v>
      </c>
      <c r="L203">
        <v>1.1084020308058299E-2</v>
      </c>
      <c r="M203">
        <v>4.2315568133631598E-3</v>
      </c>
      <c r="N203">
        <v>1.45201628183813E-2</v>
      </c>
      <c r="O203">
        <v>1.5711682323812801E-2</v>
      </c>
      <c r="P203">
        <v>1.92285134758674E-2</v>
      </c>
      <c r="Q203">
        <v>6.7280967283563E-3</v>
      </c>
      <c r="R203">
        <v>1.2763631039135401E-2</v>
      </c>
      <c r="S203">
        <v>1.2610620161458501E-2</v>
      </c>
      <c r="T203">
        <v>9.9143365702804506E-3</v>
      </c>
      <c r="U203">
        <v>5.7962149879667597E-3</v>
      </c>
      <c r="V203">
        <v>3.9471766516965597E-3</v>
      </c>
      <c r="W203">
        <v>4.4617333706424202E-3</v>
      </c>
      <c r="X203">
        <v>8.3475146389747294E-3</v>
      </c>
      <c r="AA203" t="str">
        <f t="shared" si="57"/>
        <v>PG_20:4/22:2</v>
      </c>
      <c r="AB203">
        <f t="shared" si="58"/>
        <v>8.488020867344466E-3</v>
      </c>
      <c r="AC203">
        <f t="shared" si="59"/>
        <v>9.6693837744516002E-3</v>
      </c>
      <c r="AD203">
        <f t="shared" si="60"/>
        <v>9.2570664949418492E-3</v>
      </c>
      <c r="AE203">
        <f t="shared" si="61"/>
        <v>1.517159238894915E-2</v>
      </c>
      <c r="AF203">
        <f t="shared" si="62"/>
        <v>1.24525283574419E-2</v>
      </c>
      <c r="AG203">
        <f t="shared" si="63"/>
        <v>9.3758598158722294E-3</v>
      </c>
      <c r="AH203">
        <f t="shared" si="64"/>
        <v>1.7470097899840102E-2</v>
      </c>
      <c r="AI203">
        <f t="shared" si="67"/>
        <v>1.1262478365869476E-2</v>
      </c>
      <c r="AJ203">
        <f t="shared" si="68"/>
        <v>4.8716958198316597E-3</v>
      </c>
      <c r="AK203">
        <f t="shared" si="69"/>
        <v>6.4046240048085748E-3</v>
      </c>
      <c r="AM203" t="str">
        <f t="shared" si="70"/>
        <v>PG_20:4/22:2</v>
      </c>
      <c r="AN203">
        <f t="shared" si="71"/>
        <v>1.1007718376625793E-2</v>
      </c>
      <c r="AO203">
        <f t="shared" si="72"/>
        <v>9.8769511812444068E-3</v>
      </c>
      <c r="AQ203">
        <f t="shared" si="73"/>
        <v>2.7672242287022234E-3</v>
      </c>
      <c r="AR203">
        <f t="shared" si="74"/>
        <v>4.9228115056101874E-3</v>
      </c>
      <c r="AT203">
        <f t="shared" si="65"/>
        <v>1.2375402968725193E-3</v>
      </c>
      <c r="AU203">
        <f t="shared" si="66"/>
        <v>2.0097293814411946E-3</v>
      </c>
      <c r="AW203">
        <f t="shared" si="75"/>
        <v>0.66933524443087666</v>
      </c>
    </row>
    <row r="204" spans="1:49" x14ac:dyDescent="0.2">
      <c r="A204" t="s">
        <v>1262</v>
      </c>
      <c r="B204">
        <v>847.697</v>
      </c>
      <c r="C204">
        <v>1.8721990640960001E-2</v>
      </c>
      <c r="D204">
        <v>1.04709113118266E-2</v>
      </c>
      <c r="E204">
        <v>1.50123206572212E-2</v>
      </c>
      <c r="F204">
        <v>9.0219119893701002E-3</v>
      </c>
      <c r="G204">
        <v>1.1701446941801299E-2</v>
      </c>
      <c r="H204">
        <v>1.0790689249061999E-2</v>
      </c>
      <c r="I204">
        <v>1.2709024747489601E-2</v>
      </c>
      <c r="J204">
        <v>1.31180762594971E-2</v>
      </c>
      <c r="K204">
        <v>7.2643463743042799E-3</v>
      </c>
      <c r="L204">
        <v>1.44970317014337E-2</v>
      </c>
      <c r="M204">
        <v>1.43675365846966E-2</v>
      </c>
      <c r="N204">
        <v>1.7123584995811601E-2</v>
      </c>
      <c r="O204">
        <v>2.67918410438872E-2</v>
      </c>
      <c r="P204">
        <v>2.8532936934871401E-2</v>
      </c>
      <c r="Q204">
        <v>1.12011795765392E-2</v>
      </c>
      <c r="R204">
        <v>7.2683033155434198E-3</v>
      </c>
      <c r="S204">
        <v>6.9963471449703196E-3</v>
      </c>
      <c r="T204">
        <v>9.7950183718190503E-3</v>
      </c>
      <c r="U204">
        <v>7.4368857876720099E-3</v>
      </c>
      <c r="V204">
        <v>3.9471766516965597E-3</v>
      </c>
      <c r="W204">
        <v>5.8023716367510301E-3</v>
      </c>
      <c r="X204">
        <v>1.45562263172002E-2</v>
      </c>
      <c r="AA204" t="str">
        <f t="shared" si="57"/>
        <v>PG_20:4/22:3</v>
      </c>
      <c r="AB204">
        <f t="shared" si="58"/>
        <v>1.45964509763933E-2</v>
      </c>
      <c r="AC204">
        <f t="shared" si="59"/>
        <v>1.201711632329565E-2</v>
      </c>
      <c r="AD204">
        <f t="shared" si="60"/>
        <v>1.124606809543165E-2</v>
      </c>
      <c r="AE204">
        <f t="shared" si="61"/>
        <v>1.2913550503493351E-2</v>
      </c>
      <c r="AF204">
        <f t="shared" si="62"/>
        <v>1.088068903786899E-2</v>
      </c>
      <c r="AG204">
        <f t="shared" si="63"/>
        <v>1.57455607902541E-2</v>
      </c>
      <c r="AH204">
        <f t="shared" si="64"/>
        <v>2.76623889893793E-2</v>
      </c>
      <c r="AI204">
        <f t="shared" si="67"/>
        <v>8.3956827583946854E-3</v>
      </c>
      <c r="AJ204">
        <f t="shared" si="68"/>
        <v>5.6920312196842848E-3</v>
      </c>
      <c r="AK204">
        <f t="shared" si="69"/>
        <v>1.0179298976975615E-2</v>
      </c>
      <c r="AM204" t="str">
        <f t="shared" si="70"/>
        <v>PG_20:4/22:3</v>
      </c>
      <c r="AN204">
        <f t="shared" si="71"/>
        <v>1.2330774987296591E-2</v>
      </c>
      <c r="AO204">
        <f t="shared" si="72"/>
        <v>1.3534992546937597E-2</v>
      </c>
      <c r="AQ204">
        <f t="shared" si="73"/>
        <v>1.4875008444818823E-3</v>
      </c>
      <c r="AR204">
        <f t="shared" si="74"/>
        <v>8.7128521308920785E-3</v>
      </c>
      <c r="AT204">
        <f t="shared" si="65"/>
        <v>6.6523060096996634E-4</v>
      </c>
      <c r="AU204">
        <f t="shared" si="66"/>
        <v>3.5570069875011175E-3</v>
      </c>
      <c r="AW204">
        <f t="shared" si="75"/>
        <v>0.77503351439525114</v>
      </c>
    </row>
    <row r="205" spans="1:49" x14ac:dyDescent="0.2">
      <c r="A205" t="s">
        <v>1263</v>
      </c>
      <c r="B205">
        <v>845.69500000000005</v>
      </c>
      <c r="C205">
        <v>2.7305459521947101E-2</v>
      </c>
      <c r="D205">
        <v>1.10787089196477E-2</v>
      </c>
      <c r="E205">
        <v>2.5703911926622601E-2</v>
      </c>
      <c r="F205">
        <v>1.6285196950529199E-2</v>
      </c>
      <c r="G205">
        <v>1.8303354237478E-2</v>
      </c>
      <c r="H205">
        <v>1.96298003123739E-2</v>
      </c>
      <c r="I205">
        <v>2.1187801175370599E-2</v>
      </c>
      <c r="J205">
        <v>1.48392528694694E-2</v>
      </c>
      <c r="K205">
        <v>2.36333729800462E-2</v>
      </c>
      <c r="L205">
        <v>2.10841671497786E-2</v>
      </c>
      <c r="M205">
        <v>1.3849966391193701E-2</v>
      </c>
      <c r="N205">
        <v>2.0794846990897901E-2</v>
      </c>
      <c r="O205">
        <v>2.6817795724237301E-2</v>
      </c>
      <c r="P205">
        <v>2.5259957890720702E-2</v>
      </c>
      <c r="Q205">
        <v>2.8296659445514401E-2</v>
      </c>
      <c r="R205">
        <v>2.20982720835129E-2</v>
      </c>
      <c r="S205">
        <v>1.55224350489699E-2</v>
      </c>
      <c r="T205">
        <v>6.4226747619903603E-3</v>
      </c>
      <c r="U205">
        <v>6.2480073273375103E-3</v>
      </c>
      <c r="V205">
        <v>4.0033339312792104E-3</v>
      </c>
      <c r="W205">
        <v>1.6933832444438301E-2</v>
      </c>
      <c r="X205">
        <v>1.54370045356261E-2</v>
      </c>
      <c r="AA205" t="str">
        <f t="shared" si="57"/>
        <v>PG_20:4/22:4</v>
      </c>
      <c r="AB205">
        <f t="shared" si="58"/>
        <v>1.9192084220797399E-2</v>
      </c>
      <c r="AC205">
        <f t="shared" si="59"/>
        <v>2.09945544385759E-2</v>
      </c>
      <c r="AD205">
        <f t="shared" si="60"/>
        <v>1.8966577274925948E-2</v>
      </c>
      <c r="AE205">
        <f t="shared" si="61"/>
        <v>1.8013527022419998E-2</v>
      </c>
      <c r="AF205">
        <f t="shared" si="62"/>
        <v>2.2358770064912402E-2</v>
      </c>
      <c r="AG205">
        <f t="shared" si="63"/>
        <v>1.7322406691045802E-2</v>
      </c>
      <c r="AH205">
        <f t="shared" si="64"/>
        <v>2.6038876807479003E-2</v>
      </c>
      <c r="AI205">
        <f t="shared" si="67"/>
        <v>1.0972554905480131E-2</v>
      </c>
      <c r="AJ205">
        <f t="shared" si="68"/>
        <v>5.1256706293083603E-3</v>
      </c>
      <c r="AK205">
        <f t="shared" si="69"/>
        <v>1.6185418490032202E-2</v>
      </c>
      <c r="AM205" t="str">
        <f t="shared" si="70"/>
        <v>PG_20:4/22:4</v>
      </c>
      <c r="AN205">
        <f t="shared" si="71"/>
        <v>1.9905102604326329E-2</v>
      </c>
      <c r="AO205">
        <f t="shared" si="72"/>
        <v>1.5128985504669101E-2</v>
      </c>
      <c r="AQ205">
        <f t="shared" si="73"/>
        <v>1.744611167103521E-3</v>
      </c>
      <c r="AR205">
        <f t="shared" si="74"/>
        <v>7.7829155721687001E-3</v>
      </c>
      <c r="AT205">
        <f t="shared" si="65"/>
        <v>7.802138327897435E-4</v>
      </c>
      <c r="AU205">
        <f t="shared" si="66"/>
        <v>3.1773619771624504E-3</v>
      </c>
      <c r="AW205">
        <f t="shared" si="75"/>
        <v>0.24556250756800629</v>
      </c>
    </row>
    <row r="206" spans="1:49" x14ac:dyDescent="0.2">
      <c r="A206" t="s">
        <v>1264</v>
      </c>
      <c r="B206">
        <v>843.69299999999998</v>
      </c>
      <c r="C206">
        <v>2.4012040128351699E-2</v>
      </c>
      <c r="D206">
        <v>1.83639224470032E-2</v>
      </c>
      <c r="E206">
        <v>3.2632203371312701E-2</v>
      </c>
      <c r="F206">
        <v>2.8030202005336E-2</v>
      </c>
      <c r="G206">
        <v>1.6406851508196599E-2</v>
      </c>
      <c r="H206">
        <v>2.5303857718245601E-2</v>
      </c>
      <c r="I206">
        <v>2.8570311738048301E-2</v>
      </c>
      <c r="J206">
        <v>3.0145145387049498E-2</v>
      </c>
      <c r="K206">
        <v>2.7903048044151699E-2</v>
      </c>
      <c r="L206">
        <v>3.0728286772824201E-2</v>
      </c>
      <c r="M206">
        <v>3.4119014885834298E-2</v>
      </c>
      <c r="N206">
        <v>3.22431912146754E-2</v>
      </c>
      <c r="O206">
        <v>6.30448133978561E-2</v>
      </c>
      <c r="P206">
        <v>5.4441460453647797E-2</v>
      </c>
      <c r="Q206">
        <v>2.69001267081347E-2</v>
      </c>
      <c r="R206">
        <v>3.9650238410844599E-2</v>
      </c>
      <c r="S206">
        <v>2.1887364763539099E-2</v>
      </c>
      <c r="T206">
        <v>1.8383560784790798E-2</v>
      </c>
      <c r="U206">
        <v>2.6287702863815501E-2</v>
      </c>
      <c r="V206">
        <v>1.6322847080289301E-2</v>
      </c>
      <c r="W206">
        <v>3.2438255706219901E-2</v>
      </c>
      <c r="X206">
        <v>2.97996739865731E-2</v>
      </c>
      <c r="AA206" t="str">
        <f t="shared" si="57"/>
        <v>PG_20:4/22:5</v>
      </c>
      <c r="AB206">
        <f t="shared" si="58"/>
        <v>2.1187981287677449E-2</v>
      </c>
      <c r="AC206">
        <f t="shared" si="59"/>
        <v>3.033120268832435E-2</v>
      </c>
      <c r="AD206">
        <f t="shared" si="60"/>
        <v>2.0855354613221098E-2</v>
      </c>
      <c r="AE206">
        <f t="shared" si="61"/>
        <v>2.9357728562548899E-2</v>
      </c>
      <c r="AF206">
        <f t="shared" si="62"/>
        <v>2.9315667408487948E-2</v>
      </c>
      <c r="AG206">
        <f t="shared" si="63"/>
        <v>3.3181103050254845E-2</v>
      </c>
      <c r="AH206">
        <f t="shared" si="64"/>
        <v>5.8743136925751949E-2</v>
      </c>
      <c r="AI206">
        <f t="shared" si="67"/>
        <v>2.0135462774164947E-2</v>
      </c>
      <c r="AJ206">
        <f t="shared" si="68"/>
        <v>2.1305274972052403E-2</v>
      </c>
      <c r="AK206">
        <f t="shared" si="69"/>
        <v>3.11189648463965E-2</v>
      </c>
      <c r="AM206" t="str">
        <f t="shared" si="70"/>
        <v>PG_20:4/22:5</v>
      </c>
      <c r="AN206">
        <f t="shared" si="71"/>
        <v>2.6209586912051951E-2</v>
      </c>
      <c r="AO206">
        <f t="shared" si="72"/>
        <v>3.2896788513724129E-2</v>
      </c>
      <c r="AQ206">
        <f t="shared" si="73"/>
        <v>4.7547496008134961E-3</v>
      </c>
      <c r="AR206">
        <f t="shared" si="74"/>
        <v>1.5560284692138666E-2</v>
      </c>
      <c r="AT206">
        <f t="shared" si="65"/>
        <v>2.1263886646817934E-3</v>
      </c>
      <c r="AU206">
        <f t="shared" si="66"/>
        <v>6.3524596246966282E-3</v>
      </c>
      <c r="AW206">
        <f t="shared" si="75"/>
        <v>0.40242488530846982</v>
      </c>
    </row>
    <row r="207" spans="1:49" x14ac:dyDescent="0.2">
      <c r="A207" t="s">
        <v>1265</v>
      </c>
      <c r="B207">
        <v>813.66300000000001</v>
      </c>
      <c r="C207">
        <v>1.1772318984153199E-3</v>
      </c>
      <c r="D207">
        <v>1.60129757534275E-3</v>
      </c>
      <c r="E207">
        <v>2.0579978067610701E-3</v>
      </c>
      <c r="F207">
        <v>2.9565138473911698E-3</v>
      </c>
      <c r="G207">
        <v>3.59219474500549E-3</v>
      </c>
      <c r="H207">
        <v>2.1229663072146699E-3</v>
      </c>
      <c r="I207">
        <v>2.4611109947564802E-3</v>
      </c>
      <c r="J207">
        <v>5.0708870423252497E-3</v>
      </c>
      <c r="K207">
        <v>2.6313132866355102E-3</v>
      </c>
      <c r="L207">
        <v>3.47486130209248E-3</v>
      </c>
      <c r="M207">
        <v>0</v>
      </c>
      <c r="N207">
        <v>1.7386162496533901E-3</v>
      </c>
      <c r="O207">
        <v>6.1681557792703E-3</v>
      </c>
      <c r="P207">
        <v>2.5102941871941401E-3</v>
      </c>
      <c r="Q207">
        <v>0</v>
      </c>
      <c r="R207">
        <v>1.1992070531545299E-3</v>
      </c>
      <c r="S207">
        <v>0</v>
      </c>
      <c r="T207">
        <v>1.56828892131395E-3</v>
      </c>
      <c r="U207">
        <v>1.40412024570534E-3</v>
      </c>
      <c r="V207">
        <v>0</v>
      </c>
      <c r="W207">
        <v>0</v>
      </c>
      <c r="X207">
        <v>0</v>
      </c>
      <c r="AA207" t="str">
        <f t="shared" si="57"/>
        <v>PG_20:5/20:5</v>
      </c>
      <c r="AB207">
        <f t="shared" si="58"/>
        <v>1.3892647368790351E-3</v>
      </c>
      <c r="AC207">
        <f t="shared" si="59"/>
        <v>2.5072558270761202E-3</v>
      </c>
      <c r="AD207">
        <f t="shared" si="60"/>
        <v>2.8575805261100802E-3</v>
      </c>
      <c r="AE207">
        <f t="shared" si="61"/>
        <v>3.7659990185408649E-3</v>
      </c>
      <c r="AF207">
        <f t="shared" si="62"/>
        <v>3.0530872943639953E-3</v>
      </c>
      <c r="AG207">
        <f t="shared" si="63"/>
        <v>8.6930812482669505E-4</v>
      </c>
      <c r="AH207">
        <f t="shared" si="64"/>
        <v>4.3392249832322205E-3</v>
      </c>
      <c r="AI207">
        <f t="shared" si="67"/>
        <v>7.8414446065697499E-4</v>
      </c>
      <c r="AJ207">
        <f t="shared" si="68"/>
        <v>7.0206012285267E-4</v>
      </c>
      <c r="AK207">
        <f t="shared" si="69"/>
        <v>0</v>
      </c>
      <c r="AM207" t="str">
        <f t="shared" si="70"/>
        <v>PG_20:5/20:5</v>
      </c>
      <c r="AN207">
        <f t="shared" si="71"/>
        <v>2.7146374805940192E-3</v>
      </c>
      <c r="AO207">
        <f t="shared" si="72"/>
        <v>1.338947538313712E-3</v>
      </c>
      <c r="AQ207">
        <f t="shared" si="73"/>
        <v>8.7177435930616497E-4</v>
      </c>
      <c r="AR207">
        <f t="shared" si="74"/>
        <v>1.7123403918682131E-3</v>
      </c>
      <c r="AT207">
        <f t="shared" si="65"/>
        <v>3.8986934568998222E-4</v>
      </c>
      <c r="AU207">
        <f t="shared" si="66"/>
        <v>6.9906003767241937E-4</v>
      </c>
      <c r="AW207">
        <f t="shared" si="75"/>
        <v>0.16098625514610473</v>
      </c>
    </row>
    <row r="208" spans="1:49" x14ac:dyDescent="0.2">
      <c r="A208" t="s">
        <v>1266</v>
      </c>
      <c r="B208">
        <v>851.70100000000002</v>
      </c>
      <c r="C208">
        <v>1.17676557350593E-2</v>
      </c>
      <c r="D208">
        <v>1.8629129485692598E-2</v>
      </c>
      <c r="E208">
        <v>1.7492288959445702E-2</v>
      </c>
      <c r="F208">
        <v>2.30321317434392E-2</v>
      </c>
      <c r="G208">
        <v>1.6828112495254101E-2</v>
      </c>
      <c r="H208">
        <v>1.70045350342189E-2</v>
      </c>
      <c r="I208">
        <v>2.4395920345756199E-2</v>
      </c>
      <c r="J208">
        <v>1.7630911969158201E-2</v>
      </c>
      <c r="K208">
        <v>1.83436275238309E-2</v>
      </c>
      <c r="L208">
        <v>1.7250586412666299E-2</v>
      </c>
      <c r="M208">
        <v>2.0354185869817701E-2</v>
      </c>
      <c r="N208">
        <v>8.8334230264726296E-3</v>
      </c>
      <c r="O208">
        <v>5.2139365380279301E-3</v>
      </c>
      <c r="P208">
        <v>9.1845679066745005E-3</v>
      </c>
      <c r="Q208">
        <v>4.3151407841476299E-3</v>
      </c>
      <c r="R208">
        <v>3.4121661943793099E-3</v>
      </c>
      <c r="S208">
        <v>1.35251624387581E-2</v>
      </c>
      <c r="T208">
        <v>1.7745773100230702E-2</v>
      </c>
      <c r="U208">
        <v>1.5912728968499799E-2</v>
      </c>
      <c r="V208">
        <v>1.1628001475257501E-2</v>
      </c>
      <c r="W208">
        <v>1.61349514786297E-2</v>
      </c>
      <c r="X208">
        <v>1.6755352858552699E-2</v>
      </c>
      <c r="AA208" t="str">
        <f t="shared" ref="AA208:AA271" si="76">A208</f>
        <v>PG_20:5/22:0</v>
      </c>
      <c r="AB208">
        <f t="shared" ref="AB208:AB271" si="77">AVERAGE(C208:D208)</f>
        <v>1.5198392610375949E-2</v>
      </c>
      <c r="AC208">
        <f t="shared" ref="AC208:AC271" si="78">AVERAGE(E208:F208)</f>
        <v>2.0262210351442451E-2</v>
      </c>
      <c r="AD208">
        <f t="shared" ref="AD208:AD271" si="79">AVERAGE(G208:H208)</f>
        <v>1.69163237647365E-2</v>
      </c>
      <c r="AE208">
        <f t="shared" ref="AE208:AE271" si="80">AVERAGE(I208:J208)</f>
        <v>2.10134161574572E-2</v>
      </c>
      <c r="AF208">
        <f t="shared" ref="AF208:AF271" si="81">AVERAGE(K208:L208)</f>
        <v>1.7797106968248599E-2</v>
      </c>
      <c r="AG208">
        <f t="shared" ref="AG208:AG271" si="82">AVERAGE(M208:N208)</f>
        <v>1.4593804448145165E-2</v>
      </c>
      <c r="AH208">
        <f t="shared" ref="AH208:AH271" si="83">AVERAGE(O208:P208)</f>
        <v>7.1992522223512153E-3</v>
      </c>
      <c r="AI208">
        <f t="shared" si="67"/>
        <v>1.5635467769494399E-2</v>
      </c>
      <c r="AJ208">
        <f t="shared" si="68"/>
        <v>1.3770365221878651E-2</v>
      </c>
      <c r="AK208">
        <f t="shared" si="69"/>
        <v>1.6445152168591201E-2</v>
      </c>
      <c r="AM208" t="str">
        <f t="shared" si="70"/>
        <v>PG_20:5/22:0</v>
      </c>
      <c r="AN208">
        <f t="shared" si="71"/>
        <v>1.8237489970452138E-2</v>
      </c>
      <c r="AO208">
        <f t="shared" si="72"/>
        <v>1.3528808366092127E-2</v>
      </c>
      <c r="AQ208">
        <f t="shared" si="73"/>
        <v>2.3969141052963775E-3</v>
      </c>
      <c r="AR208">
        <f t="shared" si="74"/>
        <v>3.6809958694099354E-3</v>
      </c>
      <c r="AT208">
        <f t="shared" ref="AT208:AT271" si="84">AQ208/SQRT(5)</f>
        <v>1.0719325751341578E-3</v>
      </c>
      <c r="AU208">
        <f t="shared" ref="AU208:AU271" si="85">AR208/SQRT(6)</f>
        <v>1.5027602708911473E-3</v>
      </c>
      <c r="AW208">
        <f t="shared" si="75"/>
        <v>4.8308211106999475E-2</v>
      </c>
    </row>
    <row r="209" spans="1:49" x14ac:dyDescent="0.2">
      <c r="A209" t="s">
        <v>1267</v>
      </c>
      <c r="B209">
        <v>849.69899999999996</v>
      </c>
      <c r="C209">
        <v>4.9306787484150903E-3</v>
      </c>
      <c r="D209">
        <v>4.1927223029401199E-4</v>
      </c>
      <c r="E209">
        <v>2.7836315338390298E-3</v>
      </c>
      <c r="F209">
        <v>4.7802530596910203E-3</v>
      </c>
      <c r="G209">
        <v>2.2125509907747099E-3</v>
      </c>
      <c r="H209">
        <v>5.3354458182404002E-3</v>
      </c>
      <c r="I209">
        <v>3.2495315655990901E-3</v>
      </c>
      <c r="J209">
        <v>3.7316919266787902E-3</v>
      </c>
      <c r="K209">
        <v>4.2266137436521604E-3</v>
      </c>
      <c r="L209">
        <v>4.4284933891895403E-3</v>
      </c>
      <c r="M209">
        <v>1.71296413137888E-3</v>
      </c>
      <c r="N209">
        <v>7.3561557930052202E-3</v>
      </c>
      <c r="O209">
        <v>2.6173133237321002E-3</v>
      </c>
      <c r="P209">
        <v>2.5102941871941401E-3</v>
      </c>
      <c r="Q209">
        <v>0</v>
      </c>
      <c r="R209">
        <v>0</v>
      </c>
      <c r="S209">
        <v>4.7753237536125002E-3</v>
      </c>
      <c r="T209">
        <v>2.4018928785486502E-3</v>
      </c>
      <c r="U209">
        <v>2.54740741734036E-3</v>
      </c>
      <c r="V209">
        <v>2.77265496701106E-3</v>
      </c>
      <c r="W209">
        <v>0</v>
      </c>
      <c r="X209">
        <v>1.8853118432909999E-3</v>
      </c>
      <c r="AA209" t="str">
        <f t="shared" si="76"/>
        <v>PG_20:5/22:1</v>
      </c>
      <c r="AB209">
        <f t="shared" si="77"/>
        <v>2.6749754893545512E-3</v>
      </c>
      <c r="AC209">
        <f t="shared" si="78"/>
        <v>3.7819422967650248E-3</v>
      </c>
      <c r="AD209">
        <f t="shared" si="79"/>
        <v>3.7739984045075548E-3</v>
      </c>
      <c r="AE209">
        <f t="shared" si="80"/>
        <v>3.4906117461389399E-3</v>
      </c>
      <c r="AF209">
        <f t="shared" si="81"/>
        <v>4.3275535664208508E-3</v>
      </c>
      <c r="AG209">
        <f t="shared" si="82"/>
        <v>4.5345599621920505E-3</v>
      </c>
      <c r="AH209">
        <f t="shared" si="83"/>
        <v>2.5638037554631199E-3</v>
      </c>
      <c r="AI209">
        <f t="shared" si="67"/>
        <v>3.588608316080575E-3</v>
      </c>
      <c r="AJ209">
        <f t="shared" si="68"/>
        <v>2.66003119217571E-3</v>
      </c>
      <c r="AK209">
        <f t="shared" si="69"/>
        <v>9.4265592164549997E-4</v>
      </c>
      <c r="AM209" t="str">
        <f t="shared" si="70"/>
        <v>PG_20:5/22:1</v>
      </c>
      <c r="AN209">
        <f t="shared" si="71"/>
        <v>3.6098163006373848E-3</v>
      </c>
      <c r="AO209">
        <f t="shared" si="72"/>
        <v>2.8579318295113912E-3</v>
      </c>
      <c r="AQ209">
        <f t="shared" si="73"/>
        <v>6.0412477451301659E-4</v>
      </c>
      <c r="AR209">
        <f t="shared" si="74"/>
        <v>1.3359386038263555E-3</v>
      </c>
      <c r="AT209">
        <f t="shared" si="84"/>
        <v>2.7017281254056749E-4</v>
      </c>
      <c r="AU209">
        <f t="shared" si="85"/>
        <v>5.4539465117678962E-4</v>
      </c>
      <c r="AW209">
        <f t="shared" si="75"/>
        <v>0.29836574861992871</v>
      </c>
    </row>
    <row r="210" spans="1:49" x14ac:dyDescent="0.2">
      <c r="A210" t="s">
        <v>1268</v>
      </c>
      <c r="B210">
        <v>847.697</v>
      </c>
      <c r="C210">
        <v>1.1587201718750799E-3</v>
      </c>
      <c r="D210">
        <v>3.5116258814772498E-5</v>
      </c>
      <c r="E210">
        <v>1.76638253633869E-3</v>
      </c>
      <c r="F210">
        <v>4.7682521549861296E-3</v>
      </c>
      <c r="G210">
        <v>0</v>
      </c>
      <c r="H210">
        <v>4.5625637671734103E-3</v>
      </c>
      <c r="I210">
        <v>0</v>
      </c>
      <c r="J210">
        <v>1.3891408305491801E-3</v>
      </c>
      <c r="K210">
        <v>9.9878091425523998E-4</v>
      </c>
      <c r="L210">
        <v>1.0694246452603699E-3</v>
      </c>
      <c r="M210">
        <v>3.1349505729465601E-4</v>
      </c>
      <c r="N210">
        <v>1.45459623513692E-3</v>
      </c>
      <c r="O210">
        <v>0</v>
      </c>
      <c r="P210">
        <v>0</v>
      </c>
      <c r="Q210">
        <v>1.13246457147295E-3</v>
      </c>
      <c r="R210">
        <v>0</v>
      </c>
      <c r="S210">
        <v>1.32563632977445E-3</v>
      </c>
      <c r="T210">
        <v>2.0228645697559899E-3</v>
      </c>
      <c r="U210">
        <v>0</v>
      </c>
      <c r="V210">
        <v>1.8362747108407601E-3</v>
      </c>
      <c r="W210">
        <v>5.3806554135358198E-4</v>
      </c>
      <c r="X210">
        <v>2.3229399706716099E-3</v>
      </c>
      <c r="AA210" t="str">
        <f t="shared" si="76"/>
        <v>PG_20:5/22:2</v>
      </c>
      <c r="AB210">
        <f t="shared" si="77"/>
        <v>5.9691821534492624E-4</v>
      </c>
      <c r="AC210">
        <f t="shared" si="78"/>
        <v>3.2673173456624098E-3</v>
      </c>
      <c r="AD210">
        <f t="shared" si="79"/>
        <v>2.2812818835867051E-3</v>
      </c>
      <c r="AE210">
        <f t="shared" si="80"/>
        <v>6.9457041527459004E-4</v>
      </c>
      <c r="AF210">
        <f t="shared" si="81"/>
        <v>1.0341027797578051E-3</v>
      </c>
      <c r="AG210">
        <f t="shared" si="82"/>
        <v>8.8404564621578799E-4</v>
      </c>
      <c r="AH210">
        <f t="shared" si="83"/>
        <v>0</v>
      </c>
      <c r="AI210">
        <f t="shared" si="67"/>
        <v>1.6742504497652198E-3</v>
      </c>
      <c r="AJ210">
        <f t="shared" si="68"/>
        <v>9.1813735542038005E-4</v>
      </c>
      <c r="AK210">
        <f t="shared" si="69"/>
        <v>1.430502756012596E-3</v>
      </c>
      <c r="AM210" t="str">
        <f t="shared" si="70"/>
        <v>PG_20:5/22:2</v>
      </c>
      <c r="AN210">
        <f t="shared" si="71"/>
        <v>1.5748381279252874E-3</v>
      </c>
      <c r="AO210">
        <f t="shared" si="72"/>
        <v>9.8138724148279688E-4</v>
      </c>
      <c r="AQ210">
        <f t="shared" si="73"/>
        <v>1.1605108789342897E-3</v>
      </c>
      <c r="AR210">
        <f t="shared" si="74"/>
        <v>6.4388683454160377E-4</v>
      </c>
      <c r="AT210">
        <f t="shared" si="84"/>
        <v>5.1899624278502004E-4</v>
      </c>
      <c r="AU210">
        <f t="shared" si="85"/>
        <v>2.6286569945379798E-4</v>
      </c>
      <c r="AW210">
        <f t="shared" si="75"/>
        <v>0.35450135947085676</v>
      </c>
    </row>
    <row r="211" spans="1:49" x14ac:dyDescent="0.2">
      <c r="A211" t="s">
        <v>1269</v>
      </c>
      <c r="B211">
        <v>845.69500000000005</v>
      </c>
      <c r="C211">
        <v>4.87492382261867E-3</v>
      </c>
      <c r="D211">
        <v>1.9725837758522401E-3</v>
      </c>
      <c r="E211">
        <v>1.0578496436279301E-3</v>
      </c>
      <c r="F211">
        <v>3.9731198181902302E-5</v>
      </c>
      <c r="G211">
        <v>3.9388194399681699E-5</v>
      </c>
      <c r="H211">
        <v>1.2917121278357699E-3</v>
      </c>
      <c r="I211">
        <v>4.0288298242274704E-3</v>
      </c>
      <c r="J211">
        <v>1.41645720909683E-3</v>
      </c>
      <c r="K211">
        <v>3.5218025982915798E-5</v>
      </c>
      <c r="L211">
        <v>1.0526081653339399E-3</v>
      </c>
      <c r="M211">
        <v>0</v>
      </c>
      <c r="N211">
        <v>2.89769374942231E-3</v>
      </c>
      <c r="O211">
        <v>2.6173133237321002E-3</v>
      </c>
      <c r="P211">
        <v>0</v>
      </c>
      <c r="Q211">
        <v>8.0089163266921701E-4</v>
      </c>
      <c r="R211">
        <v>1.0136886445242901E-3</v>
      </c>
      <c r="S211">
        <v>1.0877035628375201E-3</v>
      </c>
      <c r="T211">
        <v>6.31713847987768E-4</v>
      </c>
      <c r="U211">
        <v>2.5739711887823001E-3</v>
      </c>
      <c r="V211">
        <v>0</v>
      </c>
      <c r="W211">
        <v>1.72144302034115E-3</v>
      </c>
      <c r="X211">
        <v>2.3229399706716099E-3</v>
      </c>
      <c r="AA211" t="str">
        <f t="shared" si="76"/>
        <v>PG_20:5/22:3</v>
      </c>
      <c r="AB211">
        <f t="shared" si="77"/>
        <v>3.423753799235455E-3</v>
      </c>
      <c r="AC211">
        <f t="shared" si="78"/>
        <v>5.4879042090491613E-4</v>
      </c>
      <c r="AD211">
        <f t="shared" si="79"/>
        <v>6.6555016111772582E-4</v>
      </c>
      <c r="AE211">
        <f t="shared" si="80"/>
        <v>2.72264351666215E-3</v>
      </c>
      <c r="AF211">
        <f t="shared" si="81"/>
        <v>5.4391309565842783E-4</v>
      </c>
      <c r="AG211">
        <f t="shared" si="82"/>
        <v>1.448846874711155E-3</v>
      </c>
      <c r="AH211">
        <f t="shared" si="83"/>
        <v>1.3086566618660501E-3</v>
      </c>
      <c r="AI211">
        <f t="shared" si="67"/>
        <v>8.5970870541264403E-4</v>
      </c>
      <c r="AJ211">
        <f t="shared" si="68"/>
        <v>1.2869855943911501E-3</v>
      </c>
      <c r="AK211">
        <f t="shared" si="69"/>
        <v>2.0221914955063799E-3</v>
      </c>
      <c r="AM211" t="str">
        <f t="shared" si="70"/>
        <v>PG_20:5/22:3</v>
      </c>
      <c r="AN211">
        <f t="shared" si="71"/>
        <v>1.580930198715735E-3</v>
      </c>
      <c r="AO211">
        <f t="shared" si="72"/>
        <v>1.3852778663774757E-3</v>
      </c>
      <c r="AQ211">
        <f t="shared" si="73"/>
        <v>1.3854733603731199E-3</v>
      </c>
      <c r="AR211">
        <f t="shared" si="74"/>
        <v>4.1876458555522916E-4</v>
      </c>
      <c r="AT211">
        <f t="shared" si="84"/>
        <v>6.1960252296187185E-4</v>
      </c>
      <c r="AU211">
        <f t="shared" si="85"/>
        <v>1.7095992615973041E-4</v>
      </c>
      <c r="AW211">
        <f t="shared" si="75"/>
        <v>0.77529977878900747</v>
      </c>
    </row>
    <row r="212" spans="1:49" x14ac:dyDescent="0.2">
      <c r="A212" t="s">
        <v>1270</v>
      </c>
      <c r="B212">
        <v>843.69299999999998</v>
      </c>
      <c r="C212">
        <v>1.2020334091193299E-3</v>
      </c>
      <c r="D212">
        <v>3.8776119251184601E-3</v>
      </c>
      <c r="E212">
        <v>5.4535367232311097E-3</v>
      </c>
      <c r="F212">
        <v>1.85146950577686E-3</v>
      </c>
      <c r="G212">
        <v>6.3297714854408294E-5</v>
      </c>
      <c r="H212">
        <v>1.2740946092845999E-3</v>
      </c>
      <c r="I212">
        <v>1.2253190953095501E-3</v>
      </c>
      <c r="J212">
        <v>9.2232233097360797E-3</v>
      </c>
      <c r="K212">
        <v>4.1243137336960502E-3</v>
      </c>
      <c r="L212">
        <v>3.0515364560332E-3</v>
      </c>
      <c r="M212">
        <v>2.7230376949659101E-3</v>
      </c>
      <c r="N212">
        <v>0</v>
      </c>
      <c r="O212">
        <v>0</v>
      </c>
      <c r="P212">
        <v>6.83114873977533E-3</v>
      </c>
      <c r="Q212">
        <v>1.59545214121345E-3</v>
      </c>
      <c r="R212">
        <v>4.0836957123732897E-3</v>
      </c>
      <c r="S212">
        <v>1.1319609102036501E-3</v>
      </c>
      <c r="T212">
        <v>3.1713616333901001E-3</v>
      </c>
      <c r="U212">
        <v>3.7193550976102E-3</v>
      </c>
      <c r="V212">
        <v>3.2891821334090801E-3</v>
      </c>
      <c r="W212">
        <v>1.8173238380220799E-3</v>
      </c>
      <c r="X212">
        <v>3.80767431677052E-3</v>
      </c>
      <c r="AA212" t="str">
        <f t="shared" si="76"/>
        <v>PG_20:5/22:4</v>
      </c>
      <c r="AB212">
        <f t="shared" si="77"/>
        <v>2.539822667118895E-3</v>
      </c>
      <c r="AC212">
        <f t="shared" si="78"/>
        <v>3.6525031145039849E-3</v>
      </c>
      <c r="AD212">
        <f t="shared" si="79"/>
        <v>6.6869616206950407E-4</v>
      </c>
      <c r="AE212">
        <f t="shared" si="80"/>
        <v>5.2242712025228153E-3</v>
      </c>
      <c r="AF212">
        <f t="shared" si="81"/>
        <v>3.5879250948646253E-3</v>
      </c>
      <c r="AG212">
        <f t="shared" si="82"/>
        <v>1.3615188474829551E-3</v>
      </c>
      <c r="AH212">
        <f t="shared" si="83"/>
        <v>3.415574369887665E-3</v>
      </c>
      <c r="AI212">
        <f t="shared" si="67"/>
        <v>2.151661271796875E-3</v>
      </c>
      <c r="AJ212">
        <f t="shared" si="68"/>
        <v>3.5042686155096403E-3</v>
      </c>
      <c r="AK212">
        <f t="shared" si="69"/>
        <v>2.8124990773962999E-3</v>
      </c>
      <c r="AM212" t="str">
        <f t="shared" si="70"/>
        <v>PG_20:5/22:4</v>
      </c>
      <c r="AN212">
        <f t="shared" si="71"/>
        <v>3.1346436482159652E-3</v>
      </c>
      <c r="AO212">
        <f t="shared" si="72"/>
        <v>2.6491044364146872E-3</v>
      </c>
      <c r="AQ212">
        <f t="shared" si="73"/>
        <v>1.6789055077939747E-3</v>
      </c>
      <c r="AR212">
        <f t="shared" si="74"/>
        <v>9.0149959673817726E-4</v>
      </c>
      <c r="AT212">
        <f t="shared" si="84"/>
        <v>7.5082936864522606E-4</v>
      </c>
      <c r="AU212">
        <f t="shared" si="85"/>
        <v>3.6803566922222279E-4</v>
      </c>
      <c r="AW212">
        <f t="shared" si="75"/>
        <v>0.58911558965848465</v>
      </c>
    </row>
    <row r="213" spans="1:49" x14ac:dyDescent="0.2">
      <c r="A213" t="s">
        <v>1271</v>
      </c>
      <c r="B213">
        <v>841.69100000000003</v>
      </c>
      <c r="C213">
        <v>7.1195960883133997E-3</v>
      </c>
      <c r="D213">
        <v>5.9322234774516897E-3</v>
      </c>
      <c r="E213">
        <v>1.17097903585436E-2</v>
      </c>
      <c r="F213">
        <v>5.5502182063844703E-3</v>
      </c>
      <c r="G213">
        <v>1.1282267600147101E-2</v>
      </c>
      <c r="H213">
        <v>7.8490864475713098E-3</v>
      </c>
      <c r="I213">
        <v>1.04743327640059E-2</v>
      </c>
      <c r="J213">
        <v>1.1374653399984599E-2</v>
      </c>
      <c r="K213">
        <v>6.2312883542568198E-3</v>
      </c>
      <c r="L213">
        <v>7.8863385888544597E-3</v>
      </c>
      <c r="M213">
        <v>1.0568943342633299E-2</v>
      </c>
      <c r="N213">
        <v>9.7178768222595194E-3</v>
      </c>
      <c r="O213">
        <v>8.7854691030024006E-3</v>
      </c>
      <c r="P213">
        <v>1.14266872445678E-2</v>
      </c>
      <c r="Q213">
        <v>2.2253450153836402E-3</v>
      </c>
      <c r="R213">
        <v>7.2395487654277899E-3</v>
      </c>
      <c r="S213">
        <v>1.2732053215635E-2</v>
      </c>
      <c r="T213">
        <v>5.2157870636084496E-3</v>
      </c>
      <c r="U213">
        <v>1.01907293598444E-2</v>
      </c>
      <c r="V213">
        <v>9.6111852467691897E-3</v>
      </c>
      <c r="W213">
        <v>2.5850407110906098E-3</v>
      </c>
      <c r="X213">
        <v>7.3504382194475998E-3</v>
      </c>
      <c r="AA213" t="str">
        <f t="shared" si="76"/>
        <v>PG_20:5/22:5</v>
      </c>
      <c r="AB213">
        <f t="shared" si="77"/>
        <v>6.5259097828825451E-3</v>
      </c>
      <c r="AC213">
        <f t="shared" si="78"/>
        <v>8.6300042824640349E-3</v>
      </c>
      <c r="AD213">
        <f t="shared" si="79"/>
        <v>9.5656770238592044E-3</v>
      </c>
      <c r="AE213">
        <f t="shared" si="80"/>
        <v>1.092449308199525E-2</v>
      </c>
      <c r="AF213">
        <f t="shared" si="81"/>
        <v>7.0588134715556397E-3</v>
      </c>
      <c r="AG213">
        <f t="shared" si="82"/>
        <v>1.0143410082446409E-2</v>
      </c>
      <c r="AH213">
        <f t="shared" si="83"/>
        <v>1.01060781737851E-2</v>
      </c>
      <c r="AI213">
        <f t="shared" si="67"/>
        <v>8.9739201396217237E-3</v>
      </c>
      <c r="AJ213">
        <f t="shared" si="68"/>
        <v>9.9009573033067948E-3</v>
      </c>
      <c r="AK213">
        <f t="shared" si="69"/>
        <v>4.967739465269105E-3</v>
      </c>
      <c r="AM213" t="str">
        <f t="shared" si="70"/>
        <v>PG_20:5/22:5</v>
      </c>
      <c r="AN213">
        <f t="shared" si="71"/>
        <v>8.5409795285513353E-3</v>
      </c>
      <c r="AO213">
        <f t="shared" si="72"/>
        <v>8.8184210328858276E-3</v>
      </c>
      <c r="AQ213">
        <f t="shared" si="73"/>
        <v>1.802525278849795E-3</v>
      </c>
      <c r="AR213">
        <f t="shared" si="74"/>
        <v>2.2043973200242353E-3</v>
      </c>
      <c r="AT213">
        <f t="shared" si="84"/>
        <v>8.06113810933981E-4</v>
      </c>
      <c r="AU213">
        <f t="shared" si="85"/>
        <v>8.9994143740301531E-4</v>
      </c>
      <c r="AW213">
        <f t="shared" si="75"/>
        <v>0.83319922480612818</v>
      </c>
    </row>
    <row r="214" spans="1:49" x14ac:dyDescent="0.2">
      <c r="A214" t="s">
        <v>1272</v>
      </c>
      <c r="B214">
        <v>839.68899999999996</v>
      </c>
      <c r="C214">
        <v>1.02734736304303E-2</v>
      </c>
      <c r="D214">
        <v>1.08042715710548E-2</v>
      </c>
      <c r="E214">
        <v>1.4033706247447699E-2</v>
      </c>
      <c r="F214">
        <v>2.1537450952239998E-2</v>
      </c>
      <c r="G214">
        <v>1.25830978053898E-2</v>
      </c>
      <c r="H214">
        <v>1.08310798927758E-2</v>
      </c>
      <c r="I214">
        <v>9.8590634850359501E-3</v>
      </c>
      <c r="J214">
        <v>1.80897060812828E-2</v>
      </c>
      <c r="K214">
        <v>1.7249010158166801E-2</v>
      </c>
      <c r="L214">
        <v>1.70588518168454E-2</v>
      </c>
      <c r="M214">
        <v>1.86571244897712E-2</v>
      </c>
      <c r="N214">
        <v>2.69850256766727E-2</v>
      </c>
      <c r="O214">
        <v>3.0214334182507602E-2</v>
      </c>
      <c r="P214">
        <v>2.1433813278499501E-2</v>
      </c>
      <c r="Q214">
        <v>1.40669751051965E-2</v>
      </c>
      <c r="R214">
        <v>1.6955148985848101E-2</v>
      </c>
      <c r="S214">
        <v>1.36611349338479E-2</v>
      </c>
      <c r="T214">
        <v>1.34603501972231E-2</v>
      </c>
      <c r="U214">
        <v>1.20066683606648E-2</v>
      </c>
      <c r="V214">
        <v>9.3257213139190005E-3</v>
      </c>
      <c r="W214">
        <v>1.2655988493974099E-2</v>
      </c>
      <c r="X214">
        <v>1.6182740169810899E-2</v>
      </c>
      <c r="AA214" t="str">
        <f t="shared" si="76"/>
        <v>PG_20:5/22:6</v>
      </c>
      <c r="AB214">
        <f t="shared" si="77"/>
        <v>1.0538872600742551E-2</v>
      </c>
      <c r="AC214">
        <f t="shared" si="78"/>
        <v>1.7785578599843848E-2</v>
      </c>
      <c r="AD214">
        <f t="shared" si="79"/>
        <v>1.17070888490828E-2</v>
      </c>
      <c r="AE214">
        <f t="shared" si="80"/>
        <v>1.3974384783159375E-2</v>
      </c>
      <c r="AF214">
        <f t="shared" si="81"/>
        <v>1.7153930987506102E-2</v>
      </c>
      <c r="AG214">
        <f t="shared" si="82"/>
        <v>2.282107508322195E-2</v>
      </c>
      <c r="AH214">
        <f t="shared" si="83"/>
        <v>2.5824073730503549E-2</v>
      </c>
      <c r="AI214">
        <f t="shared" si="67"/>
        <v>1.3560742565535501E-2</v>
      </c>
      <c r="AJ214">
        <f t="shared" si="68"/>
        <v>1.0666194837291899E-2</v>
      </c>
      <c r="AK214">
        <f t="shared" si="69"/>
        <v>1.44193643318925E-2</v>
      </c>
      <c r="AM214" t="str">
        <f t="shared" si="70"/>
        <v>PG_20:5/22:6</v>
      </c>
      <c r="AN214">
        <f t="shared" si="71"/>
        <v>1.4231971164066937E-2</v>
      </c>
      <c r="AO214">
        <f t="shared" si="72"/>
        <v>1.7458290109689082E-2</v>
      </c>
      <c r="AQ214">
        <f t="shared" si="73"/>
        <v>3.2111654217736492E-3</v>
      </c>
      <c r="AR214">
        <f t="shared" si="74"/>
        <v>6.5058493525797928E-3</v>
      </c>
      <c r="AT214">
        <f t="shared" si="84"/>
        <v>1.4360768340165326E-3</v>
      </c>
      <c r="AU214">
        <f t="shared" si="85"/>
        <v>2.6560018762061305E-3</v>
      </c>
      <c r="AW214">
        <f t="shared" si="75"/>
        <v>0.35944576795276856</v>
      </c>
    </row>
    <row r="215" spans="1:49" x14ac:dyDescent="0.2">
      <c r="A215" t="s">
        <v>1273</v>
      </c>
      <c r="B215">
        <v>889.73900000000003</v>
      </c>
      <c r="C215">
        <v>1.09171525385312E-3</v>
      </c>
      <c r="D215">
        <v>1.37372438214451E-3</v>
      </c>
      <c r="E215">
        <v>4.2173507243074501E-4</v>
      </c>
      <c r="F215">
        <v>6.1240323573761495E-4</v>
      </c>
      <c r="G215">
        <v>1.0955043728733799E-3</v>
      </c>
      <c r="H215">
        <v>0</v>
      </c>
      <c r="I215">
        <v>6.7532029161514997E-4</v>
      </c>
      <c r="J215">
        <v>1.3891408305491801E-3</v>
      </c>
      <c r="K215">
        <v>5.4283872762873799E-4</v>
      </c>
      <c r="L215">
        <v>0</v>
      </c>
      <c r="M215">
        <v>0</v>
      </c>
      <c r="N215">
        <v>0</v>
      </c>
      <c r="O215">
        <v>2.6076552771667201E-3</v>
      </c>
      <c r="P215">
        <v>3.8146869958585299E-4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AA215" t="str">
        <f t="shared" si="76"/>
        <v>PG_22:0/22:0</v>
      </c>
      <c r="AB215">
        <f t="shared" si="77"/>
        <v>1.2327198179988151E-3</v>
      </c>
      <c r="AC215">
        <f t="shared" si="78"/>
        <v>5.1706915408417998E-4</v>
      </c>
      <c r="AD215">
        <f t="shared" si="79"/>
        <v>5.4775218643668996E-4</v>
      </c>
      <c r="AE215">
        <f t="shared" si="80"/>
        <v>1.032230561082165E-3</v>
      </c>
      <c r="AF215">
        <f t="shared" si="81"/>
        <v>2.71419363814369E-4</v>
      </c>
      <c r="AG215">
        <f t="shared" si="82"/>
        <v>0</v>
      </c>
      <c r="AH215">
        <f t="shared" si="83"/>
        <v>1.4945619883762866E-3</v>
      </c>
      <c r="AI215">
        <f t="shared" si="67"/>
        <v>0</v>
      </c>
      <c r="AJ215">
        <f t="shared" si="68"/>
        <v>0</v>
      </c>
      <c r="AK215">
        <f t="shared" si="69"/>
        <v>0</v>
      </c>
      <c r="AM215" t="str">
        <f t="shared" si="70"/>
        <v>PG_22:0/22:0</v>
      </c>
      <c r="AN215">
        <f t="shared" si="71"/>
        <v>7.2023821668324383E-4</v>
      </c>
      <c r="AO215">
        <f t="shared" si="72"/>
        <v>2.9891239767525734E-4</v>
      </c>
      <c r="AQ215">
        <f t="shared" si="73"/>
        <v>3.9763176305742894E-4</v>
      </c>
      <c r="AR215">
        <f t="shared" si="74"/>
        <v>6.6838844051932546E-4</v>
      </c>
      <c r="AT215">
        <f t="shared" si="84"/>
        <v>1.7782633044190015E-4</v>
      </c>
      <c r="AU215">
        <f t="shared" si="85"/>
        <v>2.7286843820782203E-4</v>
      </c>
      <c r="AW215">
        <f t="shared" si="75"/>
        <v>0.26784525915055024</v>
      </c>
    </row>
    <row r="216" spans="1:49" x14ac:dyDescent="0.2">
      <c r="A216" t="s">
        <v>1274</v>
      </c>
      <c r="B216">
        <v>887.73699999999997</v>
      </c>
      <c r="C216">
        <v>0</v>
      </c>
      <c r="D216">
        <v>0</v>
      </c>
      <c r="E216">
        <v>4.4535524998131699E-4</v>
      </c>
      <c r="F216">
        <v>1.69545569224682E-3</v>
      </c>
      <c r="G216">
        <v>1.0955043728733799E-3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1.2248986117834499E-3</v>
      </c>
      <c r="O216">
        <v>0</v>
      </c>
      <c r="P216">
        <v>0</v>
      </c>
      <c r="Q216">
        <v>9.5727128472807097E-4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AA216" t="str">
        <f t="shared" si="76"/>
        <v>PG_22:0/22:1</v>
      </c>
      <c r="AB216">
        <f t="shared" si="77"/>
        <v>0</v>
      </c>
      <c r="AC216">
        <f t="shared" si="78"/>
        <v>1.0704054711140685E-3</v>
      </c>
      <c r="AD216">
        <f t="shared" si="79"/>
        <v>5.4775218643668996E-4</v>
      </c>
      <c r="AE216">
        <f t="shared" si="80"/>
        <v>0</v>
      </c>
      <c r="AF216">
        <f t="shared" si="81"/>
        <v>0</v>
      </c>
      <c r="AG216">
        <f t="shared" si="82"/>
        <v>6.1244930589172497E-4</v>
      </c>
      <c r="AH216">
        <f t="shared" si="83"/>
        <v>0</v>
      </c>
      <c r="AI216">
        <f t="shared" si="67"/>
        <v>0</v>
      </c>
      <c r="AJ216">
        <f t="shared" si="68"/>
        <v>0</v>
      </c>
      <c r="AK216">
        <f t="shared" si="69"/>
        <v>0</v>
      </c>
      <c r="AM216" t="str">
        <f t="shared" si="70"/>
        <v>PG_22:0/22:1</v>
      </c>
      <c r="AN216">
        <f t="shared" si="71"/>
        <v>3.2363153151015171E-4</v>
      </c>
      <c r="AO216">
        <f t="shared" si="72"/>
        <v>1.2248986117834498E-4</v>
      </c>
      <c r="AQ216">
        <f t="shared" si="73"/>
        <v>4.8013370257644737E-4</v>
      </c>
      <c r="AR216">
        <f t="shared" si="74"/>
        <v>2.7389565614929187E-4</v>
      </c>
      <c r="AT216">
        <f t="shared" si="84"/>
        <v>2.1472231944992044E-4</v>
      </c>
      <c r="AU216">
        <f t="shared" si="85"/>
        <v>1.1181743338842647E-4</v>
      </c>
      <c r="AW216">
        <f t="shared" si="75"/>
        <v>0.44524850953568862</v>
      </c>
    </row>
    <row r="217" spans="1:49" x14ac:dyDescent="0.2">
      <c r="A217" t="s">
        <v>1275</v>
      </c>
      <c r="B217">
        <v>885.73500000000001</v>
      </c>
      <c r="C217">
        <v>0</v>
      </c>
      <c r="D217">
        <v>9.7668897183181302E-4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1.0323086159215399E-3</v>
      </c>
      <c r="M217">
        <v>0</v>
      </c>
      <c r="N217">
        <v>0</v>
      </c>
      <c r="O217">
        <v>0</v>
      </c>
      <c r="P217">
        <v>0</v>
      </c>
      <c r="Q217">
        <v>9.5727128472807097E-4</v>
      </c>
      <c r="R217">
        <v>0</v>
      </c>
      <c r="S217">
        <v>1.6528933770679099E-4</v>
      </c>
      <c r="T217">
        <v>0</v>
      </c>
      <c r="U217">
        <v>0</v>
      </c>
      <c r="V217">
        <v>0</v>
      </c>
      <c r="W217">
        <v>0</v>
      </c>
      <c r="X217">
        <v>0</v>
      </c>
      <c r="AA217" t="str">
        <f t="shared" si="76"/>
        <v>PG_22:0/22:2</v>
      </c>
      <c r="AB217">
        <f t="shared" si="77"/>
        <v>4.8834448591590651E-4</v>
      </c>
      <c r="AC217">
        <f t="shared" si="78"/>
        <v>0</v>
      </c>
      <c r="AD217">
        <f t="shared" si="79"/>
        <v>0</v>
      </c>
      <c r="AE217">
        <f t="shared" si="80"/>
        <v>0</v>
      </c>
      <c r="AF217">
        <f t="shared" si="81"/>
        <v>5.1615430796076995E-4</v>
      </c>
      <c r="AG217">
        <f t="shared" si="82"/>
        <v>0</v>
      </c>
      <c r="AH217">
        <f t="shared" si="83"/>
        <v>0</v>
      </c>
      <c r="AI217">
        <f t="shared" si="67"/>
        <v>8.2644668853395497E-5</v>
      </c>
      <c r="AJ217">
        <f t="shared" si="68"/>
        <v>0</v>
      </c>
      <c r="AK217">
        <f t="shared" si="69"/>
        <v>0</v>
      </c>
      <c r="AM217" t="str">
        <f t="shared" si="70"/>
        <v>PG_22:0/22:2</v>
      </c>
      <c r="AN217">
        <f t="shared" si="71"/>
        <v>2.008997587753353E-4</v>
      </c>
      <c r="AO217">
        <f t="shared" si="72"/>
        <v>1.6528933770679101E-5</v>
      </c>
      <c r="AQ217">
        <f t="shared" si="73"/>
        <v>2.7526897807916568E-4</v>
      </c>
      <c r="AR217">
        <f t="shared" si="74"/>
        <v>3.6959819506830394E-5</v>
      </c>
      <c r="AT217">
        <f t="shared" si="84"/>
        <v>1.2310402941638279E-4</v>
      </c>
      <c r="AU217">
        <f t="shared" si="85"/>
        <v>1.5088783129516446E-5</v>
      </c>
      <c r="AW217">
        <f t="shared" si="75"/>
        <v>0.20946588408236955</v>
      </c>
    </row>
    <row r="218" spans="1:49" x14ac:dyDescent="0.2">
      <c r="A218" t="s">
        <v>1276</v>
      </c>
      <c r="B218">
        <v>883.73299999999995</v>
      </c>
      <c r="C218">
        <v>0</v>
      </c>
      <c r="D218">
        <v>0</v>
      </c>
      <c r="E218">
        <v>3.2864550677084498E-4</v>
      </c>
      <c r="F218">
        <v>1.1050443416143101E-3</v>
      </c>
      <c r="G218">
        <v>0</v>
      </c>
      <c r="H218">
        <v>1.75375298622029E-3</v>
      </c>
      <c r="I218">
        <v>0</v>
      </c>
      <c r="J218">
        <v>9.0654549753985602E-4</v>
      </c>
      <c r="K218">
        <v>0</v>
      </c>
      <c r="L218">
        <v>0</v>
      </c>
      <c r="M218">
        <v>0</v>
      </c>
      <c r="N218">
        <v>3.33739000031882E-3</v>
      </c>
      <c r="O218">
        <v>0</v>
      </c>
      <c r="P218">
        <v>0</v>
      </c>
      <c r="Q218">
        <v>0</v>
      </c>
      <c r="R218">
        <v>0</v>
      </c>
      <c r="S218">
        <v>1.1955151971132501E-3</v>
      </c>
      <c r="T218">
        <v>0</v>
      </c>
      <c r="U218">
        <v>0</v>
      </c>
      <c r="V218">
        <v>0</v>
      </c>
      <c r="W218">
        <v>0</v>
      </c>
      <c r="X218">
        <v>0</v>
      </c>
      <c r="AA218" t="str">
        <f t="shared" si="76"/>
        <v>PG_22:0/22:3</v>
      </c>
      <c r="AB218">
        <f t="shared" si="77"/>
        <v>0</v>
      </c>
      <c r="AC218">
        <f t="shared" si="78"/>
        <v>7.1684492419257751E-4</v>
      </c>
      <c r="AD218">
        <f t="shared" si="79"/>
        <v>8.7687649311014501E-4</v>
      </c>
      <c r="AE218">
        <f t="shared" si="80"/>
        <v>4.5327274876992801E-4</v>
      </c>
      <c r="AF218">
        <f t="shared" si="81"/>
        <v>0</v>
      </c>
      <c r="AG218">
        <f t="shared" si="82"/>
        <v>1.66869500015941E-3</v>
      </c>
      <c r="AH218">
        <f t="shared" si="83"/>
        <v>0</v>
      </c>
      <c r="AI218">
        <f t="shared" si="67"/>
        <v>5.9775759855662503E-4</v>
      </c>
      <c r="AJ218">
        <f t="shared" si="68"/>
        <v>0</v>
      </c>
      <c r="AK218">
        <f t="shared" si="69"/>
        <v>0</v>
      </c>
      <c r="AM218" t="str">
        <f t="shared" si="70"/>
        <v>PG_22:0/22:3</v>
      </c>
      <c r="AN218">
        <f t="shared" si="71"/>
        <v>4.0939883321453009E-4</v>
      </c>
      <c r="AO218">
        <f t="shared" si="72"/>
        <v>4.5329051974320699E-4</v>
      </c>
      <c r="AQ218">
        <f t="shared" si="73"/>
        <v>4.0317433918224551E-4</v>
      </c>
      <c r="AR218">
        <f t="shared" si="74"/>
        <v>7.2706527797438227E-4</v>
      </c>
      <c r="AT218">
        <f t="shared" si="84"/>
        <v>1.8030504583901158E-4</v>
      </c>
      <c r="AU218">
        <f t="shared" si="85"/>
        <v>2.9682315678867497E-4</v>
      </c>
      <c r="AW218">
        <f t="shared" si="75"/>
        <v>0.90973094859538439</v>
      </c>
    </row>
    <row r="219" spans="1:49" x14ac:dyDescent="0.2">
      <c r="A219" t="s">
        <v>1277</v>
      </c>
      <c r="B219">
        <v>881.73099999999999</v>
      </c>
      <c r="C219">
        <v>1.0801194331897699E-3</v>
      </c>
      <c r="D219">
        <v>9.9800533124411606E-4</v>
      </c>
      <c r="E219">
        <v>1.7290816871698899E-3</v>
      </c>
      <c r="F219">
        <v>1.1050443416143101E-3</v>
      </c>
      <c r="G219">
        <v>1.0955043728733799E-3</v>
      </c>
      <c r="H219">
        <v>1.2468812690683399E-3</v>
      </c>
      <c r="I219">
        <v>2.8721892608389501E-3</v>
      </c>
      <c r="J219">
        <v>2.73983211430214E-3</v>
      </c>
      <c r="K219">
        <v>3.2056263583910599E-3</v>
      </c>
      <c r="L219">
        <v>2.75282297579079E-3</v>
      </c>
      <c r="M219">
        <v>0</v>
      </c>
      <c r="N219">
        <v>6.0859398015842897E-3</v>
      </c>
      <c r="O219">
        <v>0</v>
      </c>
      <c r="P219">
        <v>3.8146869958585299E-4</v>
      </c>
      <c r="Q219">
        <v>2.32689381499582E-3</v>
      </c>
      <c r="R219">
        <v>9.8562064348891405E-4</v>
      </c>
      <c r="S219">
        <v>0</v>
      </c>
      <c r="T219">
        <v>2.8598780347358901E-3</v>
      </c>
      <c r="U219">
        <v>0</v>
      </c>
      <c r="V219">
        <v>1.10176482650446E-3</v>
      </c>
      <c r="W219">
        <v>7.2096870742333204E-4</v>
      </c>
      <c r="X219">
        <v>0</v>
      </c>
      <c r="AA219" t="str">
        <f t="shared" si="76"/>
        <v>PG_22:0/22:4</v>
      </c>
      <c r="AB219">
        <f t="shared" si="77"/>
        <v>1.0390623822169429E-3</v>
      </c>
      <c r="AC219">
        <f t="shared" si="78"/>
        <v>1.4170630143921E-3</v>
      </c>
      <c r="AD219">
        <f t="shared" si="79"/>
        <v>1.17119282097086E-3</v>
      </c>
      <c r="AE219">
        <f t="shared" si="80"/>
        <v>2.806010687570545E-3</v>
      </c>
      <c r="AF219">
        <f t="shared" si="81"/>
        <v>2.979224667090925E-3</v>
      </c>
      <c r="AG219">
        <f t="shared" si="82"/>
        <v>3.0429699007921448E-3</v>
      </c>
      <c r="AH219">
        <f t="shared" si="83"/>
        <v>1.907343497929265E-4</v>
      </c>
      <c r="AI219">
        <f t="shared" si="67"/>
        <v>1.4299390173679451E-3</v>
      </c>
      <c r="AJ219">
        <f t="shared" si="68"/>
        <v>5.5088241325223E-4</v>
      </c>
      <c r="AK219">
        <f t="shared" si="69"/>
        <v>3.6048435371166602E-4</v>
      </c>
      <c r="AM219" t="str">
        <f t="shared" si="70"/>
        <v>PG_22:0/22:4</v>
      </c>
      <c r="AN219">
        <f t="shared" si="71"/>
        <v>1.8825107144482746E-3</v>
      </c>
      <c r="AO219">
        <f t="shared" si="72"/>
        <v>1.1150020069833825E-3</v>
      </c>
      <c r="AQ219">
        <f t="shared" si="73"/>
        <v>9.3403071289043329E-4</v>
      </c>
      <c r="AR219">
        <f t="shared" si="74"/>
        <v>1.1787752147171399E-3</v>
      </c>
      <c r="AT219">
        <f t="shared" si="84"/>
        <v>4.1771123341911956E-4</v>
      </c>
      <c r="AU219">
        <f t="shared" si="85"/>
        <v>4.8123296624944548E-4</v>
      </c>
      <c r="AW219">
        <f t="shared" si="75"/>
        <v>0.28848855092781156</v>
      </c>
    </row>
    <row r="220" spans="1:49" x14ac:dyDescent="0.2">
      <c r="A220" t="s">
        <v>1278</v>
      </c>
      <c r="B220">
        <v>879.72900000000004</v>
      </c>
      <c r="C220">
        <v>4.1444045627289199E-3</v>
      </c>
      <c r="D220">
        <v>9.5255805466694301E-4</v>
      </c>
      <c r="E220">
        <v>2.08017048279596E-3</v>
      </c>
      <c r="F220">
        <v>2.18278650798138E-3</v>
      </c>
      <c r="G220">
        <v>6.6064312582296504E-4</v>
      </c>
      <c r="H220">
        <v>2.0781354484472399E-3</v>
      </c>
      <c r="I220">
        <v>7.3486037942288595E-4</v>
      </c>
      <c r="J220">
        <v>5.1709914239339702E-4</v>
      </c>
      <c r="K220">
        <v>9.5531857469348998E-4</v>
      </c>
      <c r="L220">
        <v>6.2253296994845605E-4</v>
      </c>
      <c r="M220">
        <v>1.9075306765143499E-3</v>
      </c>
      <c r="N220">
        <v>0</v>
      </c>
      <c r="O220">
        <v>5.8240653504722699E-3</v>
      </c>
      <c r="P220">
        <v>3.9499233753135599E-3</v>
      </c>
      <c r="Q220">
        <v>1.78215010217454E-3</v>
      </c>
      <c r="R220">
        <v>1.91899228745457E-4</v>
      </c>
      <c r="S220">
        <v>1.4477550485063699E-3</v>
      </c>
      <c r="T220">
        <v>0</v>
      </c>
      <c r="U220">
        <v>0</v>
      </c>
      <c r="V220">
        <v>1.07049553308682E-3</v>
      </c>
      <c r="W220">
        <v>5.0046110922787003E-3</v>
      </c>
      <c r="X220">
        <v>6.9054968344113001E-6</v>
      </c>
      <c r="AA220" t="str">
        <f t="shared" si="76"/>
        <v>PG_22:0/22:5</v>
      </c>
      <c r="AB220">
        <f t="shared" si="77"/>
        <v>2.5484813086979314E-3</v>
      </c>
      <c r="AC220">
        <f t="shared" si="78"/>
        <v>2.1314784953886702E-3</v>
      </c>
      <c r="AD220">
        <f t="shared" si="79"/>
        <v>1.3693892871351025E-3</v>
      </c>
      <c r="AE220">
        <f t="shared" si="80"/>
        <v>6.2597976090814143E-4</v>
      </c>
      <c r="AF220">
        <f t="shared" si="81"/>
        <v>7.8892577232097302E-4</v>
      </c>
      <c r="AG220">
        <f t="shared" si="82"/>
        <v>9.5376533825717496E-4</v>
      </c>
      <c r="AH220">
        <f t="shared" si="83"/>
        <v>4.8869943628929149E-3</v>
      </c>
      <c r="AI220">
        <f t="shared" si="67"/>
        <v>7.2387752425318497E-4</v>
      </c>
      <c r="AJ220">
        <f t="shared" si="68"/>
        <v>5.3524776654341E-4</v>
      </c>
      <c r="AK220">
        <f t="shared" si="69"/>
        <v>2.5057582945565557E-3</v>
      </c>
      <c r="AM220" t="str">
        <f t="shared" si="70"/>
        <v>PG_22:0/22:5</v>
      </c>
      <c r="AN220">
        <f t="shared" si="71"/>
        <v>1.4928509248901638E-3</v>
      </c>
      <c r="AO220">
        <f t="shared" si="72"/>
        <v>1.9211286573006484E-3</v>
      </c>
      <c r="AQ220">
        <f t="shared" si="73"/>
        <v>8.3432902568159918E-4</v>
      </c>
      <c r="AR220">
        <f t="shared" si="74"/>
        <v>1.8322130816547098E-3</v>
      </c>
      <c r="AT220">
        <f t="shared" si="84"/>
        <v>3.7312328340504471E-4</v>
      </c>
      <c r="AU220">
        <f t="shared" si="85"/>
        <v>7.4799785835106159E-4</v>
      </c>
      <c r="AW220">
        <f t="shared" si="75"/>
        <v>0.65231463061091755</v>
      </c>
    </row>
    <row r="221" spans="1:49" x14ac:dyDescent="0.2">
      <c r="A221" t="s">
        <v>1279</v>
      </c>
      <c r="B221">
        <v>877.72699999999998</v>
      </c>
      <c r="C221">
        <v>3.4280811930006601E-3</v>
      </c>
      <c r="D221">
        <v>1.1952853387903601E-3</v>
      </c>
      <c r="E221">
        <v>2.2664897881770302E-3</v>
      </c>
      <c r="F221">
        <v>4.0696820559046198E-4</v>
      </c>
      <c r="G221">
        <v>2.2292954259872698E-3</v>
      </c>
      <c r="H221">
        <v>2.5145645923335901E-3</v>
      </c>
      <c r="I221">
        <v>2.41069610725224E-3</v>
      </c>
      <c r="J221">
        <v>3.65411689791961E-3</v>
      </c>
      <c r="K221">
        <v>4.8733836243894102E-3</v>
      </c>
      <c r="L221">
        <v>2.4620204425865799E-3</v>
      </c>
      <c r="M221">
        <v>5.5457233432487903E-3</v>
      </c>
      <c r="N221">
        <v>4.3823316580200904E-3</v>
      </c>
      <c r="O221">
        <v>8.2743561141184804E-3</v>
      </c>
      <c r="P221">
        <v>7.8694218453328694E-3</v>
      </c>
      <c r="Q221">
        <v>3.12142361966561E-3</v>
      </c>
      <c r="R221">
        <v>4.0639860949505096E-3</v>
      </c>
      <c r="S221">
        <v>5.0332409366149198E-3</v>
      </c>
      <c r="T221">
        <v>1.16902335994086E-3</v>
      </c>
      <c r="U221">
        <v>2.9470060373387502E-4</v>
      </c>
      <c r="V221">
        <v>0</v>
      </c>
      <c r="W221">
        <v>1.68826480883464E-3</v>
      </c>
      <c r="X221">
        <v>3.84238271704033E-3</v>
      </c>
      <c r="AA221" t="str">
        <f t="shared" si="76"/>
        <v>PG_22:0/22:6</v>
      </c>
      <c r="AB221">
        <f t="shared" si="77"/>
        <v>2.3116832658955102E-3</v>
      </c>
      <c r="AC221">
        <f t="shared" si="78"/>
        <v>1.336728996883746E-3</v>
      </c>
      <c r="AD221">
        <f t="shared" si="79"/>
        <v>2.3719300091604298E-3</v>
      </c>
      <c r="AE221">
        <f t="shared" si="80"/>
        <v>3.0324065025859248E-3</v>
      </c>
      <c r="AF221">
        <f t="shared" si="81"/>
        <v>3.667702033487995E-3</v>
      </c>
      <c r="AG221">
        <f t="shared" si="82"/>
        <v>4.9640275006344403E-3</v>
      </c>
      <c r="AH221">
        <f t="shared" si="83"/>
        <v>8.0718889797256749E-3</v>
      </c>
      <c r="AI221">
        <f t="shared" si="67"/>
        <v>3.1011321482778899E-3</v>
      </c>
      <c r="AJ221">
        <f t="shared" si="68"/>
        <v>1.4735030186693751E-4</v>
      </c>
      <c r="AK221">
        <f t="shared" si="69"/>
        <v>2.765323762937485E-3</v>
      </c>
      <c r="AM221" t="str">
        <f t="shared" si="70"/>
        <v>PG_22:0/22:6</v>
      </c>
      <c r="AN221">
        <f t="shared" si="71"/>
        <v>2.5440901616027209E-3</v>
      </c>
      <c r="AO221">
        <f t="shared" si="72"/>
        <v>3.8099445386884853E-3</v>
      </c>
      <c r="AQ221">
        <f t="shared" si="73"/>
        <v>8.7211374728952777E-4</v>
      </c>
      <c r="AR221">
        <f t="shared" si="74"/>
        <v>2.9370189825344314E-3</v>
      </c>
      <c r="AT221">
        <f t="shared" si="84"/>
        <v>3.9002112461029138E-4</v>
      </c>
      <c r="AU221">
        <f t="shared" si="85"/>
        <v>1.1990329786795962E-3</v>
      </c>
      <c r="AW221">
        <f t="shared" si="75"/>
        <v>0.40050000055432422</v>
      </c>
    </row>
    <row r="222" spans="1:49" x14ac:dyDescent="0.2">
      <c r="A222" t="s">
        <v>1280</v>
      </c>
      <c r="B222">
        <v>885.73500000000001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2.6257720283968602E-4</v>
      </c>
      <c r="S222">
        <v>0</v>
      </c>
      <c r="T222">
        <v>0</v>
      </c>
      <c r="U222">
        <v>0</v>
      </c>
      <c r="V222">
        <v>1.2704720375839899E-4</v>
      </c>
      <c r="W222">
        <v>0</v>
      </c>
      <c r="X222">
        <v>0</v>
      </c>
      <c r="AA222" t="str">
        <f t="shared" si="76"/>
        <v>PG_22:1/22:1</v>
      </c>
      <c r="AB222">
        <f t="shared" si="77"/>
        <v>0</v>
      </c>
      <c r="AC222">
        <f t="shared" si="78"/>
        <v>0</v>
      </c>
      <c r="AD222">
        <f t="shared" si="79"/>
        <v>0</v>
      </c>
      <c r="AE222">
        <f t="shared" si="80"/>
        <v>0</v>
      </c>
      <c r="AF222">
        <f t="shared" si="81"/>
        <v>0</v>
      </c>
      <c r="AG222">
        <f t="shared" si="82"/>
        <v>0</v>
      </c>
      <c r="AH222">
        <f t="shared" si="83"/>
        <v>0</v>
      </c>
      <c r="AI222">
        <f t="shared" si="67"/>
        <v>0</v>
      </c>
      <c r="AJ222">
        <f t="shared" si="68"/>
        <v>6.3523601879199497E-5</v>
      </c>
      <c r="AK222">
        <f t="shared" si="69"/>
        <v>0</v>
      </c>
      <c r="AM222" t="str">
        <f t="shared" si="70"/>
        <v>PG_22:1/22:1</v>
      </c>
      <c r="AN222">
        <f t="shared" si="71"/>
        <v>0</v>
      </c>
      <c r="AO222">
        <f t="shared" si="72"/>
        <v>1.27047203758399E-5</v>
      </c>
      <c r="AQ222">
        <f t="shared" si="73"/>
        <v>0</v>
      </c>
      <c r="AR222">
        <f t="shared" si="74"/>
        <v>2.8408618395504691E-5</v>
      </c>
      <c r="AT222">
        <f t="shared" si="84"/>
        <v>0</v>
      </c>
      <c r="AU222">
        <f t="shared" si="85"/>
        <v>1.1597769894405043E-5</v>
      </c>
      <c r="AW222">
        <f t="shared" si="75"/>
        <v>0.37390096630005903</v>
      </c>
    </row>
    <row r="223" spans="1:49" x14ac:dyDescent="0.2">
      <c r="A223" t="s">
        <v>1281</v>
      </c>
      <c r="B223">
        <v>883.73299999999995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6.74421551045171E-4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1.94677954865064E-4</v>
      </c>
      <c r="X223">
        <v>0</v>
      </c>
      <c r="AA223" t="str">
        <f t="shared" si="76"/>
        <v>PG_22:1/22:2</v>
      </c>
      <c r="AB223">
        <f t="shared" si="77"/>
        <v>0</v>
      </c>
      <c r="AC223">
        <f t="shared" si="78"/>
        <v>0</v>
      </c>
      <c r="AD223">
        <f t="shared" si="79"/>
        <v>0</v>
      </c>
      <c r="AE223">
        <f t="shared" si="80"/>
        <v>0</v>
      </c>
      <c r="AF223">
        <f t="shared" si="81"/>
        <v>0</v>
      </c>
      <c r="AG223">
        <f t="shared" si="82"/>
        <v>0</v>
      </c>
      <c r="AH223">
        <f t="shared" si="83"/>
        <v>0</v>
      </c>
      <c r="AI223">
        <f t="shared" si="67"/>
        <v>0</v>
      </c>
      <c r="AJ223">
        <f t="shared" si="68"/>
        <v>0</v>
      </c>
      <c r="AK223">
        <f t="shared" si="69"/>
        <v>9.7338977432532002E-5</v>
      </c>
      <c r="AM223" t="str">
        <f t="shared" si="70"/>
        <v>PG_22:1/22:2</v>
      </c>
      <c r="AN223">
        <f t="shared" si="71"/>
        <v>0</v>
      </c>
      <c r="AO223">
        <f t="shared" si="72"/>
        <v>1.94677954865064E-5</v>
      </c>
      <c r="AQ223">
        <f t="shared" si="73"/>
        <v>0</v>
      </c>
      <c r="AR223">
        <f t="shared" si="74"/>
        <v>4.3531314079891903E-5</v>
      </c>
      <c r="AT223">
        <f t="shared" si="84"/>
        <v>0</v>
      </c>
      <c r="AU223">
        <f t="shared" si="85"/>
        <v>1.777158455476136E-5</v>
      </c>
      <c r="AW223">
        <f t="shared" si="75"/>
        <v>0.37390096630005903</v>
      </c>
    </row>
    <row r="224" spans="1:49" x14ac:dyDescent="0.2">
      <c r="A224" t="s">
        <v>1282</v>
      </c>
      <c r="B224">
        <v>881.73099999999999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1.4942111564746801E-4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1.2704720375839899E-4</v>
      </c>
      <c r="W224">
        <v>0</v>
      </c>
      <c r="X224">
        <v>0</v>
      </c>
      <c r="AA224" t="str">
        <f t="shared" si="76"/>
        <v>PG_22:1/22:3</v>
      </c>
      <c r="AB224">
        <f t="shared" si="77"/>
        <v>0</v>
      </c>
      <c r="AC224">
        <f t="shared" si="78"/>
        <v>0</v>
      </c>
      <c r="AD224">
        <f t="shared" si="79"/>
        <v>0</v>
      </c>
      <c r="AE224">
        <f t="shared" si="80"/>
        <v>0</v>
      </c>
      <c r="AF224">
        <f t="shared" si="81"/>
        <v>0</v>
      </c>
      <c r="AG224">
        <f t="shared" si="82"/>
        <v>0</v>
      </c>
      <c r="AH224">
        <f t="shared" si="83"/>
        <v>7.4710557823734003E-5</v>
      </c>
      <c r="AI224">
        <f t="shared" si="67"/>
        <v>0</v>
      </c>
      <c r="AJ224">
        <f t="shared" si="68"/>
        <v>6.3523601879199497E-5</v>
      </c>
      <c r="AK224">
        <f t="shared" si="69"/>
        <v>0</v>
      </c>
      <c r="AM224" t="str">
        <f t="shared" si="70"/>
        <v>PG_22:1/22:3</v>
      </c>
      <c r="AN224">
        <f t="shared" si="71"/>
        <v>0</v>
      </c>
      <c r="AO224">
        <f t="shared" si="72"/>
        <v>2.7646831940586699E-5</v>
      </c>
      <c r="AQ224">
        <f t="shared" si="73"/>
        <v>0</v>
      </c>
      <c r="AR224">
        <f t="shared" si="74"/>
        <v>3.8063036085831736E-5</v>
      </c>
      <c r="AT224">
        <f t="shared" si="84"/>
        <v>0</v>
      </c>
      <c r="AU224">
        <f t="shared" si="85"/>
        <v>1.5539169411905136E-5</v>
      </c>
      <c r="AW224">
        <f t="shared" si="75"/>
        <v>0.17966668332755015</v>
      </c>
    </row>
    <row r="225" spans="1:49" x14ac:dyDescent="0.2">
      <c r="A225" t="s">
        <v>1283</v>
      </c>
      <c r="B225">
        <v>879.72900000000004</v>
      </c>
      <c r="C225">
        <v>0</v>
      </c>
      <c r="D225">
        <v>9.7668897183181302E-4</v>
      </c>
      <c r="E225">
        <v>2.2642454922665999E-5</v>
      </c>
      <c r="F225">
        <v>1.0503404714386801E-3</v>
      </c>
      <c r="G225">
        <v>1.82584062145564E-3</v>
      </c>
      <c r="H225">
        <v>0</v>
      </c>
      <c r="I225">
        <v>1.2185743370996601E-3</v>
      </c>
      <c r="J225">
        <v>3.0318173003176401E-5</v>
      </c>
      <c r="K225">
        <v>0</v>
      </c>
      <c r="L225">
        <v>2.2530265126398899E-5</v>
      </c>
      <c r="M225">
        <v>8.1263633571545103E-4</v>
      </c>
      <c r="N225">
        <v>1.7386162496533901E-3</v>
      </c>
      <c r="O225">
        <v>2.15127710445221E-3</v>
      </c>
      <c r="P225">
        <v>3.0004465568105598E-3</v>
      </c>
      <c r="Q225">
        <v>2.0544140537946901E-3</v>
      </c>
      <c r="R225">
        <v>2.9657469215711302E-3</v>
      </c>
      <c r="S225">
        <v>0</v>
      </c>
      <c r="T225">
        <v>1.1892606125212899E-3</v>
      </c>
      <c r="U225">
        <v>0</v>
      </c>
      <c r="V225">
        <v>0</v>
      </c>
      <c r="W225">
        <v>7.2096870742333204E-4</v>
      </c>
      <c r="X225">
        <v>0</v>
      </c>
      <c r="AA225" t="str">
        <f t="shared" si="76"/>
        <v>PG_22:1/22:4</v>
      </c>
      <c r="AB225">
        <f t="shared" si="77"/>
        <v>4.8834448591590651E-4</v>
      </c>
      <c r="AC225">
        <f t="shared" si="78"/>
        <v>5.3649146318067301E-4</v>
      </c>
      <c r="AD225">
        <f t="shared" si="79"/>
        <v>9.1292031072782E-4</v>
      </c>
      <c r="AE225">
        <f t="shared" si="80"/>
        <v>6.2444625505141821E-4</v>
      </c>
      <c r="AF225">
        <f t="shared" si="81"/>
        <v>1.126513256319945E-5</v>
      </c>
      <c r="AG225">
        <f t="shared" si="82"/>
        <v>1.2756262926844205E-3</v>
      </c>
      <c r="AH225">
        <f t="shared" si="83"/>
        <v>2.5758618306313849E-3</v>
      </c>
      <c r="AI225">
        <f t="shared" si="67"/>
        <v>5.9463030626064495E-4</v>
      </c>
      <c r="AJ225">
        <f t="shared" si="68"/>
        <v>0</v>
      </c>
      <c r="AK225">
        <f t="shared" si="69"/>
        <v>3.6048435371166602E-4</v>
      </c>
      <c r="AM225" t="str">
        <f t="shared" si="70"/>
        <v>PG_22:1/22:4</v>
      </c>
      <c r="AN225">
        <f t="shared" si="71"/>
        <v>5.1469352948780342E-4</v>
      </c>
      <c r="AO225">
        <f t="shared" si="72"/>
        <v>9.6132055665762331E-4</v>
      </c>
      <c r="AQ225">
        <f t="shared" si="73"/>
        <v>3.2605206750837174E-4</v>
      </c>
      <c r="AR225">
        <f t="shared" si="74"/>
        <v>1.0155213828649053E-3</v>
      </c>
      <c r="AT225">
        <f t="shared" si="84"/>
        <v>1.4581491743061392E-4</v>
      </c>
      <c r="AU225">
        <f t="shared" si="85"/>
        <v>4.1458486848409574E-4</v>
      </c>
      <c r="AW225">
        <f t="shared" si="75"/>
        <v>0.39363120370136678</v>
      </c>
    </row>
    <row r="226" spans="1:49" x14ac:dyDescent="0.2">
      <c r="A226" t="s">
        <v>1284</v>
      </c>
      <c r="B226">
        <v>877.72699999999998</v>
      </c>
      <c r="C226">
        <v>1.5593825884027701E-3</v>
      </c>
      <c r="D226">
        <v>0</v>
      </c>
      <c r="E226">
        <v>2.99835460789942E-3</v>
      </c>
      <c r="F226">
        <v>1.1050443416143101E-3</v>
      </c>
      <c r="G226">
        <v>0</v>
      </c>
      <c r="H226">
        <v>0</v>
      </c>
      <c r="I226">
        <v>0</v>
      </c>
      <c r="J226">
        <v>0</v>
      </c>
      <c r="K226">
        <v>9.5531857469348998E-4</v>
      </c>
      <c r="L226">
        <v>1.41657915799993E-3</v>
      </c>
      <c r="M226">
        <v>1.6706244292089599E-3</v>
      </c>
      <c r="N226">
        <v>3.2367785145067602E-3</v>
      </c>
      <c r="O226">
        <v>2.6957034276555102E-3</v>
      </c>
      <c r="P226">
        <v>2.5854790037876199E-3</v>
      </c>
      <c r="Q226">
        <v>8.24878817446471E-4</v>
      </c>
      <c r="R226">
        <v>0</v>
      </c>
      <c r="S226">
        <v>1.1202809369545499E-3</v>
      </c>
      <c r="T226">
        <v>1.1555080927926E-3</v>
      </c>
      <c r="U226">
        <v>0</v>
      </c>
      <c r="V226">
        <v>1.10176482650446E-3</v>
      </c>
      <c r="W226">
        <v>1.43205860409966E-3</v>
      </c>
      <c r="X226">
        <v>1.5992023481550301E-3</v>
      </c>
      <c r="AA226" t="str">
        <f t="shared" si="76"/>
        <v>PG_22:1/22:5</v>
      </c>
      <c r="AB226">
        <f t="shared" si="77"/>
        <v>7.7969129420138504E-4</v>
      </c>
      <c r="AC226">
        <f t="shared" si="78"/>
        <v>2.051699474756865E-3</v>
      </c>
      <c r="AD226">
        <f t="shared" si="79"/>
        <v>0</v>
      </c>
      <c r="AE226">
        <f t="shared" si="80"/>
        <v>0</v>
      </c>
      <c r="AF226">
        <f t="shared" si="81"/>
        <v>1.1859488663467101E-3</v>
      </c>
      <c r="AG226">
        <f t="shared" si="82"/>
        <v>2.45370147185786E-3</v>
      </c>
      <c r="AH226">
        <f t="shared" si="83"/>
        <v>2.640591215721565E-3</v>
      </c>
      <c r="AI226">
        <f t="shared" si="67"/>
        <v>1.137894514873575E-3</v>
      </c>
      <c r="AJ226">
        <f t="shared" si="68"/>
        <v>5.5088241325223E-4</v>
      </c>
      <c r="AK226">
        <f t="shared" si="69"/>
        <v>1.515630476127345E-3</v>
      </c>
      <c r="AM226" t="str">
        <f t="shared" si="70"/>
        <v>PG_22:1/22:5</v>
      </c>
      <c r="AN226">
        <f t="shared" si="71"/>
        <v>8.0346792706099198E-4</v>
      </c>
      <c r="AO226">
        <f t="shared" si="72"/>
        <v>1.6597400183665152E-3</v>
      </c>
      <c r="AQ226">
        <f t="shared" si="73"/>
        <v>8.6545658664684559E-4</v>
      </c>
      <c r="AR226">
        <f t="shared" si="74"/>
        <v>8.8248220082374682E-4</v>
      </c>
      <c r="AT226">
        <f t="shared" si="84"/>
        <v>3.8704395186345671E-4</v>
      </c>
      <c r="AU226">
        <f t="shared" si="85"/>
        <v>3.6027184985108209E-4</v>
      </c>
      <c r="AW226">
        <f t="shared" si="75"/>
        <v>0.15997717366357028</v>
      </c>
    </row>
    <row r="227" spans="1:49" x14ac:dyDescent="0.2">
      <c r="A227" t="s">
        <v>1285</v>
      </c>
      <c r="B227">
        <v>875.72500000000002</v>
      </c>
      <c r="C227">
        <v>0</v>
      </c>
      <c r="D227">
        <v>1.336386174304E-3</v>
      </c>
      <c r="E227">
        <v>1.27358015429296E-3</v>
      </c>
      <c r="F227">
        <v>4.1528684319270598E-3</v>
      </c>
      <c r="G227">
        <v>2.8634334199661498E-3</v>
      </c>
      <c r="H227">
        <v>3.1599555825475301E-3</v>
      </c>
      <c r="I227">
        <v>1.9619168206006601E-3</v>
      </c>
      <c r="J227">
        <v>3.6742203580042202E-3</v>
      </c>
      <c r="K227">
        <v>8.7224159848668203E-4</v>
      </c>
      <c r="L227">
        <v>1.04953089707136E-3</v>
      </c>
      <c r="M227">
        <v>4.4371152090122998E-4</v>
      </c>
      <c r="N227">
        <v>4.5599561387344801E-3</v>
      </c>
      <c r="O227">
        <v>4.9820811277828201E-3</v>
      </c>
      <c r="P227">
        <v>0</v>
      </c>
      <c r="Q227">
        <v>1.9720330282402099E-3</v>
      </c>
      <c r="R227">
        <v>3.3953232314123498E-3</v>
      </c>
      <c r="S227">
        <v>1.57999733264317E-3</v>
      </c>
      <c r="T227">
        <v>0</v>
      </c>
      <c r="U227">
        <v>0</v>
      </c>
      <c r="V227">
        <v>0</v>
      </c>
      <c r="W227">
        <v>2.9785605388894399E-3</v>
      </c>
      <c r="X227">
        <v>0</v>
      </c>
      <c r="AA227" t="str">
        <f t="shared" si="76"/>
        <v>PG_22:1/22:6</v>
      </c>
      <c r="AB227">
        <f t="shared" si="77"/>
        <v>6.68193087152E-4</v>
      </c>
      <c r="AC227">
        <f t="shared" si="78"/>
        <v>2.71322429311001E-3</v>
      </c>
      <c r="AD227">
        <f t="shared" si="79"/>
        <v>3.0116945012568399E-3</v>
      </c>
      <c r="AE227">
        <f t="shared" si="80"/>
        <v>2.8180685893024401E-3</v>
      </c>
      <c r="AF227">
        <f t="shared" si="81"/>
        <v>9.6088624777902103E-4</v>
      </c>
      <c r="AG227">
        <f t="shared" si="82"/>
        <v>2.5018338298178552E-3</v>
      </c>
      <c r="AH227">
        <f t="shared" si="83"/>
        <v>2.49104056389141E-3</v>
      </c>
      <c r="AI227">
        <f t="shared" si="67"/>
        <v>7.8999866632158502E-4</v>
      </c>
      <c r="AJ227">
        <f t="shared" si="68"/>
        <v>0</v>
      </c>
      <c r="AK227">
        <f t="shared" si="69"/>
        <v>1.48928026944472E-3</v>
      </c>
      <c r="AM227" t="str">
        <f t="shared" si="70"/>
        <v>PG_22:1/22:6</v>
      </c>
      <c r="AN227">
        <f t="shared" si="71"/>
        <v>2.0344133437200625E-3</v>
      </c>
      <c r="AO227">
        <f t="shared" si="72"/>
        <v>1.4544306658951141E-3</v>
      </c>
      <c r="AQ227">
        <f t="shared" si="73"/>
        <v>1.1234986120366806E-3</v>
      </c>
      <c r="AR227">
        <f t="shared" si="74"/>
        <v>1.0873898113418444E-3</v>
      </c>
      <c r="AT227">
        <f t="shared" si="84"/>
        <v>5.0244385382813622E-4</v>
      </c>
      <c r="AU227">
        <f t="shared" si="85"/>
        <v>4.4392503154813055E-4</v>
      </c>
      <c r="AW227">
        <f t="shared" si="75"/>
        <v>0.43092675295921945</v>
      </c>
    </row>
    <row r="228" spans="1:49" x14ac:dyDescent="0.2">
      <c r="A228" t="s">
        <v>1286</v>
      </c>
      <c r="B228">
        <v>881.73099999999999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AA228" t="str">
        <f t="shared" si="76"/>
        <v>PG_22:2/22:2</v>
      </c>
      <c r="AB228">
        <f t="shared" si="77"/>
        <v>0</v>
      </c>
      <c r="AC228">
        <f t="shared" si="78"/>
        <v>0</v>
      </c>
      <c r="AD228">
        <f t="shared" si="79"/>
        <v>0</v>
      </c>
      <c r="AE228">
        <f t="shared" si="80"/>
        <v>0</v>
      </c>
      <c r="AF228">
        <f t="shared" si="81"/>
        <v>0</v>
      </c>
      <c r="AG228">
        <f t="shared" si="82"/>
        <v>0</v>
      </c>
      <c r="AH228">
        <f t="shared" si="83"/>
        <v>0</v>
      </c>
      <c r="AI228">
        <f t="shared" si="67"/>
        <v>0</v>
      </c>
      <c r="AJ228">
        <f t="shared" si="68"/>
        <v>0</v>
      </c>
      <c r="AK228">
        <f t="shared" si="69"/>
        <v>0</v>
      </c>
      <c r="AM228" t="str">
        <f t="shared" si="70"/>
        <v>PG_22:2/22:2</v>
      </c>
      <c r="AN228">
        <f t="shared" si="71"/>
        <v>0</v>
      </c>
      <c r="AO228">
        <f t="shared" si="72"/>
        <v>0</v>
      </c>
      <c r="AQ228">
        <f t="shared" si="73"/>
        <v>0</v>
      </c>
      <c r="AR228">
        <f t="shared" si="74"/>
        <v>0</v>
      </c>
      <c r="AT228">
        <f t="shared" si="84"/>
        <v>0</v>
      </c>
      <c r="AU228">
        <f t="shared" si="85"/>
        <v>0</v>
      </c>
      <c r="AW228" t="e">
        <f t="shared" si="75"/>
        <v>#DIV/0!</v>
      </c>
    </row>
    <row r="229" spans="1:49" x14ac:dyDescent="0.2">
      <c r="A229" t="s">
        <v>1287</v>
      </c>
      <c r="B229">
        <v>879.72900000000004</v>
      </c>
      <c r="C229">
        <v>0</v>
      </c>
      <c r="D229">
        <v>0</v>
      </c>
      <c r="E229">
        <v>0</v>
      </c>
      <c r="F229">
        <v>1.1050443416143101E-3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1.10176482650446E-3</v>
      </c>
      <c r="W229">
        <v>0</v>
      </c>
      <c r="X229">
        <v>0</v>
      </c>
      <c r="AA229" t="str">
        <f t="shared" si="76"/>
        <v>PG_22:2/22:3</v>
      </c>
      <c r="AB229">
        <f t="shared" si="77"/>
        <v>0</v>
      </c>
      <c r="AC229">
        <f t="shared" si="78"/>
        <v>5.5252217080715505E-4</v>
      </c>
      <c r="AD229">
        <f t="shared" si="79"/>
        <v>0</v>
      </c>
      <c r="AE229">
        <f t="shared" si="80"/>
        <v>0</v>
      </c>
      <c r="AF229">
        <f t="shared" si="81"/>
        <v>0</v>
      </c>
      <c r="AG229">
        <f t="shared" si="82"/>
        <v>0</v>
      </c>
      <c r="AH229">
        <f t="shared" si="83"/>
        <v>0</v>
      </c>
      <c r="AI229">
        <f t="shared" si="67"/>
        <v>0</v>
      </c>
      <c r="AJ229">
        <f t="shared" si="68"/>
        <v>5.5088241325223E-4</v>
      </c>
      <c r="AK229">
        <f t="shared" si="69"/>
        <v>0</v>
      </c>
      <c r="AM229" t="str">
        <f t="shared" si="70"/>
        <v>PG_22:2/22:3</v>
      </c>
      <c r="AN229">
        <f t="shared" si="71"/>
        <v>1.1050443416143101E-4</v>
      </c>
      <c r="AO229">
        <f t="shared" si="72"/>
        <v>1.10176482650446E-4</v>
      </c>
      <c r="AQ229">
        <f t="shared" si="73"/>
        <v>2.4709542660010969E-4</v>
      </c>
      <c r="AR229">
        <f t="shared" si="74"/>
        <v>2.4636210472822346E-4</v>
      </c>
      <c r="AT229">
        <f t="shared" si="84"/>
        <v>1.1050443416143099E-4</v>
      </c>
      <c r="AU229">
        <f t="shared" si="85"/>
        <v>1.0057690809037642E-4</v>
      </c>
      <c r="AW229">
        <f t="shared" si="75"/>
        <v>0.99837459360364922</v>
      </c>
    </row>
    <row r="230" spans="1:49" x14ac:dyDescent="0.2">
      <c r="A230" t="s">
        <v>1288</v>
      </c>
      <c r="B230">
        <v>877.72699999999998</v>
      </c>
      <c r="C230">
        <v>2.2412951962151599E-3</v>
      </c>
      <c r="D230">
        <v>1.9746943030759302E-3</v>
      </c>
      <c r="E230">
        <v>1.0087338212500501E-3</v>
      </c>
      <c r="F230">
        <v>1.1050443416143101E-3</v>
      </c>
      <c r="G230">
        <v>2.1367771400693401E-3</v>
      </c>
      <c r="H230">
        <v>0</v>
      </c>
      <c r="I230">
        <v>2.6595537872724399E-5</v>
      </c>
      <c r="J230">
        <v>1.3203731107497901E-3</v>
      </c>
      <c r="K230">
        <v>1.9319270687841101E-3</v>
      </c>
      <c r="L230">
        <v>1.0548388810479399E-3</v>
      </c>
      <c r="M230">
        <v>0</v>
      </c>
      <c r="N230">
        <v>2.2334997253031699E-3</v>
      </c>
      <c r="O230">
        <v>8.9046367866552295E-4</v>
      </c>
      <c r="P230">
        <v>0</v>
      </c>
      <c r="Q230">
        <v>0</v>
      </c>
      <c r="R230">
        <v>1.0136886445242901E-3</v>
      </c>
      <c r="S230">
        <v>0</v>
      </c>
      <c r="T230">
        <v>0</v>
      </c>
      <c r="U230">
        <v>0</v>
      </c>
      <c r="V230">
        <v>0</v>
      </c>
      <c r="W230">
        <v>9.2054793576611203E-4</v>
      </c>
      <c r="X230">
        <v>0</v>
      </c>
      <c r="AA230" t="str">
        <f t="shared" si="76"/>
        <v>PG_22:2/22:4</v>
      </c>
      <c r="AB230">
        <f t="shared" si="77"/>
        <v>2.107994749645545E-3</v>
      </c>
      <c r="AC230">
        <f t="shared" si="78"/>
        <v>1.0568890814321801E-3</v>
      </c>
      <c r="AD230">
        <f t="shared" si="79"/>
        <v>1.0683885700346701E-3</v>
      </c>
      <c r="AE230">
        <f t="shared" si="80"/>
        <v>6.7348432431125723E-4</v>
      </c>
      <c r="AF230">
        <f t="shared" si="81"/>
        <v>1.493382974916025E-3</v>
      </c>
      <c r="AG230">
        <f t="shared" si="82"/>
        <v>1.1167498626515849E-3</v>
      </c>
      <c r="AH230">
        <f t="shared" si="83"/>
        <v>4.4523183933276148E-4</v>
      </c>
      <c r="AI230">
        <f t="shared" si="67"/>
        <v>0</v>
      </c>
      <c r="AJ230">
        <f t="shared" si="68"/>
        <v>0</v>
      </c>
      <c r="AK230">
        <f t="shared" si="69"/>
        <v>4.6027396788305601E-4</v>
      </c>
      <c r="AM230" t="str">
        <f t="shared" si="70"/>
        <v>PG_22:2/22:4</v>
      </c>
      <c r="AN230">
        <f t="shared" si="71"/>
        <v>1.2800279400679354E-3</v>
      </c>
      <c r="AO230">
        <f t="shared" si="72"/>
        <v>4.0445113397348054E-4</v>
      </c>
      <c r="AQ230">
        <f t="shared" si="73"/>
        <v>5.4624324701859825E-4</v>
      </c>
      <c r="AR230">
        <f t="shared" si="74"/>
        <v>4.5806936514479138E-4</v>
      </c>
      <c r="AT230">
        <f t="shared" si="84"/>
        <v>2.4428740651675899E-4</v>
      </c>
      <c r="AU230">
        <f t="shared" si="85"/>
        <v>1.8700603523422814E-4</v>
      </c>
      <c r="AW230">
        <f t="shared" si="75"/>
        <v>2.592289112814453E-2</v>
      </c>
    </row>
    <row r="231" spans="1:49" x14ac:dyDescent="0.2">
      <c r="A231" t="s">
        <v>1289</v>
      </c>
      <c r="B231">
        <v>875.72500000000002</v>
      </c>
      <c r="C231">
        <v>0</v>
      </c>
      <c r="D231">
        <v>1.5656805553299099E-3</v>
      </c>
      <c r="E231">
        <v>1.9691449763021302E-3</v>
      </c>
      <c r="F231">
        <v>1.5163903108559901E-3</v>
      </c>
      <c r="G231">
        <v>6.6064312582296504E-4</v>
      </c>
      <c r="H231">
        <v>2.4692928395060902E-3</v>
      </c>
      <c r="I231">
        <v>2.0309572284994302E-3</v>
      </c>
      <c r="J231">
        <v>1.9062399729425699E-3</v>
      </c>
      <c r="K231">
        <v>2.2232308576821502E-3</v>
      </c>
      <c r="L231">
        <v>1.6727595193855101E-3</v>
      </c>
      <c r="M231">
        <v>0</v>
      </c>
      <c r="N231">
        <v>1.93609648336916E-3</v>
      </c>
      <c r="O231">
        <v>0</v>
      </c>
      <c r="P231">
        <v>4.30913167297937E-3</v>
      </c>
      <c r="Q231">
        <v>8.24878817446471E-4</v>
      </c>
      <c r="R231">
        <v>2.0023217292058702E-3</v>
      </c>
      <c r="S231">
        <v>0</v>
      </c>
      <c r="T231">
        <v>4.3560090200887796E-6</v>
      </c>
      <c r="U231">
        <v>0</v>
      </c>
      <c r="V231">
        <v>4.0355305403541699E-6</v>
      </c>
      <c r="W231">
        <v>0</v>
      </c>
      <c r="X231">
        <v>0</v>
      </c>
      <c r="AA231" t="str">
        <f t="shared" si="76"/>
        <v>PG_22:2/22:5</v>
      </c>
      <c r="AB231">
        <f t="shared" si="77"/>
        <v>7.8284027766495497E-4</v>
      </c>
      <c r="AC231">
        <f t="shared" si="78"/>
        <v>1.7427676435790602E-3</v>
      </c>
      <c r="AD231">
        <f t="shared" si="79"/>
        <v>1.5649679826645277E-3</v>
      </c>
      <c r="AE231">
        <f t="shared" si="80"/>
        <v>1.9685986007210001E-3</v>
      </c>
      <c r="AF231">
        <f t="shared" si="81"/>
        <v>1.9479951885338301E-3</v>
      </c>
      <c r="AG231">
        <f t="shared" si="82"/>
        <v>9.6804824168458001E-4</v>
      </c>
      <c r="AH231">
        <f t="shared" si="83"/>
        <v>2.154565836489685E-3</v>
      </c>
      <c r="AI231">
        <f t="shared" si="67"/>
        <v>2.1780045100443898E-6</v>
      </c>
      <c r="AJ231">
        <f t="shared" si="68"/>
        <v>2.0177652701770849E-6</v>
      </c>
      <c r="AK231">
        <f t="shared" si="69"/>
        <v>0</v>
      </c>
      <c r="AM231" t="str">
        <f t="shared" si="70"/>
        <v>PG_22:2/22:5</v>
      </c>
      <c r="AN231">
        <f t="shared" si="71"/>
        <v>1.6014339386326744E-3</v>
      </c>
      <c r="AO231">
        <f t="shared" si="72"/>
        <v>6.2536196959089732E-4</v>
      </c>
      <c r="AQ231">
        <f t="shared" si="73"/>
        <v>4.8639365561614856E-4</v>
      </c>
      <c r="AR231">
        <f t="shared" si="74"/>
        <v>9.5182616480432006E-4</v>
      </c>
      <c r="AT231">
        <f t="shared" si="84"/>
        <v>2.1752185555646609E-4</v>
      </c>
      <c r="AU231">
        <f t="shared" si="85"/>
        <v>3.8858140460013886E-4</v>
      </c>
      <c r="AW231">
        <f t="shared" si="75"/>
        <v>8.7568304701285543E-2</v>
      </c>
    </row>
    <row r="232" spans="1:49" x14ac:dyDescent="0.2">
      <c r="A232" t="s">
        <v>1290</v>
      </c>
      <c r="B232">
        <v>873.72299999999996</v>
      </c>
      <c r="C232">
        <v>3.6253431820342801E-3</v>
      </c>
      <c r="D232">
        <v>4.55667980037186E-3</v>
      </c>
      <c r="E232">
        <v>3.8207404628788698E-4</v>
      </c>
      <c r="F232">
        <v>4.8346121374227696E-3</v>
      </c>
      <c r="G232">
        <v>2.8592773252050499E-3</v>
      </c>
      <c r="H232">
        <v>2.4714258743181198E-3</v>
      </c>
      <c r="I232">
        <v>3.5222651897530602E-3</v>
      </c>
      <c r="J232">
        <v>2.6472910345601802E-3</v>
      </c>
      <c r="K232">
        <v>3.1920212641219901E-3</v>
      </c>
      <c r="L232">
        <v>5.0845630702311103E-3</v>
      </c>
      <c r="M232">
        <v>2.3869275089701699E-3</v>
      </c>
      <c r="N232">
        <v>3.9804173888500199E-3</v>
      </c>
      <c r="O232">
        <v>1.2281592281021899E-2</v>
      </c>
      <c r="P232">
        <v>4.0672001249193396E-3</v>
      </c>
      <c r="Q232">
        <v>1.5365584975105099E-3</v>
      </c>
      <c r="R232">
        <v>2.1007350916280999E-3</v>
      </c>
      <c r="S232">
        <v>7.7036897549080002E-4</v>
      </c>
      <c r="T232">
        <v>2.098180754805E-3</v>
      </c>
      <c r="U232">
        <v>2.9470060373387502E-4</v>
      </c>
      <c r="V232">
        <v>8.4204944847754697E-4</v>
      </c>
      <c r="W232">
        <v>2.1504928834246602E-3</v>
      </c>
      <c r="X232">
        <v>0</v>
      </c>
      <c r="AA232" t="str">
        <f t="shared" si="76"/>
        <v>PG_22:2/22:6</v>
      </c>
      <c r="AB232">
        <f t="shared" si="77"/>
        <v>4.0910114912030698E-3</v>
      </c>
      <c r="AC232">
        <f t="shared" si="78"/>
        <v>2.6083430918553284E-3</v>
      </c>
      <c r="AD232">
        <f t="shared" si="79"/>
        <v>2.6653515997615848E-3</v>
      </c>
      <c r="AE232">
        <f t="shared" si="80"/>
        <v>3.0847781121566202E-3</v>
      </c>
      <c r="AF232">
        <f t="shared" si="81"/>
        <v>4.1382921671765504E-3</v>
      </c>
      <c r="AG232">
        <f t="shared" si="82"/>
        <v>3.1836724489100951E-3</v>
      </c>
      <c r="AH232">
        <f t="shared" si="83"/>
        <v>8.1743962029706199E-3</v>
      </c>
      <c r="AI232">
        <f t="shared" si="67"/>
        <v>1.4342748651479001E-3</v>
      </c>
      <c r="AJ232">
        <f t="shared" si="68"/>
        <v>5.68375026105711E-4</v>
      </c>
      <c r="AK232">
        <f t="shared" si="69"/>
        <v>1.0752464417123301E-3</v>
      </c>
      <c r="AM232" t="str">
        <f t="shared" si="70"/>
        <v>PG_22:2/22:6</v>
      </c>
      <c r="AN232">
        <f t="shared" si="71"/>
        <v>3.3175552924306307E-3</v>
      </c>
      <c r="AO232">
        <f t="shared" si="72"/>
        <v>2.8871929969693311E-3</v>
      </c>
      <c r="AQ232">
        <f t="shared" si="73"/>
        <v>7.5072969949568588E-4</v>
      </c>
      <c r="AR232">
        <f t="shared" si="74"/>
        <v>3.1150223115515826E-3</v>
      </c>
      <c r="AT232">
        <f t="shared" si="84"/>
        <v>3.3573652816006863E-4</v>
      </c>
      <c r="AU232">
        <f t="shared" si="85"/>
        <v>1.2717025334477246E-3</v>
      </c>
      <c r="AW232">
        <f t="shared" si="75"/>
        <v>0.77740356312870962</v>
      </c>
    </row>
    <row r="233" spans="1:49" x14ac:dyDescent="0.2">
      <c r="A233" t="s">
        <v>1291</v>
      </c>
      <c r="B233">
        <v>877.72699999999998</v>
      </c>
      <c r="C233">
        <v>0</v>
      </c>
      <c r="D233">
        <v>6.3738173296722296E-4</v>
      </c>
      <c r="E233">
        <v>6.7703339384076605E-4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AA233" t="str">
        <f t="shared" si="76"/>
        <v>PG_22:3/22:3</v>
      </c>
      <c r="AB233">
        <f t="shared" si="77"/>
        <v>3.1869086648361148E-4</v>
      </c>
      <c r="AC233">
        <f t="shared" si="78"/>
        <v>3.3851669692038303E-4</v>
      </c>
      <c r="AD233">
        <f t="shared" si="79"/>
        <v>0</v>
      </c>
      <c r="AE233">
        <f t="shared" si="80"/>
        <v>0</v>
      </c>
      <c r="AF233">
        <f t="shared" si="81"/>
        <v>0</v>
      </c>
      <c r="AG233">
        <f t="shared" si="82"/>
        <v>0</v>
      </c>
      <c r="AH233">
        <f t="shared" si="83"/>
        <v>0</v>
      </c>
      <c r="AI233">
        <f t="shared" si="67"/>
        <v>0</v>
      </c>
      <c r="AJ233">
        <f t="shared" si="68"/>
        <v>0</v>
      </c>
      <c r="AK233">
        <f t="shared" si="69"/>
        <v>0</v>
      </c>
      <c r="AM233" t="str">
        <f t="shared" si="70"/>
        <v>PG_22:3/22:3</v>
      </c>
      <c r="AN233">
        <f t="shared" si="71"/>
        <v>1.314415126807989E-4</v>
      </c>
      <c r="AO233">
        <f t="shared" si="72"/>
        <v>0</v>
      </c>
      <c r="AQ233">
        <f t="shared" si="73"/>
        <v>1.8012014476098893E-4</v>
      </c>
      <c r="AR233">
        <f t="shared" si="74"/>
        <v>0</v>
      </c>
      <c r="AT233">
        <f t="shared" si="84"/>
        <v>8.0552177560534768E-5</v>
      </c>
      <c r="AU233">
        <f t="shared" si="85"/>
        <v>0</v>
      </c>
      <c r="AW233">
        <f t="shared" si="75"/>
        <v>0.1780667104105233</v>
      </c>
    </row>
    <row r="234" spans="1:49" x14ac:dyDescent="0.2">
      <c r="A234" t="s">
        <v>1292</v>
      </c>
      <c r="B234">
        <v>873.72299999999996</v>
      </c>
      <c r="C234">
        <v>4.13358511733405E-5</v>
      </c>
      <c r="D234">
        <v>1.01221623751898E-3</v>
      </c>
      <c r="E234">
        <v>2.0461828335519901E-3</v>
      </c>
      <c r="F234">
        <v>2.1553848130530001E-3</v>
      </c>
      <c r="G234">
        <v>2.9611941950869001E-3</v>
      </c>
      <c r="H234">
        <v>2.0781354484472399E-3</v>
      </c>
      <c r="I234">
        <v>0</v>
      </c>
      <c r="J234">
        <v>1.4194590035523499E-3</v>
      </c>
      <c r="K234">
        <v>3.18424822401737E-3</v>
      </c>
      <c r="L234">
        <v>1.0323086159215399E-3</v>
      </c>
      <c r="M234">
        <v>2.52560046709433E-3</v>
      </c>
      <c r="N234">
        <v>2.4875372582510301E-3</v>
      </c>
      <c r="O234">
        <v>3.6353832355614101E-3</v>
      </c>
      <c r="P234">
        <v>2.0633136894171E-3</v>
      </c>
      <c r="Q234">
        <v>6.5828566143997201E-4</v>
      </c>
      <c r="R234">
        <v>9.8562064348891405E-4</v>
      </c>
      <c r="S234">
        <v>0</v>
      </c>
      <c r="T234">
        <v>0</v>
      </c>
      <c r="U234">
        <v>0</v>
      </c>
      <c r="V234">
        <v>0</v>
      </c>
      <c r="W234">
        <v>9.2054793576611203E-4</v>
      </c>
      <c r="X234">
        <v>1.8853118432909999E-3</v>
      </c>
      <c r="AA234" t="str">
        <f t="shared" si="76"/>
        <v>PG_22:4/22:4</v>
      </c>
      <c r="AB234">
        <f t="shared" si="77"/>
        <v>5.2677604434616027E-4</v>
      </c>
      <c r="AC234">
        <f t="shared" si="78"/>
        <v>2.1007838233024949E-3</v>
      </c>
      <c r="AD234">
        <f t="shared" si="79"/>
        <v>2.5196648217670698E-3</v>
      </c>
      <c r="AE234">
        <f t="shared" si="80"/>
        <v>7.0972950177617495E-4</v>
      </c>
      <c r="AF234">
        <f t="shared" si="81"/>
        <v>2.1082784199694549E-3</v>
      </c>
      <c r="AG234">
        <f t="shared" si="82"/>
        <v>2.5065688626726801E-3</v>
      </c>
      <c r="AH234">
        <f t="shared" si="83"/>
        <v>2.849348462489255E-3</v>
      </c>
      <c r="AI234">
        <f t="shared" si="67"/>
        <v>0</v>
      </c>
      <c r="AJ234">
        <f t="shared" si="68"/>
        <v>0</v>
      </c>
      <c r="AK234">
        <f t="shared" si="69"/>
        <v>1.4029298895285561E-3</v>
      </c>
      <c r="AM234" t="str">
        <f t="shared" si="70"/>
        <v>PG_22:4/22:4</v>
      </c>
      <c r="AN234">
        <f t="shared" si="71"/>
        <v>1.593046522232271E-3</v>
      </c>
      <c r="AO234">
        <f t="shared" si="72"/>
        <v>1.3517694429380982E-3</v>
      </c>
      <c r="AQ234">
        <f t="shared" si="73"/>
        <v>9.0816631723154211E-4</v>
      </c>
      <c r="AR234">
        <f t="shared" si="74"/>
        <v>1.3447567869913147E-3</v>
      </c>
      <c r="AT234">
        <f t="shared" si="84"/>
        <v>4.0614432404107332E-4</v>
      </c>
      <c r="AU234">
        <f t="shared" si="85"/>
        <v>5.4899465937888149E-4</v>
      </c>
      <c r="AW234">
        <f t="shared" si="75"/>
        <v>0.74923468111085989</v>
      </c>
    </row>
    <row r="235" spans="1:49" x14ac:dyDescent="0.2">
      <c r="A235" t="s">
        <v>1293</v>
      </c>
      <c r="B235">
        <v>871.721</v>
      </c>
      <c r="C235">
        <v>7.0437493521070997E-3</v>
      </c>
      <c r="D235">
        <v>2.9079971478420301E-3</v>
      </c>
      <c r="E235">
        <v>7.7444987282762204E-3</v>
      </c>
      <c r="F235">
        <v>4.15288073636467E-3</v>
      </c>
      <c r="G235">
        <v>4.6807091267770003E-3</v>
      </c>
      <c r="H235">
        <v>2.4692928395060902E-3</v>
      </c>
      <c r="I235">
        <v>6.4251186125535396E-3</v>
      </c>
      <c r="J235">
        <v>4.1744822959031E-3</v>
      </c>
      <c r="K235">
        <v>4.4987925678055297E-3</v>
      </c>
      <c r="L235">
        <v>4.7715833646950201E-3</v>
      </c>
      <c r="M235">
        <v>2.2005459328081501E-3</v>
      </c>
      <c r="N235">
        <v>5.5827112413891098E-3</v>
      </c>
      <c r="O235">
        <v>2.5066112063786999E-3</v>
      </c>
      <c r="P235">
        <v>3.0004465568105598E-3</v>
      </c>
      <c r="Q235">
        <v>3.1517726324423001E-3</v>
      </c>
      <c r="R235">
        <v>2.3622778363875199E-3</v>
      </c>
      <c r="S235">
        <v>1.8601059683315E-3</v>
      </c>
      <c r="T235">
        <v>1.83772014103571E-3</v>
      </c>
      <c r="U235">
        <v>1.3821018216901399E-3</v>
      </c>
      <c r="V235">
        <v>1.10176482650446E-3</v>
      </c>
      <c r="W235">
        <v>4.2970775534353902E-3</v>
      </c>
      <c r="X235">
        <v>3.7775291834164101E-3</v>
      </c>
      <c r="AA235" t="str">
        <f t="shared" si="76"/>
        <v>PG_22:4/22:5</v>
      </c>
      <c r="AB235">
        <f t="shared" si="77"/>
        <v>4.9758732499745649E-3</v>
      </c>
      <c r="AC235">
        <f t="shared" si="78"/>
        <v>5.9486897323204457E-3</v>
      </c>
      <c r="AD235">
        <f t="shared" si="79"/>
        <v>3.5750009831415452E-3</v>
      </c>
      <c r="AE235">
        <f t="shared" si="80"/>
        <v>5.2998004542283202E-3</v>
      </c>
      <c r="AF235">
        <f t="shared" si="81"/>
        <v>4.6351879662502749E-3</v>
      </c>
      <c r="AG235">
        <f t="shared" si="82"/>
        <v>3.89162858709863E-3</v>
      </c>
      <c r="AH235">
        <f t="shared" si="83"/>
        <v>2.7535288815946296E-3</v>
      </c>
      <c r="AI235">
        <f t="shared" si="67"/>
        <v>1.8489130546836051E-3</v>
      </c>
      <c r="AJ235">
        <f t="shared" si="68"/>
        <v>1.2419333240973E-3</v>
      </c>
      <c r="AK235">
        <f t="shared" si="69"/>
        <v>4.0373033684258999E-3</v>
      </c>
      <c r="AM235" t="str">
        <f t="shared" si="70"/>
        <v>PG_22:4/22:5</v>
      </c>
      <c r="AN235">
        <f t="shared" si="71"/>
        <v>4.8869104771830305E-3</v>
      </c>
      <c r="AO235">
        <f t="shared" si="72"/>
        <v>2.7546614431800129E-3</v>
      </c>
      <c r="AQ235">
        <f t="shared" si="73"/>
        <v>8.7895370153863331E-4</v>
      </c>
      <c r="AR235">
        <f t="shared" si="74"/>
        <v>1.2294909905090847E-3</v>
      </c>
      <c r="AT235">
        <f t="shared" si="84"/>
        <v>3.9308004514308911E-4</v>
      </c>
      <c r="AU235">
        <f t="shared" si="85"/>
        <v>5.0193759501605546E-4</v>
      </c>
      <c r="AW235">
        <f t="shared" si="75"/>
        <v>1.5350305404099695E-2</v>
      </c>
    </row>
    <row r="236" spans="1:49" x14ac:dyDescent="0.2">
      <c r="A236" t="s">
        <v>1294</v>
      </c>
      <c r="B236">
        <v>869.71900000000005</v>
      </c>
      <c r="C236">
        <v>2.46262094618271E-2</v>
      </c>
      <c r="D236">
        <v>2.5011630900074799E-2</v>
      </c>
      <c r="E236">
        <v>2.9562782324756901E-2</v>
      </c>
      <c r="F236">
        <v>3.3895776187447199E-2</v>
      </c>
      <c r="G236">
        <v>1.5990442346007001E-2</v>
      </c>
      <c r="H236">
        <v>2.3076693598869501E-2</v>
      </c>
      <c r="I236">
        <v>2.2809605662343101E-2</v>
      </c>
      <c r="J236">
        <v>2.2012334043157701E-2</v>
      </c>
      <c r="K236">
        <v>3.3264172019112602E-2</v>
      </c>
      <c r="L236">
        <v>2.2607265853600102E-2</v>
      </c>
      <c r="M236">
        <v>1.9333778816541799E-2</v>
      </c>
      <c r="N236">
        <v>1.3167666030482901E-2</v>
      </c>
      <c r="O236">
        <v>3.3521775534552302E-2</v>
      </c>
      <c r="P236">
        <v>1.7502439997993901E-2</v>
      </c>
      <c r="Q236">
        <v>1.3070675232893901E-2</v>
      </c>
      <c r="R236">
        <v>1.32500543944806E-2</v>
      </c>
      <c r="S236">
        <v>5.3477462727382699E-3</v>
      </c>
      <c r="T236">
        <v>4.3554718732559698E-3</v>
      </c>
      <c r="U236">
        <v>4.4551801137678402E-3</v>
      </c>
      <c r="V236">
        <v>3.8085484418115402E-3</v>
      </c>
      <c r="W236">
        <v>5.1450945882403802E-3</v>
      </c>
      <c r="X236">
        <v>8.8382439235162105E-3</v>
      </c>
      <c r="AA236" t="str">
        <f t="shared" si="76"/>
        <v>PG_22:4/22:6</v>
      </c>
      <c r="AB236">
        <f t="shared" si="77"/>
        <v>2.481892018095095E-2</v>
      </c>
      <c r="AC236">
        <f t="shared" si="78"/>
        <v>3.1729279256102048E-2</v>
      </c>
      <c r="AD236">
        <f t="shared" si="79"/>
        <v>1.953356797243825E-2</v>
      </c>
      <c r="AE236">
        <f t="shared" si="80"/>
        <v>2.2410969852750401E-2</v>
      </c>
      <c r="AF236">
        <f t="shared" si="81"/>
        <v>2.7935718936356352E-2</v>
      </c>
      <c r="AG236">
        <f t="shared" si="82"/>
        <v>1.6250722423512349E-2</v>
      </c>
      <c r="AH236">
        <f t="shared" si="83"/>
        <v>2.55121077662731E-2</v>
      </c>
      <c r="AI236">
        <f t="shared" si="67"/>
        <v>4.8516090729971203E-3</v>
      </c>
      <c r="AJ236">
        <f t="shared" si="68"/>
        <v>4.1318642777896904E-3</v>
      </c>
      <c r="AK236">
        <f t="shared" si="69"/>
        <v>6.991669255878295E-3</v>
      </c>
      <c r="AM236" t="str">
        <f t="shared" si="70"/>
        <v>PG_22:4/22:6</v>
      </c>
      <c r="AN236">
        <f t="shared" si="71"/>
        <v>2.5285691239719597E-2</v>
      </c>
      <c r="AO236">
        <f t="shared" si="72"/>
        <v>1.1547594559290112E-2</v>
      </c>
      <c r="AQ236">
        <f t="shared" si="73"/>
        <v>4.7463484299461985E-3</v>
      </c>
      <c r="AR236">
        <f t="shared" si="74"/>
        <v>9.1884815588064179E-3</v>
      </c>
      <c r="AT236">
        <f t="shared" si="84"/>
        <v>2.1226315468518197E-3</v>
      </c>
      <c r="AU236">
        <f t="shared" si="85"/>
        <v>3.7511818883414517E-3</v>
      </c>
      <c r="AW236">
        <f t="shared" si="75"/>
        <v>2.4982122922379817E-2</v>
      </c>
    </row>
    <row r="237" spans="1:49" x14ac:dyDescent="0.2">
      <c r="A237" t="s">
        <v>1295</v>
      </c>
      <c r="B237">
        <v>869.71900000000005</v>
      </c>
      <c r="C237">
        <v>8.3565120230176693E-3</v>
      </c>
      <c r="D237">
        <v>2.3898714042256798E-3</v>
      </c>
      <c r="E237">
        <v>8.86977010452452E-3</v>
      </c>
      <c r="F237">
        <v>4.50617307719774E-3</v>
      </c>
      <c r="G237">
        <v>6.5300282990761599E-3</v>
      </c>
      <c r="H237">
        <v>2.4937625381366898E-3</v>
      </c>
      <c r="I237">
        <v>4.9691280825716203E-3</v>
      </c>
      <c r="J237">
        <v>1.4027751920268099E-2</v>
      </c>
      <c r="K237">
        <v>1.9689949510062598E-3</v>
      </c>
      <c r="L237">
        <v>1.1800818323290101E-2</v>
      </c>
      <c r="M237">
        <v>7.0265991813563099E-3</v>
      </c>
      <c r="N237">
        <v>0</v>
      </c>
      <c r="O237">
        <v>8.9856780921850309E-3</v>
      </c>
      <c r="P237">
        <v>1.2307867359030699E-2</v>
      </c>
      <c r="Q237">
        <v>8.2174808681462694E-3</v>
      </c>
      <c r="R237">
        <v>5.1693015216574597E-3</v>
      </c>
      <c r="S237">
        <v>2.8955100970127299E-3</v>
      </c>
      <c r="T237">
        <v>2.3785212250425698E-3</v>
      </c>
      <c r="U237">
        <v>2.6759510737442999E-3</v>
      </c>
      <c r="V237">
        <v>2.1490621272543401E-3</v>
      </c>
      <c r="W237">
        <v>1.23675108015074E-5</v>
      </c>
      <c r="X237">
        <v>6.1060154223106502E-3</v>
      </c>
      <c r="AA237" t="str">
        <f t="shared" si="76"/>
        <v>PG_22:5/22:5</v>
      </c>
      <c r="AB237">
        <f t="shared" si="77"/>
        <v>5.373191713621675E-3</v>
      </c>
      <c r="AC237">
        <f t="shared" si="78"/>
        <v>6.68797159086113E-3</v>
      </c>
      <c r="AD237">
        <f t="shared" si="79"/>
        <v>4.5118954186064248E-3</v>
      </c>
      <c r="AE237">
        <f t="shared" si="80"/>
        <v>9.4984400014198594E-3</v>
      </c>
      <c r="AF237">
        <f t="shared" si="81"/>
        <v>6.8849066371481802E-3</v>
      </c>
      <c r="AG237">
        <f t="shared" si="82"/>
        <v>3.5132995906781549E-3</v>
      </c>
      <c r="AH237">
        <f t="shared" si="83"/>
        <v>1.0646772725607864E-2</v>
      </c>
      <c r="AI237">
        <f t="shared" si="67"/>
        <v>2.6370156610276497E-3</v>
      </c>
      <c r="AJ237">
        <f t="shared" si="68"/>
        <v>2.41250660049932E-3</v>
      </c>
      <c r="AK237">
        <f t="shared" si="69"/>
        <v>3.0591914665560787E-3</v>
      </c>
      <c r="AM237" t="str">
        <f t="shared" si="70"/>
        <v>PG_22:5/22:5</v>
      </c>
      <c r="AN237">
        <f t="shared" si="71"/>
        <v>6.5912810723314534E-3</v>
      </c>
      <c r="AO237">
        <f t="shared" si="72"/>
        <v>4.4537572088738132E-3</v>
      </c>
      <c r="AQ237">
        <f t="shared" si="73"/>
        <v>1.8943814591038278E-3</v>
      </c>
      <c r="AR237">
        <f t="shared" si="74"/>
        <v>3.4874764956067052E-3</v>
      </c>
      <c r="AT237">
        <f t="shared" si="84"/>
        <v>8.471931435742793E-4</v>
      </c>
      <c r="AU237">
        <f t="shared" si="85"/>
        <v>1.4237563173643414E-3</v>
      </c>
      <c r="AW237">
        <f t="shared" si="75"/>
        <v>0.27261490326982091</v>
      </c>
    </row>
    <row r="238" spans="1:49" x14ac:dyDescent="0.2">
      <c r="A238" t="s">
        <v>1296</v>
      </c>
      <c r="B238">
        <v>867.71699999999998</v>
      </c>
      <c r="C238">
        <v>2.6891802474983101E-2</v>
      </c>
      <c r="D238">
        <v>2.5554959911630801E-2</v>
      </c>
      <c r="E238">
        <v>2.6346739558710901E-2</v>
      </c>
      <c r="F238">
        <v>3.06418067787625E-2</v>
      </c>
      <c r="G238">
        <v>2.5951655403062102E-2</v>
      </c>
      <c r="H238">
        <v>2.4171560559552201E-2</v>
      </c>
      <c r="I238">
        <v>3.3717330924670101E-2</v>
      </c>
      <c r="J238">
        <v>2.8924503586433298E-2</v>
      </c>
      <c r="K238">
        <v>2.5801385035419299E-2</v>
      </c>
      <c r="L238">
        <v>3.9798661627220497E-2</v>
      </c>
      <c r="M238">
        <v>2.44178818873735E-2</v>
      </c>
      <c r="N238">
        <v>1.6525411683879301E-2</v>
      </c>
      <c r="O238">
        <v>2.69062716157859E-2</v>
      </c>
      <c r="P238">
        <v>3.0000628636105399E-2</v>
      </c>
      <c r="Q238">
        <v>2.15135216171344E-2</v>
      </c>
      <c r="R238">
        <v>1.54527035382831E-2</v>
      </c>
      <c r="S238">
        <v>1.4477550485063699E-3</v>
      </c>
      <c r="T238">
        <v>4.4260753837521497E-3</v>
      </c>
      <c r="U238">
        <v>5.4442845485117497E-3</v>
      </c>
      <c r="V238">
        <v>4.7262342896969298E-3</v>
      </c>
      <c r="W238">
        <v>1.3427719518496001E-2</v>
      </c>
      <c r="X238">
        <v>1.4502296007834E-2</v>
      </c>
      <c r="AA238" t="str">
        <f t="shared" si="76"/>
        <v>PG_22:5/22:6</v>
      </c>
      <c r="AB238">
        <f t="shared" si="77"/>
        <v>2.6223381193306951E-2</v>
      </c>
      <c r="AC238">
        <f t="shared" si="78"/>
        <v>2.8494273168736699E-2</v>
      </c>
      <c r="AD238">
        <f t="shared" si="79"/>
        <v>2.5061607981307153E-2</v>
      </c>
      <c r="AE238">
        <f t="shared" si="80"/>
        <v>3.1320917255551702E-2</v>
      </c>
      <c r="AF238">
        <f t="shared" si="81"/>
        <v>3.28000233313199E-2</v>
      </c>
      <c r="AG238">
        <f t="shared" si="82"/>
        <v>2.04716467856264E-2</v>
      </c>
      <c r="AH238">
        <f t="shared" si="83"/>
        <v>2.8453450125945648E-2</v>
      </c>
      <c r="AI238">
        <f t="shared" si="67"/>
        <v>2.9369152161292599E-3</v>
      </c>
      <c r="AJ238">
        <f t="shared" si="68"/>
        <v>5.0852594191043397E-3</v>
      </c>
      <c r="AK238">
        <f t="shared" si="69"/>
        <v>1.3965007763165001E-2</v>
      </c>
      <c r="AM238" t="str">
        <f t="shared" si="70"/>
        <v>PG_22:5/22:6</v>
      </c>
      <c r="AN238">
        <f t="shared" si="71"/>
        <v>2.878004058604448E-2</v>
      </c>
      <c r="AO238">
        <f t="shared" si="72"/>
        <v>1.4182455861994131E-2</v>
      </c>
      <c r="AQ238">
        <f t="shared" si="73"/>
        <v>3.2810526826462121E-3</v>
      </c>
      <c r="AR238">
        <f t="shared" si="74"/>
        <v>1.0635831549174298E-2</v>
      </c>
      <c r="AT238">
        <f t="shared" si="84"/>
        <v>1.4673313672309948E-3</v>
      </c>
      <c r="AU238">
        <f t="shared" si="85"/>
        <v>4.3420600476120272E-3</v>
      </c>
      <c r="AW238">
        <f t="shared" si="75"/>
        <v>3.4575046108256902E-2</v>
      </c>
    </row>
    <row r="239" spans="1:49" x14ac:dyDescent="0.2">
      <c r="A239" t="s">
        <v>1297</v>
      </c>
      <c r="B239">
        <v>865.71500000000003</v>
      </c>
      <c r="C239">
        <v>4.3659663222224997E-2</v>
      </c>
      <c r="D239">
        <v>4.8852269084704102E-2</v>
      </c>
      <c r="E239">
        <v>4.7360681180119303E-2</v>
      </c>
      <c r="F239">
        <v>2.9318480455547601E-2</v>
      </c>
      <c r="G239">
        <v>5.38704368565762E-2</v>
      </c>
      <c r="H239">
        <v>4.98126933352738E-2</v>
      </c>
      <c r="I239">
        <v>4.5673624689875299E-2</v>
      </c>
      <c r="J239">
        <v>3.5203122683455997E-2</v>
      </c>
      <c r="K239">
        <v>3.9513119441954403E-2</v>
      </c>
      <c r="L239">
        <v>3.5703833812939803E-2</v>
      </c>
      <c r="M239">
        <v>1.68816248207805E-2</v>
      </c>
      <c r="N239">
        <v>1.78428264386499E-2</v>
      </c>
      <c r="O239">
        <v>5.3121719684397897E-2</v>
      </c>
      <c r="P239">
        <v>4.9332638165763797E-2</v>
      </c>
      <c r="Q239">
        <v>5.2872948888584299E-2</v>
      </c>
      <c r="R239">
        <v>5.8897331365218401E-2</v>
      </c>
      <c r="S239">
        <v>7.1462051456446397E-3</v>
      </c>
      <c r="T239">
        <v>4.6173488351781301E-3</v>
      </c>
      <c r="U239">
        <v>6.4285100816255701E-3</v>
      </c>
      <c r="V239">
        <v>3.46427694445568E-3</v>
      </c>
      <c r="W239">
        <v>1.59002245956276E-2</v>
      </c>
      <c r="X239">
        <v>7.2920486465691201E-3</v>
      </c>
      <c r="AA239" t="str">
        <f t="shared" si="76"/>
        <v>PG_22:6/22:6</v>
      </c>
      <c r="AB239">
        <f t="shared" si="77"/>
        <v>4.6255966153464549E-2</v>
      </c>
      <c r="AC239">
        <f t="shared" si="78"/>
        <v>3.8339580817833452E-2</v>
      </c>
      <c r="AD239">
        <f t="shared" si="79"/>
        <v>5.1841565095924996E-2</v>
      </c>
      <c r="AE239">
        <f t="shared" si="80"/>
        <v>4.0438373686665648E-2</v>
      </c>
      <c r="AF239">
        <f t="shared" si="81"/>
        <v>3.7608476627447103E-2</v>
      </c>
      <c r="AG239">
        <f t="shared" si="82"/>
        <v>1.7362225629715199E-2</v>
      </c>
      <c r="AH239">
        <f t="shared" si="83"/>
        <v>5.1227178925080843E-2</v>
      </c>
      <c r="AI239">
        <f t="shared" si="67"/>
        <v>5.8817769904113849E-3</v>
      </c>
      <c r="AJ239">
        <f t="shared" si="68"/>
        <v>4.9463935130406251E-3</v>
      </c>
      <c r="AK239">
        <f t="shared" si="69"/>
        <v>1.159613662109836E-2</v>
      </c>
      <c r="AM239" t="str">
        <f t="shared" si="70"/>
        <v>PG_22:6/22:6</v>
      </c>
      <c r="AN239">
        <f t="shared" si="71"/>
        <v>4.2896792476267147E-2</v>
      </c>
      <c r="AO239">
        <f t="shared" si="72"/>
        <v>1.8202742335869281E-2</v>
      </c>
      <c r="AQ239">
        <f t="shared" si="73"/>
        <v>6.0429978192257277E-3</v>
      </c>
      <c r="AR239">
        <f t="shared" si="74"/>
        <v>1.9121349917011015E-2</v>
      </c>
      <c r="AT239">
        <f t="shared" si="84"/>
        <v>2.7025107823343423E-3</v>
      </c>
      <c r="AU239">
        <f t="shared" si="85"/>
        <v>7.8062584149810764E-3</v>
      </c>
      <c r="AW239">
        <f t="shared" si="75"/>
        <v>4.2027220066983617E-2</v>
      </c>
    </row>
    <row r="240" spans="1:49" x14ac:dyDescent="0.2">
      <c r="A240" t="s">
        <v>1298</v>
      </c>
      <c r="B240">
        <v>679.529</v>
      </c>
      <c r="C240">
        <v>1.5420773121544299E-2</v>
      </c>
      <c r="D240">
        <v>1.8943663140980001E-2</v>
      </c>
      <c r="E240">
        <v>1.62357587210381E-2</v>
      </c>
      <c r="F240">
        <v>1.5860549101902099E-2</v>
      </c>
      <c r="G240">
        <v>1.8194205212595699E-2</v>
      </c>
      <c r="H240">
        <v>1.3868407749729601E-2</v>
      </c>
      <c r="I240">
        <v>1.63462154767271E-2</v>
      </c>
      <c r="J240">
        <v>1.9972618266982298E-2</v>
      </c>
      <c r="K240">
        <v>9.3074686526007904E-3</v>
      </c>
      <c r="L240">
        <v>1.32671277787418E-2</v>
      </c>
      <c r="M240">
        <v>1.9915802269101099E-2</v>
      </c>
      <c r="N240">
        <v>1.6157275744349799E-2</v>
      </c>
      <c r="O240">
        <v>3.2025577098336998E-2</v>
      </c>
      <c r="P240">
        <v>3.7450046793077098E-2</v>
      </c>
      <c r="Q240">
        <v>9.8898464908146206E-3</v>
      </c>
      <c r="R240">
        <v>1.26568920163363E-2</v>
      </c>
      <c r="S240">
        <v>1.24457897875035E-2</v>
      </c>
      <c r="T240">
        <v>1.1033290255110901E-2</v>
      </c>
      <c r="U240">
        <v>1.20621317949064E-2</v>
      </c>
      <c r="V240">
        <v>1.2094162325346601E-2</v>
      </c>
      <c r="W240">
        <v>1.52778363003264E-2</v>
      </c>
      <c r="X240">
        <v>1.9517046006248699E-2</v>
      </c>
      <c r="AA240" t="str">
        <f t="shared" si="76"/>
        <v>PG_a16:0/14:0</v>
      </c>
      <c r="AB240">
        <f t="shared" si="77"/>
        <v>1.718221813126215E-2</v>
      </c>
      <c r="AC240">
        <f t="shared" si="78"/>
        <v>1.60481539114701E-2</v>
      </c>
      <c r="AD240">
        <f t="shared" si="79"/>
        <v>1.603130648116265E-2</v>
      </c>
      <c r="AE240">
        <f t="shared" si="80"/>
        <v>1.8159416871854697E-2</v>
      </c>
      <c r="AF240">
        <f t="shared" si="81"/>
        <v>1.1287298215671294E-2</v>
      </c>
      <c r="AG240">
        <f t="shared" si="82"/>
        <v>1.8036539006725451E-2</v>
      </c>
      <c r="AH240">
        <f t="shared" si="83"/>
        <v>3.4737811945707048E-2</v>
      </c>
      <c r="AI240">
        <f t="shared" si="67"/>
        <v>1.17395400213072E-2</v>
      </c>
      <c r="AJ240">
        <f t="shared" si="68"/>
        <v>1.20781470601265E-2</v>
      </c>
      <c r="AK240">
        <f t="shared" si="69"/>
        <v>1.7397441153287549E-2</v>
      </c>
      <c r="AM240" t="str">
        <f t="shared" si="70"/>
        <v>PG_a16:0/14:0</v>
      </c>
      <c r="AN240">
        <f t="shared" si="71"/>
        <v>1.5741678722284179E-2</v>
      </c>
      <c r="AO240">
        <f t="shared" si="72"/>
        <v>1.8797895837430752E-2</v>
      </c>
      <c r="AQ240">
        <f t="shared" si="73"/>
        <v>2.6429116768584815E-3</v>
      </c>
      <c r="AR240">
        <f t="shared" si="74"/>
        <v>9.3754636357618829E-3</v>
      </c>
      <c r="AT240">
        <f t="shared" si="84"/>
        <v>1.1819460335967045E-3</v>
      </c>
      <c r="AU240">
        <f t="shared" si="85"/>
        <v>3.8275170016059028E-3</v>
      </c>
      <c r="AW240">
        <f t="shared" si="75"/>
        <v>0.51661255437005915</v>
      </c>
    </row>
    <row r="241" spans="1:49" x14ac:dyDescent="0.2">
      <c r="A241" t="s">
        <v>1299</v>
      </c>
      <c r="B241">
        <v>707.55700000000002</v>
      </c>
      <c r="C241">
        <v>1.55578311601646E-2</v>
      </c>
      <c r="D241">
        <v>7.9278840887680897E-3</v>
      </c>
      <c r="E241">
        <v>1.4969198842370199E-2</v>
      </c>
      <c r="F241">
        <v>1.6990920729294701E-2</v>
      </c>
      <c r="G241">
        <v>1.17148920460491E-2</v>
      </c>
      <c r="H241">
        <v>1.25558408985194E-2</v>
      </c>
      <c r="I241">
        <v>1.5447720554661299E-2</v>
      </c>
      <c r="J241">
        <v>2.0244868152947001E-2</v>
      </c>
      <c r="K241">
        <v>1.6481225803083401E-2</v>
      </c>
      <c r="L241">
        <v>1.88039801346278E-2</v>
      </c>
      <c r="M241">
        <v>2.8448405540893999E-2</v>
      </c>
      <c r="N241">
        <v>2.80894901121416E-2</v>
      </c>
      <c r="O241">
        <v>4.5337487874716101E-2</v>
      </c>
      <c r="P241">
        <v>4.4321688239832298E-2</v>
      </c>
      <c r="Q241">
        <v>2.47714094927164E-2</v>
      </c>
      <c r="R241">
        <v>2.7671591408548E-2</v>
      </c>
      <c r="S241">
        <v>2.08881783005909E-2</v>
      </c>
      <c r="T241">
        <v>1.82730930094403E-2</v>
      </c>
      <c r="U241">
        <v>1.47537647827719E-2</v>
      </c>
      <c r="V241">
        <v>1.0876459417471099E-2</v>
      </c>
      <c r="W241">
        <v>1.6659463384052199E-2</v>
      </c>
      <c r="X241">
        <v>2.2236535576599801E-2</v>
      </c>
      <c r="AA241" t="str">
        <f t="shared" si="76"/>
        <v>PG_a16:0/16:0</v>
      </c>
      <c r="AB241">
        <f t="shared" si="77"/>
        <v>1.1742857624466346E-2</v>
      </c>
      <c r="AC241">
        <f t="shared" si="78"/>
        <v>1.5980059785832449E-2</v>
      </c>
      <c r="AD241">
        <f t="shared" si="79"/>
        <v>1.213536647228425E-2</v>
      </c>
      <c r="AE241">
        <f t="shared" si="80"/>
        <v>1.7846294353804151E-2</v>
      </c>
      <c r="AF241">
        <f t="shared" si="81"/>
        <v>1.76426029688556E-2</v>
      </c>
      <c r="AG241">
        <f t="shared" si="82"/>
        <v>2.8268947826517801E-2</v>
      </c>
      <c r="AH241">
        <f t="shared" si="83"/>
        <v>4.4829588057274203E-2</v>
      </c>
      <c r="AI241">
        <f t="shared" si="67"/>
        <v>1.95806356550156E-2</v>
      </c>
      <c r="AJ241">
        <f t="shared" si="68"/>
        <v>1.28151121001215E-2</v>
      </c>
      <c r="AK241">
        <f t="shared" si="69"/>
        <v>1.9447999480326002E-2</v>
      </c>
      <c r="AM241" t="str">
        <f t="shared" si="70"/>
        <v>PG_a16:0/16:0</v>
      </c>
      <c r="AN241">
        <f t="shared" si="71"/>
        <v>1.5069436241048558E-2</v>
      </c>
      <c r="AO241">
        <f t="shared" si="72"/>
        <v>2.4988456623851019E-2</v>
      </c>
      <c r="AQ241">
        <f t="shared" si="73"/>
        <v>2.9511122449028945E-3</v>
      </c>
      <c r="AR241">
        <f t="shared" si="74"/>
        <v>1.2375011403760175E-2</v>
      </c>
      <c r="AT241">
        <f t="shared" si="84"/>
        <v>1.3197775177669758E-3</v>
      </c>
      <c r="AU241">
        <f t="shared" si="85"/>
        <v>5.0520772500559016E-3</v>
      </c>
      <c r="AW241">
        <f t="shared" si="75"/>
        <v>0.14887676417650814</v>
      </c>
    </row>
    <row r="242" spans="1:49" x14ac:dyDescent="0.2">
      <c r="A242" t="s">
        <v>1300</v>
      </c>
      <c r="B242">
        <v>735.58500000000004</v>
      </c>
      <c r="C242">
        <v>1.11206685011095E-2</v>
      </c>
      <c r="D242">
        <v>1.2667834492147201E-2</v>
      </c>
      <c r="E242">
        <v>7.4045654259823198E-3</v>
      </c>
      <c r="F242">
        <v>1.5012435110120299E-2</v>
      </c>
      <c r="G242">
        <v>1.2005152749880199E-2</v>
      </c>
      <c r="H242">
        <v>1.1271661093827001E-2</v>
      </c>
      <c r="I242">
        <v>1.43136629882219E-2</v>
      </c>
      <c r="J242">
        <v>1.4505450170051001E-2</v>
      </c>
      <c r="K242">
        <v>1.4477166218117701E-2</v>
      </c>
      <c r="L242">
        <v>1.4730594557711999E-2</v>
      </c>
      <c r="M242">
        <v>8.8587043205354994E-3</v>
      </c>
      <c r="N242">
        <v>1.34001497909692E-2</v>
      </c>
      <c r="O242">
        <v>2.1552754623364E-2</v>
      </c>
      <c r="P242">
        <v>1.76305655158309E-2</v>
      </c>
      <c r="Q242">
        <v>7.4704667885613103E-3</v>
      </c>
      <c r="R242">
        <v>7.8722431954964499E-3</v>
      </c>
      <c r="S242">
        <v>1.5390709426329001E-2</v>
      </c>
      <c r="T242">
        <v>1.38925087109379E-2</v>
      </c>
      <c r="U242">
        <v>9.6804713693980794E-3</v>
      </c>
      <c r="V242">
        <v>1.0050734643374399E-2</v>
      </c>
      <c r="W242">
        <v>1.27934130085869E-2</v>
      </c>
      <c r="X242">
        <v>1.90838723718997E-2</v>
      </c>
      <c r="AA242" t="str">
        <f t="shared" si="76"/>
        <v>PG_a16:0/18:0</v>
      </c>
      <c r="AB242">
        <f t="shared" si="77"/>
        <v>1.1894251496628351E-2</v>
      </c>
      <c r="AC242">
        <f t="shared" si="78"/>
        <v>1.120850026805131E-2</v>
      </c>
      <c r="AD242">
        <f t="shared" si="79"/>
        <v>1.1638406921853601E-2</v>
      </c>
      <c r="AE242">
        <f t="shared" si="80"/>
        <v>1.4409556579136451E-2</v>
      </c>
      <c r="AF242">
        <f t="shared" si="81"/>
        <v>1.4603880387914849E-2</v>
      </c>
      <c r="AG242">
        <f t="shared" si="82"/>
        <v>1.112942705575235E-2</v>
      </c>
      <c r="AH242">
        <f t="shared" si="83"/>
        <v>1.959166006959745E-2</v>
      </c>
      <c r="AI242">
        <f t="shared" si="67"/>
        <v>1.4641609068633449E-2</v>
      </c>
      <c r="AJ242">
        <f t="shared" si="68"/>
        <v>9.8656030063862393E-3</v>
      </c>
      <c r="AK242">
        <f t="shared" si="69"/>
        <v>1.5938642690243299E-2</v>
      </c>
      <c r="AM242" t="str">
        <f t="shared" si="70"/>
        <v>PG_a16:0/18:0</v>
      </c>
      <c r="AN242">
        <f t="shared" si="71"/>
        <v>1.2750919130716912E-2</v>
      </c>
      <c r="AO242">
        <f t="shared" si="72"/>
        <v>1.4233388378122557E-2</v>
      </c>
      <c r="AQ242">
        <f t="shared" si="73"/>
        <v>1.6228957455769997E-3</v>
      </c>
      <c r="AR242">
        <f t="shared" si="74"/>
        <v>3.8890145559367772E-3</v>
      </c>
      <c r="AT242">
        <f t="shared" si="84"/>
        <v>7.2578104150107492E-4</v>
      </c>
      <c r="AU242">
        <f t="shared" si="85"/>
        <v>1.5876835440502687E-3</v>
      </c>
      <c r="AW242">
        <f t="shared" si="75"/>
        <v>0.46488888261768807</v>
      </c>
    </row>
    <row r="243" spans="1:49" x14ac:dyDescent="0.2">
      <c r="A243" t="s">
        <v>1301</v>
      </c>
      <c r="B243">
        <v>763.61300000000006</v>
      </c>
      <c r="C243">
        <v>0</v>
      </c>
      <c r="D243">
        <v>0</v>
      </c>
      <c r="E243">
        <v>0</v>
      </c>
      <c r="F243">
        <v>0</v>
      </c>
      <c r="G243">
        <v>1.0955043728733799E-3</v>
      </c>
      <c r="H243">
        <v>0</v>
      </c>
      <c r="I243">
        <v>1.2185743370996601E-3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2.5089067550987398E-4</v>
      </c>
      <c r="T243">
        <v>1.9821010208688102E-3</v>
      </c>
      <c r="U243">
        <v>0</v>
      </c>
      <c r="V243">
        <v>1.1050818661364301E-3</v>
      </c>
      <c r="W243">
        <v>0</v>
      </c>
      <c r="X243">
        <v>3.77629972011692E-3</v>
      </c>
      <c r="AA243" t="str">
        <f t="shared" si="76"/>
        <v>PG_a16:0/20:0</v>
      </c>
      <c r="AB243">
        <f t="shared" si="77"/>
        <v>0</v>
      </c>
      <c r="AC243">
        <f t="shared" si="78"/>
        <v>0</v>
      </c>
      <c r="AD243">
        <f t="shared" si="79"/>
        <v>5.4775218643668996E-4</v>
      </c>
      <c r="AE243">
        <f t="shared" si="80"/>
        <v>6.0928716854983004E-4</v>
      </c>
      <c r="AF243">
        <f t="shared" si="81"/>
        <v>0</v>
      </c>
      <c r="AG243">
        <f t="shared" si="82"/>
        <v>0</v>
      </c>
      <c r="AH243">
        <f t="shared" si="83"/>
        <v>0</v>
      </c>
      <c r="AI243">
        <f t="shared" si="67"/>
        <v>1.116495848189342E-3</v>
      </c>
      <c r="AJ243">
        <f t="shared" si="68"/>
        <v>5.5254093306821505E-4</v>
      </c>
      <c r="AK243">
        <f t="shared" si="69"/>
        <v>1.88814986005846E-3</v>
      </c>
      <c r="AM243" t="str">
        <f t="shared" si="70"/>
        <v>PG_a16:0/20:0</v>
      </c>
      <c r="AN243">
        <f t="shared" si="71"/>
        <v>2.3140787099730403E-4</v>
      </c>
      <c r="AO243">
        <f t="shared" si="72"/>
        <v>7.1143732826320339E-4</v>
      </c>
      <c r="AQ243">
        <f t="shared" si="73"/>
        <v>3.1761426987311157E-4</v>
      </c>
      <c r="AR243">
        <f t="shared" si="74"/>
        <v>8.0409250020555608E-4</v>
      </c>
      <c r="AT243">
        <f t="shared" si="84"/>
        <v>1.4204141961204818E-4</v>
      </c>
      <c r="AU243">
        <f t="shared" si="85"/>
        <v>3.2826938858373172E-4</v>
      </c>
      <c r="AW243">
        <f t="shared" si="75"/>
        <v>0.26729076368226001</v>
      </c>
    </row>
    <row r="244" spans="1:49" x14ac:dyDescent="0.2">
      <c r="A244" t="s">
        <v>1302</v>
      </c>
      <c r="B244">
        <v>755.60500000000002</v>
      </c>
      <c r="C244">
        <v>7.9853777407629407E-3</v>
      </c>
      <c r="D244">
        <v>9.4556751043619897E-3</v>
      </c>
      <c r="E244">
        <v>1.5634800258035202E-2</v>
      </c>
      <c r="F244">
        <v>1.33503706008398E-2</v>
      </c>
      <c r="G244">
        <v>6.3284098993530097E-3</v>
      </c>
      <c r="H244">
        <v>1.04921081361146E-2</v>
      </c>
      <c r="I244">
        <v>1.42694492371321E-2</v>
      </c>
      <c r="J244">
        <v>6.0422109414407701E-3</v>
      </c>
      <c r="K244">
        <v>9.5498195137847398E-3</v>
      </c>
      <c r="L244">
        <v>1.3217447971370099E-2</v>
      </c>
      <c r="M244">
        <v>1.0127821488851E-2</v>
      </c>
      <c r="N244">
        <v>1.01374259259283E-2</v>
      </c>
      <c r="O244">
        <v>6.9876163797059597E-3</v>
      </c>
      <c r="P244">
        <v>1.1239641764794899E-2</v>
      </c>
      <c r="Q244">
        <v>8.0693871984259102E-3</v>
      </c>
      <c r="R244">
        <v>5.0959120645454499E-3</v>
      </c>
      <c r="S244">
        <v>8.5534175349387207E-3</v>
      </c>
      <c r="T244">
        <v>1.1222915381263099E-2</v>
      </c>
      <c r="U244">
        <v>5.1417892028246398E-3</v>
      </c>
      <c r="V244">
        <v>6.96544469407398E-3</v>
      </c>
      <c r="W244">
        <v>1.02430873531313E-2</v>
      </c>
      <c r="X244">
        <v>1.2705385540197799E-2</v>
      </c>
      <c r="AA244" t="str">
        <f t="shared" si="76"/>
        <v>PG_a16:0/20:4</v>
      </c>
      <c r="AB244">
        <f t="shared" si="77"/>
        <v>8.7205264225624652E-3</v>
      </c>
      <c r="AC244">
        <f t="shared" si="78"/>
        <v>1.4492585429437502E-2</v>
      </c>
      <c r="AD244">
        <f t="shared" si="79"/>
        <v>8.4102590177338055E-3</v>
      </c>
      <c r="AE244">
        <f t="shared" si="80"/>
        <v>1.0155830089286435E-2</v>
      </c>
      <c r="AF244">
        <f t="shared" si="81"/>
        <v>1.138363374257742E-2</v>
      </c>
      <c r="AG244">
        <f t="shared" si="82"/>
        <v>1.0132623707389651E-2</v>
      </c>
      <c r="AH244">
        <f t="shared" si="83"/>
        <v>9.1136290722504294E-3</v>
      </c>
      <c r="AI244">
        <f t="shared" si="67"/>
        <v>9.88816645810091E-3</v>
      </c>
      <c r="AJ244">
        <f t="shared" si="68"/>
        <v>6.0536169484493099E-3</v>
      </c>
      <c r="AK244">
        <f t="shared" si="69"/>
        <v>1.147423644666455E-2</v>
      </c>
      <c r="AM244" t="str">
        <f t="shared" si="70"/>
        <v>PG_a16:0/20:4</v>
      </c>
      <c r="AN244">
        <f t="shared" si="71"/>
        <v>1.0632566940319525E-2</v>
      </c>
      <c r="AO244">
        <f t="shared" si="72"/>
        <v>9.3324545265709696E-3</v>
      </c>
      <c r="AQ244">
        <f t="shared" si="73"/>
        <v>2.4640248348612179E-3</v>
      </c>
      <c r="AR244">
        <f t="shared" si="74"/>
        <v>2.0208275968757092E-3</v>
      </c>
      <c r="AT244">
        <f t="shared" si="84"/>
        <v>1.1019454057994754E-3</v>
      </c>
      <c r="AU244">
        <f t="shared" si="85"/>
        <v>8.2499941174670485E-4</v>
      </c>
      <c r="AW244">
        <f t="shared" si="75"/>
        <v>0.38927926379391298</v>
      </c>
    </row>
    <row r="245" spans="1:49" x14ac:dyDescent="0.2">
      <c r="A245" t="s">
        <v>1303</v>
      </c>
      <c r="B245">
        <v>791.64099999999996</v>
      </c>
      <c r="C245">
        <v>0</v>
      </c>
      <c r="D245">
        <v>3.9703541031269599E-4</v>
      </c>
      <c r="E245">
        <v>1.03744901230194E-3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8.44963149569886E-4</v>
      </c>
      <c r="S245">
        <v>0</v>
      </c>
      <c r="T245">
        <v>0</v>
      </c>
      <c r="U245">
        <v>1.34635759840668E-3</v>
      </c>
      <c r="V245">
        <v>0</v>
      </c>
      <c r="W245">
        <v>0</v>
      </c>
      <c r="X245">
        <v>0</v>
      </c>
      <c r="AA245" t="str">
        <f t="shared" si="76"/>
        <v>PG_a16:0/22:0</v>
      </c>
      <c r="AB245">
        <f t="shared" si="77"/>
        <v>1.98517705156348E-4</v>
      </c>
      <c r="AC245">
        <f t="shared" si="78"/>
        <v>5.1872450615097002E-4</v>
      </c>
      <c r="AD245">
        <f t="shared" si="79"/>
        <v>0</v>
      </c>
      <c r="AE245">
        <f t="shared" si="80"/>
        <v>0</v>
      </c>
      <c r="AF245">
        <f t="shared" si="81"/>
        <v>0</v>
      </c>
      <c r="AG245">
        <f t="shared" si="82"/>
        <v>0</v>
      </c>
      <c r="AH245">
        <f t="shared" si="83"/>
        <v>0</v>
      </c>
      <c r="AI245">
        <f t="shared" si="67"/>
        <v>0</v>
      </c>
      <c r="AJ245">
        <f t="shared" si="68"/>
        <v>6.7317879920333998E-4</v>
      </c>
      <c r="AK245">
        <f t="shared" si="69"/>
        <v>0</v>
      </c>
      <c r="AM245" t="str">
        <f t="shared" si="70"/>
        <v>PG_a16:0/22:0</v>
      </c>
      <c r="AN245">
        <f t="shared" si="71"/>
        <v>1.434484422614636E-4</v>
      </c>
      <c r="AO245">
        <f t="shared" si="72"/>
        <v>1.3463575984066801E-4</v>
      </c>
      <c r="AQ245">
        <f t="shared" si="73"/>
        <v>2.2671409010354218E-4</v>
      </c>
      <c r="AR245">
        <f t="shared" si="74"/>
        <v>3.0105471120606987E-4</v>
      </c>
      <c r="AT245">
        <f t="shared" si="84"/>
        <v>1.0138962338570653E-4</v>
      </c>
      <c r="AU245">
        <f t="shared" si="85"/>
        <v>1.2290507118597002E-4</v>
      </c>
      <c r="AW245">
        <f t="shared" si="75"/>
        <v>0.95967729815222813</v>
      </c>
    </row>
    <row r="246" spans="1:49" x14ac:dyDescent="0.2">
      <c r="A246" t="s">
        <v>1304</v>
      </c>
      <c r="B246">
        <v>707.55700000000002</v>
      </c>
      <c r="C246">
        <v>2.4705490570591099E-3</v>
      </c>
      <c r="D246">
        <v>6.1706797486042297E-4</v>
      </c>
      <c r="E246">
        <v>4.4403324077344902E-3</v>
      </c>
      <c r="F246">
        <v>4.4309674691723798E-3</v>
      </c>
      <c r="G246">
        <v>2.8431187329471599E-3</v>
      </c>
      <c r="H246">
        <v>2.0346555982412601E-3</v>
      </c>
      <c r="I246">
        <v>4.8861960041974599E-3</v>
      </c>
      <c r="J246">
        <v>2.2160408700743202E-3</v>
      </c>
      <c r="K246">
        <v>2.4836442214619999E-3</v>
      </c>
      <c r="L246">
        <v>5.5978697452193195E-4</v>
      </c>
      <c r="M246">
        <v>8.8131134910265896E-4</v>
      </c>
      <c r="N246">
        <v>8.9450923372248704E-4</v>
      </c>
      <c r="O246">
        <v>8.6528169084598792E-3</v>
      </c>
      <c r="P246">
        <v>0</v>
      </c>
      <c r="Q246">
        <v>6.3137351331757005E-4</v>
      </c>
      <c r="R246">
        <v>1.8829180799324601E-3</v>
      </c>
      <c r="S246">
        <v>1.3000852356648599E-3</v>
      </c>
      <c r="T246">
        <v>0</v>
      </c>
      <c r="U246">
        <v>2.4472125681868802E-3</v>
      </c>
      <c r="V246">
        <v>2.3952908047932498E-3</v>
      </c>
      <c r="W246">
        <v>1.68826480883464E-3</v>
      </c>
      <c r="X246">
        <v>3.89050049125844E-3</v>
      </c>
      <c r="AA246" t="str">
        <f t="shared" si="76"/>
        <v>PG_a18:0/14:0</v>
      </c>
      <c r="AB246">
        <f t="shared" si="77"/>
        <v>1.5438085159597665E-3</v>
      </c>
      <c r="AC246">
        <f t="shared" si="78"/>
        <v>4.4356499384534346E-3</v>
      </c>
      <c r="AD246">
        <f t="shared" si="79"/>
        <v>2.43888716559421E-3</v>
      </c>
      <c r="AE246">
        <f t="shared" si="80"/>
        <v>3.5511184371358898E-3</v>
      </c>
      <c r="AF246">
        <f t="shared" si="81"/>
        <v>1.5217155979919659E-3</v>
      </c>
      <c r="AG246">
        <f t="shared" si="82"/>
        <v>8.87910291412573E-4</v>
      </c>
      <c r="AH246">
        <f t="shared" si="83"/>
        <v>4.3264084542299396E-3</v>
      </c>
      <c r="AI246">
        <f t="shared" si="67"/>
        <v>6.5004261783242995E-4</v>
      </c>
      <c r="AJ246">
        <f t="shared" si="68"/>
        <v>2.421251686490065E-3</v>
      </c>
      <c r="AK246">
        <f t="shared" si="69"/>
        <v>2.78938265004654E-3</v>
      </c>
      <c r="AM246" t="str">
        <f t="shared" si="70"/>
        <v>PG_a18:0/14:0</v>
      </c>
      <c r="AN246">
        <f t="shared" si="71"/>
        <v>2.6982359310270534E-3</v>
      </c>
      <c r="AO246">
        <f t="shared" si="72"/>
        <v>2.2149991400023097E-3</v>
      </c>
      <c r="AQ246">
        <f t="shared" si="73"/>
        <v>1.2777108960229772E-3</v>
      </c>
      <c r="AR246">
        <f t="shared" si="74"/>
        <v>1.5033927921607741E-3</v>
      </c>
      <c r="AT246">
        <f t="shared" si="84"/>
        <v>5.7140968381990851E-4</v>
      </c>
      <c r="AU246">
        <f t="shared" si="85"/>
        <v>6.137575372953298E-4</v>
      </c>
      <c r="AW246">
        <f t="shared" si="75"/>
        <v>0.5992415423262889</v>
      </c>
    </row>
    <row r="247" spans="1:49" x14ac:dyDescent="0.2">
      <c r="A247" t="s">
        <v>1305</v>
      </c>
      <c r="B247">
        <v>735.58500000000004</v>
      </c>
      <c r="C247">
        <v>1.1586760424431099E-2</v>
      </c>
      <c r="D247">
        <v>1.1018146226528001E-2</v>
      </c>
      <c r="E247">
        <v>1.3432669267022501E-2</v>
      </c>
      <c r="F247">
        <v>9.6370409950352308E-3</v>
      </c>
      <c r="G247">
        <v>1.02358961525197E-2</v>
      </c>
      <c r="H247">
        <v>8.8395965488129603E-3</v>
      </c>
      <c r="I247">
        <v>9.7799395042232305E-3</v>
      </c>
      <c r="J247">
        <v>1.5019854177777899E-2</v>
      </c>
      <c r="K247">
        <v>6.7683197190157602E-3</v>
      </c>
      <c r="L247">
        <v>1.2275682945922101E-2</v>
      </c>
      <c r="M247">
        <v>2.5540949187277499E-2</v>
      </c>
      <c r="N247">
        <v>1.74176084722573E-2</v>
      </c>
      <c r="O247">
        <v>5.5908799847037199E-2</v>
      </c>
      <c r="P247">
        <v>2.25190868891595E-2</v>
      </c>
      <c r="Q247">
        <v>6.6299645552681998E-3</v>
      </c>
      <c r="R247">
        <v>1.1363618355999401E-2</v>
      </c>
      <c r="S247">
        <v>1.6037865413224099E-2</v>
      </c>
      <c r="T247">
        <v>1.1232669803368499E-2</v>
      </c>
      <c r="U247">
        <v>8.5095382224164295E-3</v>
      </c>
      <c r="V247">
        <v>1.30695443152149E-2</v>
      </c>
      <c r="W247">
        <v>1.3256673303691201E-2</v>
      </c>
      <c r="X247">
        <v>1.48611987723796E-2</v>
      </c>
      <c r="AA247" t="str">
        <f t="shared" si="76"/>
        <v>PG_a18:0/16:0</v>
      </c>
      <c r="AB247">
        <f t="shared" si="77"/>
        <v>1.130245332547955E-2</v>
      </c>
      <c r="AC247">
        <f t="shared" si="78"/>
        <v>1.1534855131028865E-2</v>
      </c>
      <c r="AD247">
        <f t="shared" si="79"/>
        <v>9.537746350666329E-3</v>
      </c>
      <c r="AE247">
        <f t="shared" si="80"/>
        <v>1.2399896841000565E-2</v>
      </c>
      <c r="AF247">
        <f t="shared" si="81"/>
        <v>9.5220013324689295E-3</v>
      </c>
      <c r="AG247">
        <f t="shared" si="82"/>
        <v>2.1479278829767398E-2</v>
      </c>
      <c r="AH247">
        <f t="shared" si="83"/>
        <v>3.9213943368098352E-2</v>
      </c>
      <c r="AI247">
        <f t="shared" si="67"/>
        <v>1.3635267608296298E-2</v>
      </c>
      <c r="AJ247">
        <f t="shared" si="68"/>
        <v>1.0789541268815664E-2</v>
      </c>
      <c r="AK247">
        <f t="shared" si="69"/>
        <v>1.4058936038035401E-2</v>
      </c>
      <c r="AM247" t="str">
        <f t="shared" si="70"/>
        <v>PG_a18:0/16:0</v>
      </c>
      <c r="AN247">
        <f t="shared" si="71"/>
        <v>1.0859390596128848E-2</v>
      </c>
      <c r="AO247">
        <f t="shared" si="72"/>
        <v>1.9835393422602623E-2</v>
      </c>
      <c r="AQ247">
        <f t="shared" si="73"/>
        <v>1.2807292809814607E-3</v>
      </c>
      <c r="AR247">
        <f t="shared" si="74"/>
        <v>1.153112113412094E-2</v>
      </c>
      <c r="AT247">
        <f t="shared" si="84"/>
        <v>5.7275954660979491E-4</v>
      </c>
      <c r="AU247">
        <f t="shared" si="85"/>
        <v>4.7075604901365958E-3</v>
      </c>
      <c r="AW247">
        <f t="shared" si="75"/>
        <v>0.15696470229986673</v>
      </c>
    </row>
    <row r="248" spans="1:49" x14ac:dyDescent="0.2">
      <c r="A248" t="s">
        <v>1306</v>
      </c>
      <c r="B248">
        <v>763.61300000000006</v>
      </c>
      <c r="C248">
        <v>5.0278889287956501E-3</v>
      </c>
      <c r="D248">
        <v>9.7093202660673804E-3</v>
      </c>
      <c r="E248">
        <v>8.5786898111180898E-3</v>
      </c>
      <c r="F248">
        <v>9.0428234520458593E-3</v>
      </c>
      <c r="G248">
        <v>9.3677111867553203E-3</v>
      </c>
      <c r="H248">
        <v>7.5882710334585404E-3</v>
      </c>
      <c r="I248">
        <v>1.34594582322448E-2</v>
      </c>
      <c r="J248">
        <v>1.0952516934193199E-2</v>
      </c>
      <c r="K248">
        <v>8.6677691870159206E-3</v>
      </c>
      <c r="L248">
        <v>1.13600433756821E-2</v>
      </c>
      <c r="M248">
        <v>1.69638084862581E-2</v>
      </c>
      <c r="N248">
        <v>1.63212960195422E-2</v>
      </c>
      <c r="O248">
        <v>1.9199543966237999E-2</v>
      </c>
      <c r="P248">
        <v>3.2497526152929702E-2</v>
      </c>
      <c r="Q248">
        <v>7.4831587310344996E-3</v>
      </c>
      <c r="R248">
        <v>5.5591435568708002E-3</v>
      </c>
      <c r="S248">
        <v>1.4031711206463999E-2</v>
      </c>
      <c r="T248">
        <v>4.4218312785411504E-3</v>
      </c>
      <c r="U248">
        <v>1.17754717166968E-2</v>
      </c>
      <c r="V248">
        <v>7.1431913259954096E-3</v>
      </c>
      <c r="W248">
        <v>1.4130689897741799E-2</v>
      </c>
      <c r="X248">
        <v>6.0541415775258204E-3</v>
      </c>
      <c r="AA248" t="str">
        <f t="shared" si="76"/>
        <v>PG_a18:0/18:0</v>
      </c>
      <c r="AB248">
        <f t="shared" si="77"/>
        <v>7.3686045974315148E-3</v>
      </c>
      <c r="AC248">
        <f t="shared" si="78"/>
        <v>8.8107566315819737E-3</v>
      </c>
      <c r="AD248">
        <f t="shared" si="79"/>
        <v>8.4779911101069312E-3</v>
      </c>
      <c r="AE248">
        <f t="shared" si="80"/>
        <v>1.2205987583218999E-2</v>
      </c>
      <c r="AF248">
        <f t="shared" si="81"/>
        <v>1.001390628134901E-2</v>
      </c>
      <c r="AG248">
        <f t="shared" si="82"/>
        <v>1.664255225290015E-2</v>
      </c>
      <c r="AH248">
        <f t="shared" si="83"/>
        <v>2.5848535059583851E-2</v>
      </c>
      <c r="AI248">
        <f t="shared" si="67"/>
        <v>9.2267712425025752E-3</v>
      </c>
      <c r="AJ248">
        <f t="shared" si="68"/>
        <v>9.4593315213461048E-3</v>
      </c>
      <c r="AK248">
        <f t="shared" si="69"/>
        <v>1.009241573763381E-2</v>
      </c>
      <c r="AM248" t="str">
        <f t="shared" si="70"/>
        <v>PG_a18:0/18:0</v>
      </c>
      <c r="AN248">
        <f t="shared" si="71"/>
        <v>9.375449240737686E-3</v>
      </c>
      <c r="AO248">
        <f t="shared" si="72"/>
        <v>1.4253921162793299E-2</v>
      </c>
      <c r="AQ248">
        <f t="shared" si="73"/>
        <v>1.8419628770960639E-3</v>
      </c>
      <c r="AR248">
        <f t="shared" si="74"/>
        <v>7.1714552821386468E-3</v>
      </c>
      <c r="AT248">
        <f t="shared" si="84"/>
        <v>8.2375084104357782E-4</v>
      </c>
      <c r="AU248">
        <f t="shared" si="85"/>
        <v>2.9277343590711435E-3</v>
      </c>
      <c r="AW248">
        <f t="shared" si="75"/>
        <v>0.20658966966498843</v>
      </c>
    </row>
    <row r="249" spans="1:49" x14ac:dyDescent="0.2">
      <c r="A249" t="s">
        <v>1307</v>
      </c>
      <c r="B249">
        <v>791.64099999999996</v>
      </c>
      <c r="C249">
        <v>0</v>
      </c>
      <c r="D249">
        <v>1.55204230550775E-3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8.2111984563570505E-4</v>
      </c>
      <c r="S249">
        <v>0</v>
      </c>
      <c r="T249">
        <v>1.1274354194841299E-3</v>
      </c>
      <c r="U249">
        <v>0</v>
      </c>
      <c r="V249">
        <v>0</v>
      </c>
      <c r="W249">
        <v>0</v>
      </c>
      <c r="X249">
        <v>0</v>
      </c>
      <c r="AA249" t="str">
        <f t="shared" si="76"/>
        <v>PG_a18:0/20:0</v>
      </c>
      <c r="AB249">
        <f t="shared" si="77"/>
        <v>7.7602115275387498E-4</v>
      </c>
      <c r="AC249">
        <f t="shared" si="78"/>
        <v>0</v>
      </c>
      <c r="AD249">
        <f t="shared" si="79"/>
        <v>0</v>
      </c>
      <c r="AE249">
        <f t="shared" si="80"/>
        <v>0</v>
      </c>
      <c r="AF249">
        <f t="shared" si="81"/>
        <v>0</v>
      </c>
      <c r="AG249">
        <f t="shared" si="82"/>
        <v>0</v>
      </c>
      <c r="AH249">
        <f t="shared" si="83"/>
        <v>0</v>
      </c>
      <c r="AI249">
        <f t="shared" si="67"/>
        <v>5.6371770974206496E-4</v>
      </c>
      <c r="AJ249">
        <f t="shared" si="68"/>
        <v>0</v>
      </c>
      <c r="AK249">
        <f t="shared" si="69"/>
        <v>0</v>
      </c>
      <c r="AM249" t="str">
        <f t="shared" si="70"/>
        <v>PG_a18:0/20:0</v>
      </c>
      <c r="AN249">
        <f t="shared" si="71"/>
        <v>1.5520423055077499E-4</v>
      </c>
      <c r="AO249">
        <f t="shared" si="72"/>
        <v>1.1274354194841299E-4</v>
      </c>
      <c r="AQ249">
        <f t="shared" si="73"/>
        <v>3.4704720990708251E-4</v>
      </c>
      <c r="AR249">
        <f t="shared" si="74"/>
        <v>2.5210222382075054E-4</v>
      </c>
      <c r="AT249">
        <f t="shared" si="84"/>
        <v>1.5520423055077499E-4</v>
      </c>
      <c r="AU249">
        <f t="shared" si="85"/>
        <v>1.0292030189695958E-4</v>
      </c>
      <c r="AW249">
        <f t="shared" si="75"/>
        <v>0.83088817236466572</v>
      </c>
    </row>
    <row r="250" spans="1:49" x14ac:dyDescent="0.2">
      <c r="A250" t="s">
        <v>1308</v>
      </c>
      <c r="B250">
        <v>783.63300000000004</v>
      </c>
      <c r="C250">
        <v>2.6066066056323199E-3</v>
      </c>
      <c r="D250">
        <v>4.0142329574611004E-3</v>
      </c>
      <c r="E250">
        <v>6.2117527435569002E-3</v>
      </c>
      <c r="F250">
        <v>5.4814729180782699E-3</v>
      </c>
      <c r="G250">
        <v>5.2329055264796198E-3</v>
      </c>
      <c r="H250">
        <v>4.60567765653099E-3</v>
      </c>
      <c r="I250">
        <v>4.89406312116741E-3</v>
      </c>
      <c r="J250">
        <v>4.3203208224177302E-3</v>
      </c>
      <c r="K250">
        <v>4.2977052541890402E-3</v>
      </c>
      <c r="L250">
        <v>5.9353290791380802E-3</v>
      </c>
      <c r="M250">
        <v>9.0474544446613892E-3</v>
      </c>
      <c r="N250">
        <v>9.8838528193056201E-3</v>
      </c>
      <c r="O250">
        <v>1.3691870302044801E-2</v>
      </c>
      <c r="P250">
        <v>2.0722216361281E-2</v>
      </c>
      <c r="Q250">
        <v>7.2669082041409696E-3</v>
      </c>
      <c r="R250">
        <v>2.7031697187314399E-3</v>
      </c>
      <c r="S250">
        <v>7.2727619706667501E-3</v>
      </c>
      <c r="T250">
        <v>7.4579830331971001E-3</v>
      </c>
      <c r="U250">
        <v>2.4003801623727499E-3</v>
      </c>
      <c r="V250">
        <v>2.76117590581812E-3</v>
      </c>
      <c r="W250">
        <v>4.6311165263570198E-3</v>
      </c>
      <c r="X250">
        <v>3.6571319874652499E-3</v>
      </c>
      <c r="AA250" t="str">
        <f t="shared" si="76"/>
        <v>PG_a18:0/20:4</v>
      </c>
      <c r="AB250">
        <f t="shared" si="77"/>
        <v>3.3104197815467104E-3</v>
      </c>
      <c r="AC250">
        <f t="shared" si="78"/>
        <v>5.846612830817585E-3</v>
      </c>
      <c r="AD250">
        <f t="shared" si="79"/>
        <v>4.9192915915053049E-3</v>
      </c>
      <c r="AE250">
        <f t="shared" si="80"/>
        <v>4.6071919717925701E-3</v>
      </c>
      <c r="AF250">
        <f t="shared" si="81"/>
        <v>5.1165171666635607E-3</v>
      </c>
      <c r="AG250">
        <f t="shared" si="82"/>
        <v>9.4656536319835047E-3</v>
      </c>
      <c r="AH250">
        <f t="shared" si="83"/>
        <v>1.72070433316629E-2</v>
      </c>
      <c r="AI250">
        <f t="shared" si="67"/>
        <v>7.3653725019319251E-3</v>
      </c>
      <c r="AJ250">
        <f t="shared" si="68"/>
        <v>2.580778034095435E-3</v>
      </c>
      <c r="AK250">
        <f t="shared" si="69"/>
        <v>4.1441242569111346E-3</v>
      </c>
      <c r="AM250" t="str">
        <f t="shared" si="70"/>
        <v>PG_a18:0/20:4</v>
      </c>
      <c r="AN250">
        <f t="shared" si="71"/>
        <v>4.7600066684651459E-3</v>
      </c>
      <c r="AO250">
        <f t="shared" si="72"/>
        <v>8.1525943513169798E-3</v>
      </c>
      <c r="AQ250">
        <f t="shared" si="73"/>
        <v>9.297632559341247E-4</v>
      </c>
      <c r="AR250">
        <f t="shared" si="74"/>
        <v>5.7323611806781522E-3</v>
      </c>
      <c r="AT250">
        <f t="shared" si="84"/>
        <v>4.1580276865004748E-4</v>
      </c>
      <c r="AU250">
        <f t="shared" si="85"/>
        <v>2.3402266523332672E-3</v>
      </c>
      <c r="AW250">
        <f t="shared" si="75"/>
        <v>0.25824417405639588</v>
      </c>
    </row>
    <row r="251" spans="1:49" x14ac:dyDescent="0.2">
      <c r="A251" t="s">
        <v>1309</v>
      </c>
      <c r="B251">
        <v>819.66899999999998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AA251" t="str">
        <f t="shared" si="76"/>
        <v>PG_a18:0/22:0</v>
      </c>
      <c r="AB251">
        <f t="shared" si="77"/>
        <v>0</v>
      </c>
      <c r="AC251">
        <f t="shared" si="78"/>
        <v>0</v>
      </c>
      <c r="AD251">
        <f t="shared" si="79"/>
        <v>0</v>
      </c>
      <c r="AE251">
        <f t="shared" si="80"/>
        <v>0</v>
      </c>
      <c r="AF251">
        <f t="shared" si="81"/>
        <v>0</v>
      </c>
      <c r="AG251">
        <f t="shared" si="82"/>
        <v>0</v>
      </c>
      <c r="AH251">
        <f t="shared" si="83"/>
        <v>0</v>
      </c>
      <c r="AI251">
        <f t="shared" si="67"/>
        <v>0</v>
      </c>
      <c r="AJ251">
        <f t="shared" si="68"/>
        <v>0</v>
      </c>
      <c r="AK251">
        <f t="shared" si="69"/>
        <v>0</v>
      </c>
      <c r="AM251" t="str">
        <f t="shared" si="70"/>
        <v>PG_a18:0/22:0</v>
      </c>
      <c r="AN251">
        <f t="shared" si="71"/>
        <v>0</v>
      </c>
      <c r="AO251">
        <f t="shared" si="72"/>
        <v>0</v>
      </c>
      <c r="AQ251">
        <f t="shared" si="73"/>
        <v>0</v>
      </c>
      <c r="AR251">
        <f t="shared" si="74"/>
        <v>0</v>
      </c>
      <c r="AT251">
        <f t="shared" si="84"/>
        <v>0</v>
      </c>
      <c r="AU251">
        <f t="shared" si="85"/>
        <v>0</v>
      </c>
      <c r="AW251" t="e">
        <f t="shared" si="75"/>
        <v>#DIV/0!</v>
      </c>
    </row>
    <row r="252" spans="1:49" x14ac:dyDescent="0.2">
      <c r="A252" t="s">
        <v>1310</v>
      </c>
      <c r="B252">
        <v>735.58500000000004</v>
      </c>
      <c r="C252">
        <v>4.9847986570950097E-2</v>
      </c>
      <c r="D252">
        <v>3.6526845139295799E-2</v>
      </c>
      <c r="E252">
        <v>4.8467484599129702E-2</v>
      </c>
      <c r="F252">
        <v>4.63225044125345E-2</v>
      </c>
      <c r="G252">
        <v>4.02323559785603E-2</v>
      </c>
      <c r="H252">
        <v>5.0012176149412897E-2</v>
      </c>
      <c r="I252">
        <v>5.5153641959359997E-2</v>
      </c>
      <c r="J252">
        <v>5.2409504849834497E-2</v>
      </c>
      <c r="K252">
        <v>5.5448712330918103E-2</v>
      </c>
      <c r="L252">
        <v>3.6045537652241499E-2</v>
      </c>
      <c r="M252">
        <v>4.2045843773581698E-2</v>
      </c>
      <c r="N252">
        <v>4.2691280644667803E-2</v>
      </c>
      <c r="O252">
        <v>5.1123939943814603E-2</v>
      </c>
      <c r="P252">
        <v>2.71582826555807E-2</v>
      </c>
      <c r="Q252">
        <v>2.0627560521089501E-2</v>
      </c>
      <c r="R252">
        <v>3.2278745808032298E-2</v>
      </c>
      <c r="S252">
        <v>4.6655758070909797E-2</v>
      </c>
      <c r="T252">
        <v>4.6133334393209602E-2</v>
      </c>
      <c r="U252">
        <v>3.0643684297151801E-2</v>
      </c>
      <c r="V252">
        <v>3.5759527797482898E-2</v>
      </c>
      <c r="W252">
        <v>4.4709088799232098E-2</v>
      </c>
      <c r="X252">
        <v>4.8961083582655801E-2</v>
      </c>
      <c r="AA252" t="str">
        <f t="shared" si="76"/>
        <v>PG_a20:0/14:0</v>
      </c>
      <c r="AB252">
        <f t="shared" si="77"/>
        <v>4.3187415855122951E-2</v>
      </c>
      <c r="AC252">
        <f t="shared" si="78"/>
        <v>4.7394994505832101E-2</v>
      </c>
      <c r="AD252">
        <f t="shared" si="79"/>
        <v>4.5122266063986602E-2</v>
      </c>
      <c r="AE252">
        <f t="shared" si="80"/>
        <v>5.3781573404597244E-2</v>
      </c>
      <c r="AF252">
        <f t="shared" si="81"/>
        <v>4.5747124991579804E-2</v>
      </c>
      <c r="AG252">
        <f t="shared" si="82"/>
        <v>4.2368562209124751E-2</v>
      </c>
      <c r="AH252">
        <f t="shared" si="83"/>
        <v>3.9141111299697648E-2</v>
      </c>
      <c r="AI252">
        <f t="shared" si="67"/>
        <v>4.63945462320597E-2</v>
      </c>
      <c r="AJ252">
        <f t="shared" si="68"/>
        <v>3.3201606047317353E-2</v>
      </c>
      <c r="AK252">
        <f t="shared" si="69"/>
        <v>4.6835086190943953E-2</v>
      </c>
      <c r="AM252" t="str">
        <f t="shared" si="70"/>
        <v>PG_a20:0/14:0</v>
      </c>
      <c r="AN252">
        <f t="shared" si="71"/>
        <v>4.7046674964223746E-2</v>
      </c>
      <c r="AO252">
        <f t="shared" si="72"/>
        <v>4.1588182395828691E-2</v>
      </c>
      <c r="AQ252">
        <f t="shared" si="73"/>
        <v>4.0548194818974337E-3</v>
      </c>
      <c r="AR252">
        <f t="shared" si="74"/>
        <v>5.6471883538039072E-3</v>
      </c>
      <c r="AT252">
        <f t="shared" si="84"/>
        <v>1.8133703996026278E-3</v>
      </c>
      <c r="AU252">
        <f t="shared" si="85"/>
        <v>2.3054549913678821E-3</v>
      </c>
      <c r="AW252">
        <f t="shared" si="75"/>
        <v>0.12105466232865027</v>
      </c>
    </row>
    <row r="253" spans="1:49" x14ac:dyDescent="0.2">
      <c r="A253" t="s">
        <v>1311</v>
      </c>
      <c r="B253">
        <v>763.61300000000006</v>
      </c>
      <c r="C253">
        <v>7.8352916830484995E-2</v>
      </c>
      <c r="D253">
        <v>5.3961036161168902E-2</v>
      </c>
      <c r="E253">
        <v>7.4635042773156995E-2</v>
      </c>
      <c r="F253">
        <v>6.5362740650245096E-2</v>
      </c>
      <c r="G253">
        <v>4.1391443051523501E-2</v>
      </c>
      <c r="H253">
        <v>3.8821257052140498E-2</v>
      </c>
      <c r="I253">
        <v>7.3343231447253104E-2</v>
      </c>
      <c r="J253">
        <v>5.2048895875751601E-2</v>
      </c>
      <c r="K253">
        <v>7.3894020375224995E-2</v>
      </c>
      <c r="L253">
        <v>7.14702523482455E-2</v>
      </c>
      <c r="M253">
        <v>0.108821625690687</v>
      </c>
      <c r="N253">
        <v>0.111394789746246</v>
      </c>
      <c r="O253">
        <v>0.159763742925492</v>
      </c>
      <c r="P253">
        <v>0.15810781570219901</v>
      </c>
      <c r="Q253">
        <v>8.3191748700417595E-2</v>
      </c>
      <c r="R253">
        <v>7.0472031571187699E-2</v>
      </c>
      <c r="S253">
        <v>5.84040254131332E-2</v>
      </c>
      <c r="T253">
        <v>3.9512701878478398E-2</v>
      </c>
      <c r="U253">
        <v>3.6524403247737702E-2</v>
      </c>
      <c r="V253">
        <v>2.7939452955743099E-2</v>
      </c>
      <c r="W253">
        <v>5.7122792316113398E-2</v>
      </c>
      <c r="X253">
        <v>5.1329821453227897E-2</v>
      </c>
      <c r="AA253" t="str">
        <f t="shared" si="76"/>
        <v>PG_a20:0/16:0</v>
      </c>
      <c r="AB253">
        <f t="shared" si="77"/>
        <v>6.6156976495826941E-2</v>
      </c>
      <c r="AC253">
        <f t="shared" si="78"/>
        <v>6.9998891711701039E-2</v>
      </c>
      <c r="AD253">
        <f t="shared" si="79"/>
        <v>4.0106350051831996E-2</v>
      </c>
      <c r="AE253">
        <f t="shared" si="80"/>
        <v>6.2696063661502349E-2</v>
      </c>
      <c r="AF253">
        <f t="shared" si="81"/>
        <v>7.2682136361735247E-2</v>
      </c>
      <c r="AG253">
        <f t="shared" si="82"/>
        <v>0.11010820771846649</v>
      </c>
      <c r="AH253">
        <f t="shared" si="83"/>
        <v>0.1589357793138455</v>
      </c>
      <c r="AI253">
        <f t="shared" si="67"/>
        <v>4.8958363645805802E-2</v>
      </c>
      <c r="AJ253">
        <f t="shared" si="68"/>
        <v>3.2231928101740401E-2</v>
      </c>
      <c r="AK253">
        <f t="shared" si="69"/>
        <v>5.4226306884670644E-2</v>
      </c>
      <c r="AM253" t="str">
        <f t="shared" si="70"/>
        <v>PG_a20:0/16:0</v>
      </c>
      <c r="AN253">
        <f t="shared" si="71"/>
        <v>6.2328083656519519E-2</v>
      </c>
      <c r="AO253">
        <f t="shared" si="72"/>
        <v>8.0892117132905783E-2</v>
      </c>
      <c r="AQ253">
        <f t="shared" si="73"/>
        <v>1.2987002903850527E-2</v>
      </c>
      <c r="AR253">
        <f t="shared" si="74"/>
        <v>5.2542928164108868E-2</v>
      </c>
      <c r="AT253">
        <f t="shared" si="84"/>
        <v>5.8079642633993879E-3</v>
      </c>
      <c r="AU253">
        <f t="shared" si="85"/>
        <v>2.1450560598963008E-2</v>
      </c>
      <c r="AW253">
        <f t="shared" si="75"/>
        <v>0.48148941350340568</v>
      </c>
    </row>
    <row r="254" spans="1:49" x14ac:dyDescent="0.2">
      <c r="A254" t="s">
        <v>1312</v>
      </c>
      <c r="B254">
        <v>791.64099999999996</v>
      </c>
      <c r="C254">
        <v>6.7208392432680106E-2</v>
      </c>
      <c r="D254">
        <v>4.8583395638450801E-2</v>
      </c>
      <c r="E254">
        <v>6.5257106671629594E-2</v>
      </c>
      <c r="F254">
        <v>8.2736537533631499E-2</v>
      </c>
      <c r="G254">
        <v>7.4556157206028401E-2</v>
      </c>
      <c r="H254">
        <v>8.3399942563694804E-2</v>
      </c>
      <c r="I254">
        <v>5.1708411362565897E-2</v>
      </c>
      <c r="J254">
        <v>5.7452282682722199E-2</v>
      </c>
      <c r="K254">
        <v>8.3592583990970401E-2</v>
      </c>
      <c r="L254">
        <v>7.6448820646750001E-2</v>
      </c>
      <c r="M254">
        <v>8.7086215322973004E-2</v>
      </c>
      <c r="N254">
        <v>6.6499995094472103E-2</v>
      </c>
      <c r="O254">
        <v>0.108571898632684</v>
      </c>
      <c r="P254">
        <v>0.10430964015956801</v>
      </c>
      <c r="Q254">
        <v>6.5697395977161496E-2</v>
      </c>
      <c r="R254">
        <v>9.0977316043621498E-2</v>
      </c>
      <c r="S254">
        <v>3.6435858001333601E-2</v>
      </c>
      <c r="T254">
        <v>3.1841320921635399E-2</v>
      </c>
      <c r="U254">
        <v>2.8000337877800902E-2</v>
      </c>
      <c r="V254">
        <v>1.72339620629192E-2</v>
      </c>
      <c r="W254">
        <v>3.5671394924429403E-2</v>
      </c>
      <c r="X254">
        <v>3.4443053088328401E-2</v>
      </c>
      <c r="AA254" t="str">
        <f t="shared" si="76"/>
        <v>PG_a20:0/18:0</v>
      </c>
      <c r="AB254">
        <f t="shared" si="77"/>
        <v>5.7895894035565457E-2</v>
      </c>
      <c r="AC254">
        <f t="shared" si="78"/>
        <v>7.3996822102630547E-2</v>
      </c>
      <c r="AD254">
        <f t="shared" si="79"/>
        <v>7.8978049884861595E-2</v>
      </c>
      <c r="AE254">
        <f t="shared" si="80"/>
        <v>5.4580347022644048E-2</v>
      </c>
      <c r="AF254">
        <f t="shared" si="81"/>
        <v>8.0020702318860201E-2</v>
      </c>
      <c r="AG254">
        <f t="shared" si="82"/>
        <v>7.6793105208722554E-2</v>
      </c>
      <c r="AH254">
        <f t="shared" si="83"/>
        <v>0.10644076939612601</v>
      </c>
      <c r="AI254">
        <f t="shared" si="67"/>
        <v>3.41385894614845E-2</v>
      </c>
      <c r="AJ254">
        <f t="shared" si="68"/>
        <v>2.2617149970360052E-2</v>
      </c>
      <c r="AK254">
        <f t="shared" si="69"/>
        <v>3.5057224006378902E-2</v>
      </c>
      <c r="AM254" t="str">
        <f t="shared" si="70"/>
        <v>PG_a20:0/18:0</v>
      </c>
      <c r="AN254">
        <f t="shared" si="71"/>
        <v>6.9094363072912363E-2</v>
      </c>
      <c r="AO254">
        <f t="shared" si="72"/>
        <v>5.5009367608614412E-2</v>
      </c>
      <c r="AQ254">
        <f t="shared" si="73"/>
        <v>1.2012167056157784E-2</v>
      </c>
      <c r="AR254">
        <f t="shared" si="74"/>
        <v>3.5364719325811825E-2</v>
      </c>
      <c r="AT254">
        <f t="shared" si="84"/>
        <v>5.3720044189304672E-3</v>
      </c>
      <c r="AU254">
        <f t="shared" si="85"/>
        <v>1.4437586207497017E-2</v>
      </c>
      <c r="AW254">
        <f t="shared" si="75"/>
        <v>0.43821457593168917</v>
      </c>
    </row>
    <row r="255" spans="1:49" x14ac:dyDescent="0.2">
      <c r="A255" t="s">
        <v>1313</v>
      </c>
      <c r="B255">
        <v>819.66899999999998</v>
      </c>
      <c r="C255">
        <v>0</v>
      </c>
      <c r="D255">
        <v>5.7535333367593998E-4</v>
      </c>
      <c r="E255">
        <v>0</v>
      </c>
      <c r="F255">
        <v>0</v>
      </c>
      <c r="G255">
        <v>4.5346969715215102E-4</v>
      </c>
      <c r="H255">
        <v>7.3451970437533995E-4</v>
      </c>
      <c r="I255">
        <v>0</v>
      </c>
      <c r="J255">
        <v>5.7501666568302197E-4</v>
      </c>
      <c r="K255">
        <v>0</v>
      </c>
      <c r="L255">
        <v>0</v>
      </c>
      <c r="M255">
        <v>0</v>
      </c>
      <c r="N255">
        <v>0</v>
      </c>
      <c r="O255">
        <v>2.5340720476960598E-3</v>
      </c>
      <c r="P255">
        <v>3.0094832575190498E-3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1.10176482650446E-3</v>
      </c>
      <c r="W255">
        <v>1.6004982616160701E-3</v>
      </c>
      <c r="X255">
        <v>1.7873015607511699E-3</v>
      </c>
      <c r="AA255" t="str">
        <f t="shared" si="76"/>
        <v>PG_a20:0/20:0</v>
      </c>
      <c r="AB255">
        <f t="shared" si="77"/>
        <v>2.8767666683796999E-4</v>
      </c>
      <c r="AC255">
        <f t="shared" si="78"/>
        <v>0</v>
      </c>
      <c r="AD255">
        <f t="shared" si="79"/>
        <v>5.9399470076374546E-4</v>
      </c>
      <c r="AE255">
        <f t="shared" si="80"/>
        <v>2.8750833284151098E-4</v>
      </c>
      <c r="AF255">
        <f t="shared" si="81"/>
        <v>0</v>
      </c>
      <c r="AG255">
        <f t="shared" si="82"/>
        <v>0</v>
      </c>
      <c r="AH255">
        <f t="shared" si="83"/>
        <v>2.7717776526075548E-3</v>
      </c>
      <c r="AI255">
        <f t="shared" si="67"/>
        <v>0</v>
      </c>
      <c r="AJ255">
        <f t="shared" si="68"/>
        <v>5.5088241325223E-4</v>
      </c>
      <c r="AK255">
        <f t="shared" si="69"/>
        <v>1.6938999111836199E-3</v>
      </c>
      <c r="AM255" t="str">
        <f t="shared" si="70"/>
        <v>PG_a20:0/20:0</v>
      </c>
      <c r="AN255">
        <f t="shared" si="71"/>
        <v>2.3383594008864528E-4</v>
      </c>
      <c r="AO255">
        <f t="shared" si="72"/>
        <v>1.003311995408681E-3</v>
      </c>
      <c r="AQ255">
        <f t="shared" si="73"/>
        <v>2.4741280092490081E-4</v>
      </c>
      <c r="AR255">
        <f t="shared" si="74"/>
        <v>1.2064767814983406E-3</v>
      </c>
      <c r="AT255">
        <f t="shared" si="84"/>
        <v>1.1064636827434021E-4</v>
      </c>
      <c r="AU255">
        <f t="shared" si="85"/>
        <v>4.9254208353104114E-4</v>
      </c>
      <c r="AW255">
        <f t="shared" si="75"/>
        <v>0.22966512897008279</v>
      </c>
    </row>
    <row r="256" spans="1:49" x14ac:dyDescent="0.2">
      <c r="A256" t="s">
        <v>1314</v>
      </c>
      <c r="B256">
        <v>811.66099999999994</v>
      </c>
      <c r="C256">
        <v>9.8793627415168696E-3</v>
      </c>
      <c r="D256">
        <v>5.49592764038365E-3</v>
      </c>
      <c r="E256">
        <v>1.45973767293154E-2</v>
      </c>
      <c r="F256">
        <v>1.0728293589639301E-2</v>
      </c>
      <c r="G256">
        <v>5.8588107724159696E-3</v>
      </c>
      <c r="H256">
        <v>4.9381915794875098E-3</v>
      </c>
      <c r="I256">
        <v>1.10331646963211E-2</v>
      </c>
      <c r="J256">
        <v>1.2539832900523001E-2</v>
      </c>
      <c r="K256">
        <v>6.5832505755214201E-3</v>
      </c>
      <c r="L256">
        <v>1.0408666414798101E-2</v>
      </c>
      <c r="M256">
        <v>1.2646414170835301E-2</v>
      </c>
      <c r="N256">
        <v>5.8425003625293404E-3</v>
      </c>
      <c r="O256">
        <v>2.1987415640485699E-2</v>
      </c>
      <c r="P256">
        <v>1.6213776782949801E-2</v>
      </c>
      <c r="Q256">
        <v>6.8637821783322003E-3</v>
      </c>
      <c r="R256">
        <v>4.6204933685090703E-3</v>
      </c>
      <c r="S256">
        <v>9.4395706967748492E-3</v>
      </c>
      <c r="T256">
        <v>5.1463201668332601E-3</v>
      </c>
      <c r="U256">
        <v>7.4368857876720099E-3</v>
      </c>
      <c r="V256">
        <v>7.4591881919892199E-3</v>
      </c>
      <c r="W256">
        <v>1.03904624843976E-2</v>
      </c>
      <c r="X256">
        <v>7.9355213452460306E-3</v>
      </c>
      <c r="AA256" t="str">
        <f t="shared" si="76"/>
        <v>PG_a20:0/20:4</v>
      </c>
      <c r="AB256">
        <f t="shared" si="77"/>
        <v>7.6876451909502598E-3</v>
      </c>
      <c r="AC256">
        <f t="shared" si="78"/>
        <v>1.266283515947735E-2</v>
      </c>
      <c r="AD256">
        <f t="shared" si="79"/>
        <v>5.3985011759517393E-3</v>
      </c>
      <c r="AE256">
        <f t="shared" si="80"/>
        <v>1.178649879842205E-2</v>
      </c>
      <c r="AF256">
        <f t="shared" si="81"/>
        <v>8.4959584951597601E-3</v>
      </c>
      <c r="AG256">
        <f t="shared" si="82"/>
        <v>9.2444572666823197E-3</v>
      </c>
      <c r="AH256">
        <f t="shared" si="83"/>
        <v>1.9100596211717752E-2</v>
      </c>
      <c r="AI256">
        <f t="shared" si="67"/>
        <v>7.2929454318040546E-3</v>
      </c>
      <c r="AJ256">
        <f t="shared" si="68"/>
        <v>7.4480369898306149E-3</v>
      </c>
      <c r="AK256">
        <f t="shared" si="69"/>
        <v>9.1629919148218143E-3</v>
      </c>
      <c r="AM256" t="str">
        <f t="shared" si="70"/>
        <v>PG_a20:0/20:4</v>
      </c>
      <c r="AN256">
        <f t="shared" si="71"/>
        <v>9.2062877639922328E-3</v>
      </c>
      <c r="AO256">
        <f t="shared" si="72"/>
        <v>1.044980556297131E-2</v>
      </c>
      <c r="AQ256">
        <f t="shared" si="73"/>
        <v>2.9964683593484273E-3</v>
      </c>
      <c r="AR256">
        <f t="shared" si="74"/>
        <v>4.9224311367280209E-3</v>
      </c>
      <c r="AT256">
        <f t="shared" si="84"/>
        <v>1.3400613887860702E-3</v>
      </c>
      <c r="AU256">
        <f t="shared" si="85"/>
        <v>2.0095740964953049E-3</v>
      </c>
      <c r="AW256">
        <f t="shared" si="75"/>
        <v>0.64501670265871369</v>
      </c>
    </row>
    <row r="257" spans="1:49" x14ac:dyDescent="0.2">
      <c r="A257" t="s">
        <v>1315</v>
      </c>
      <c r="B257">
        <v>847.697</v>
      </c>
      <c r="C257">
        <v>1.13637425232138E-3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7.9793629346240505E-4</v>
      </c>
      <c r="R257">
        <v>1.2887764594036801E-4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AA257" t="str">
        <f t="shared" si="76"/>
        <v>PG_a20:0/22:0</v>
      </c>
      <c r="AB257">
        <f t="shared" si="77"/>
        <v>5.6818712616069002E-4</v>
      </c>
      <c r="AC257">
        <f t="shared" si="78"/>
        <v>0</v>
      </c>
      <c r="AD257">
        <f t="shared" si="79"/>
        <v>0</v>
      </c>
      <c r="AE257">
        <f t="shared" si="80"/>
        <v>0</v>
      </c>
      <c r="AF257">
        <f t="shared" si="81"/>
        <v>0</v>
      </c>
      <c r="AG257">
        <f t="shared" si="82"/>
        <v>0</v>
      </c>
      <c r="AH257">
        <f t="shared" si="83"/>
        <v>0</v>
      </c>
      <c r="AI257">
        <f t="shared" si="67"/>
        <v>0</v>
      </c>
      <c r="AJ257">
        <f t="shared" si="68"/>
        <v>0</v>
      </c>
      <c r="AK257">
        <f t="shared" si="69"/>
        <v>0</v>
      </c>
      <c r="AM257" t="str">
        <f t="shared" si="70"/>
        <v>PG_a20:0/22:0</v>
      </c>
      <c r="AN257">
        <f t="shared" si="71"/>
        <v>1.13637425232138E-4</v>
      </c>
      <c r="AO257">
        <f t="shared" si="72"/>
        <v>0</v>
      </c>
      <c r="AQ257">
        <f t="shared" si="73"/>
        <v>2.5410100760711043E-4</v>
      </c>
      <c r="AR257">
        <f t="shared" si="74"/>
        <v>0</v>
      </c>
      <c r="AT257">
        <f t="shared" si="84"/>
        <v>1.1363742523213802E-4</v>
      </c>
      <c r="AU257">
        <f t="shared" si="85"/>
        <v>0</v>
      </c>
      <c r="AW257">
        <f t="shared" si="75"/>
        <v>0.37390096630005903</v>
      </c>
    </row>
    <row r="258" spans="1:49" x14ac:dyDescent="0.2">
      <c r="A258" t="s">
        <v>1316</v>
      </c>
      <c r="B258">
        <v>835.68499999999995</v>
      </c>
      <c r="C258">
        <v>1.4055333470560599E-3</v>
      </c>
      <c r="D258">
        <v>1.55336930062144E-3</v>
      </c>
      <c r="E258">
        <v>3.39961755157612E-3</v>
      </c>
      <c r="F258">
        <v>3.3753743260478198E-3</v>
      </c>
      <c r="G258">
        <v>1.0955043728733799E-3</v>
      </c>
      <c r="H258">
        <v>5.3580407297262002E-3</v>
      </c>
      <c r="I258">
        <v>0</v>
      </c>
      <c r="J258">
        <v>8.2021013239631899E-4</v>
      </c>
      <c r="K258">
        <v>6.0736849063030797E-3</v>
      </c>
      <c r="L258">
        <v>3.4036803967995599E-3</v>
      </c>
      <c r="M258">
        <v>2.0594270951565701E-3</v>
      </c>
      <c r="N258">
        <v>2.8553571548210802E-3</v>
      </c>
      <c r="O258">
        <v>1.16912929328134E-2</v>
      </c>
      <c r="P258">
        <v>8.2128019388554106E-3</v>
      </c>
      <c r="Q258">
        <v>9.5727128472807097E-4</v>
      </c>
      <c r="R258">
        <v>2.2324052669823401E-3</v>
      </c>
      <c r="S258">
        <v>4.3019594129102999E-3</v>
      </c>
      <c r="T258">
        <v>4.8963908891912098E-3</v>
      </c>
      <c r="U258">
        <v>3.4438018792235202E-3</v>
      </c>
      <c r="V258">
        <v>2.9141101595803898E-3</v>
      </c>
      <c r="W258">
        <v>0</v>
      </c>
      <c r="X258">
        <v>1.47778094707275E-3</v>
      </c>
      <c r="AA258" t="str">
        <f t="shared" si="76"/>
        <v>PG_a20:0/22:6</v>
      </c>
      <c r="AB258">
        <f t="shared" si="77"/>
        <v>1.47945132383875E-3</v>
      </c>
      <c r="AC258">
        <f t="shared" si="78"/>
        <v>3.3874959388119699E-3</v>
      </c>
      <c r="AD258">
        <f t="shared" si="79"/>
        <v>3.2267725512997898E-3</v>
      </c>
      <c r="AE258">
        <f t="shared" si="80"/>
        <v>4.1010506619815949E-4</v>
      </c>
      <c r="AF258">
        <f t="shared" si="81"/>
        <v>4.73868265155132E-3</v>
      </c>
      <c r="AG258">
        <f t="shared" si="82"/>
        <v>2.4573921249888249E-3</v>
      </c>
      <c r="AH258">
        <f t="shared" si="83"/>
        <v>9.9520474358344053E-3</v>
      </c>
      <c r="AI258">
        <f t="shared" si="67"/>
        <v>4.5991751510507549E-3</v>
      </c>
      <c r="AJ258">
        <f t="shared" si="68"/>
        <v>3.178956019401955E-3</v>
      </c>
      <c r="AK258">
        <f t="shared" si="69"/>
        <v>7.3889047353637501E-4</v>
      </c>
      <c r="AM258" t="str">
        <f t="shared" si="70"/>
        <v>PG_a20:0/22:6</v>
      </c>
      <c r="AN258">
        <f t="shared" si="71"/>
        <v>2.6485015063399979E-3</v>
      </c>
      <c r="AO258">
        <f t="shared" si="72"/>
        <v>4.1852922409624637E-3</v>
      </c>
      <c r="AQ258">
        <f t="shared" si="73"/>
        <v>1.7048800797201413E-3</v>
      </c>
      <c r="AR258">
        <f t="shared" si="74"/>
        <v>3.5107976687987069E-3</v>
      </c>
      <c r="AT258">
        <f t="shared" si="84"/>
        <v>7.6244555034789925E-4</v>
      </c>
      <c r="AU258">
        <f t="shared" si="85"/>
        <v>1.4332771464515878E-3</v>
      </c>
      <c r="AW258">
        <f t="shared" si="75"/>
        <v>0.41366787592979781</v>
      </c>
    </row>
    <row r="259" spans="1:49" x14ac:dyDescent="0.2">
      <c r="A259" t="s">
        <v>1317</v>
      </c>
      <c r="B259">
        <v>677.52700000000004</v>
      </c>
      <c r="C259">
        <v>9.8707688948816395E-3</v>
      </c>
      <c r="D259">
        <v>1.07868887291401E-2</v>
      </c>
      <c r="E259">
        <v>1.0339772763676499E-2</v>
      </c>
      <c r="F259">
        <v>1.8205979869166899E-2</v>
      </c>
      <c r="G259">
        <v>7.5829723220926896E-3</v>
      </c>
      <c r="H259">
        <v>8.5852324200026992E-3</v>
      </c>
      <c r="I259">
        <v>1.3692900775882399E-2</v>
      </c>
      <c r="J259">
        <v>1.06496746935347E-2</v>
      </c>
      <c r="K259">
        <v>1.2804789004196701E-2</v>
      </c>
      <c r="L259">
        <v>1.2163090607107E-2</v>
      </c>
      <c r="M259">
        <v>1.7121768163494502E-2</v>
      </c>
      <c r="N259">
        <v>1.10660755649628E-2</v>
      </c>
      <c r="O259">
        <v>2.3826562085125801E-2</v>
      </c>
      <c r="P259">
        <v>1.4438965791181301E-2</v>
      </c>
      <c r="Q259">
        <v>6.93718671366281E-3</v>
      </c>
      <c r="R259">
        <v>4.8631385485800099E-3</v>
      </c>
      <c r="S259">
        <v>5.68471192026923E-3</v>
      </c>
      <c r="T259">
        <v>9.4051012386324705E-3</v>
      </c>
      <c r="U259">
        <v>1.2468664872795399E-2</v>
      </c>
      <c r="V259">
        <v>5.8284260521628403E-3</v>
      </c>
      <c r="W259">
        <v>1.6770935590377099E-2</v>
      </c>
      <c r="X259">
        <v>1.8200841523810699E-2</v>
      </c>
      <c r="AA259" t="str">
        <f t="shared" si="76"/>
        <v>PG_p16:0/14:0</v>
      </c>
      <c r="AB259">
        <f t="shared" si="77"/>
        <v>1.032882881201087E-2</v>
      </c>
      <c r="AC259">
        <f t="shared" si="78"/>
        <v>1.4272876316421698E-2</v>
      </c>
      <c r="AD259">
        <f t="shared" si="79"/>
        <v>8.0841023710476953E-3</v>
      </c>
      <c r="AE259">
        <f t="shared" si="80"/>
        <v>1.217128773470855E-2</v>
      </c>
      <c r="AF259">
        <f t="shared" si="81"/>
        <v>1.248393980565185E-2</v>
      </c>
      <c r="AG259">
        <f t="shared" si="82"/>
        <v>1.4093921864228651E-2</v>
      </c>
      <c r="AH259">
        <f t="shared" si="83"/>
        <v>1.9132763938153552E-2</v>
      </c>
      <c r="AI259">
        <f t="shared" si="67"/>
        <v>7.5449065794508507E-3</v>
      </c>
      <c r="AJ259">
        <f t="shared" si="68"/>
        <v>9.1485454624791202E-3</v>
      </c>
      <c r="AK259">
        <f t="shared" si="69"/>
        <v>1.7485888557093897E-2</v>
      </c>
      <c r="AM259" t="str">
        <f t="shared" si="70"/>
        <v>PG_p16:0/14:0</v>
      </c>
      <c r="AN259">
        <f t="shared" si="71"/>
        <v>1.1468207007968131E-2</v>
      </c>
      <c r="AO259">
        <f t="shared" si="72"/>
        <v>1.3481205280281214E-2</v>
      </c>
      <c r="AQ259">
        <f t="shared" si="73"/>
        <v>2.352793681001102E-3</v>
      </c>
      <c r="AR259">
        <f t="shared" si="74"/>
        <v>5.0587698204572528E-3</v>
      </c>
      <c r="AT259">
        <f t="shared" si="84"/>
        <v>1.0522013215500839E-3</v>
      </c>
      <c r="AU259">
        <f t="shared" si="85"/>
        <v>2.0652341310518569E-3</v>
      </c>
      <c r="AW259">
        <f t="shared" si="75"/>
        <v>0.4523826856116332</v>
      </c>
    </row>
    <row r="260" spans="1:49" x14ac:dyDescent="0.2">
      <c r="A260" t="s">
        <v>1318</v>
      </c>
      <c r="B260">
        <v>705.55499999999995</v>
      </c>
      <c r="C260">
        <v>1.6040022141369299E-2</v>
      </c>
      <c r="D260">
        <v>1.1596358890016501E-2</v>
      </c>
      <c r="E260">
        <v>1.1269726232997599E-2</v>
      </c>
      <c r="F260">
        <v>9.2199889533471809E-3</v>
      </c>
      <c r="G260">
        <v>1.4597809319874E-2</v>
      </c>
      <c r="H260">
        <v>1.9410870916167101E-2</v>
      </c>
      <c r="I260">
        <v>1.41570744833379E-2</v>
      </c>
      <c r="J260">
        <v>1.28145725067911E-2</v>
      </c>
      <c r="K260">
        <v>1.1084436133643001E-2</v>
      </c>
      <c r="L260">
        <v>6.8926006770689899E-3</v>
      </c>
      <c r="M260">
        <v>3.1368874488701598E-2</v>
      </c>
      <c r="N260">
        <v>2.3902560025456598E-2</v>
      </c>
      <c r="O260">
        <v>4.4967565905650299E-2</v>
      </c>
      <c r="P260">
        <v>5.46694573720614E-2</v>
      </c>
      <c r="Q260">
        <v>1.6803980843080001E-2</v>
      </c>
      <c r="R260">
        <v>1.8794896662598801E-2</v>
      </c>
      <c r="S260">
        <v>8.7371432588183306E-3</v>
      </c>
      <c r="T260">
        <v>1.4320931604142899E-2</v>
      </c>
      <c r="U260">
        <v>1.55570842725779E-2</v>
      </c>
      <c r="V260">
        <v>1.2697117425454299E-2</v>
      </c>
      <c r="W260">
        <v>1.48397212628364E-2</v>
      </c>
      <c r="X260">
        <v>1.1872439280172399E-2</v>
      </c>
      <c r="AA260" t="str">
        <f t="shared" si="76"/>
        <v>PG_p16:0/16:0</v>
      </c>
      <c r="AB260">
        <f t="shared" si="77"/>
        <v>1.3818190515692899E-2</v>
      </c>
      <c r="AC260">
        <f t="shared" si="78"/>
        <v>1.0244857593172389E-2</v>
      </c>
      <c r="AD260">
        <f t="shared" si="79"/>
        <v>1.7004340118020551E-2</v>
      </c>
      <c r="AE260">
        <f t="shared" si="80"/>
        <v>1.3485823495064501E-2</v>
      </c>
      <c r="AF260">
        <f t="shared" si="81"/>
        <v>8.9885184053559962E-3</v>
      </c>
      <c r="AG260">
        <f t="shared" si="82"/>
        <v>2.7635717257079098E-2</v>
      </c>
      <c r="AH260">
        <f t="shared" si="83"/>
        <v>4.9818511638855853E-2</v>
      </c>
      <c r="AI260">
        <f t="shared" si="67"/>
        <v>1.1529037431480614E-2</v>
      </c>
      <c r="AJ260">
        <f t="shared" si="68"/>
        <v>1.4127100849016101E-2</v>
      </c>
      <c r="AK260">
        <f t="shared" si="69"/>
        <v>1.33560802715044E-2</v>
      </c>
      <c r="AM260" t="str">
        <f t="shared" si="70"/>
        <v>PG_p16:0/16:0</v>
      </c>
      <c r="AN260">
        <f t="shared" si="71"/>
        <v>1.2708346025461267E-2</v>
      </c>
      <c r="AO260">
        <f t="shared" si="72"/>
        <v>2.3293289489587213E-2</v>
      </c>
      <c r="AQ260">
        <f t="shared" si="73"/>
        <v>3.1700821768079444E-3</v>
      </c>
      <c r="AR260">
        <f t="shared" si="74"/>
        <v>1.6152467742647614E-2</v>
      </c>
      <c r="AT260">
        <f t="shared" si="84"/>
        <v>1.417703848320614E-3</v>
      </c>
      <c r="AU260">
        <f t="shared" si="85"/>
        <v>6.5942173427085814E-3</v>
      </c>
      <c r="AW260">
        <f t="shared" si="75"/>
        <v>0.21893907892279144</v>
      </c>
    </row>
    <row r="261" spans="1:49" x14ac:dyDescent="0.2">
      <c r="A261" t="s">
        <v>1319</v>
      </c>
      <c r="B261">
        <v>703.553</v>
      </c>
      <c r="C261">
        <v>7.8343627180378194E-3</v>
      </c>
      <c r="D261">
        <v>1.0094007917477501E-2</v>
      </c>
      <c r="E261">
        <v>1.28009544744805E-2</v>
      </c>
      <c r="F261">
        <v>7.9864331615826702E-3</v>
      </c>
      <c r="G261">
        <v>1.70077631826006E-2</v>
      </c>
      <c r="H261">
        <v>1.32588315174187E-2</v>
      </c>
      <c r="I261">
        <v>1.49910790390697E-2</v>
      </c>
      <c r="J261">
        <v>1.2917233931794199E-2</v>
      </c>
      <c r="K261">
        <v>1.22301228185022E-2</v>
      </c>
      <c r="L261">
        <v>7.34245164251321E-3</v>
      </c>
      <c r="M261">
        <v>6.5899098592926003E-3</v>
      </c>
      <c r="N261">
        <v>5.3231916776565399E-3</v>
      </c>
      <c r="O261">
        <v>2.2183588683180901E-2</v>
      </c>
      <c r="P261">
        <v>9.8779915733133092E-3</v>
      </c>
      <c r="Q261">
        <v>3.3762464034958E-3</v>
      </c>
      <c r="R261">
        <v>1.4110953024019501E-2</v>
      </c>
      <c r="S261">
        <v>3.1395020641548201E-3</v>
      </c>
      <c r="T261">
        <v>6.2701973517241202E-3</v>
      </c>
      <c r="U261">
        <v>7.5558384274158495E-4</v>
      </c>
      <c r="V261">
        <v>3.7916591968805901E-3</v>
      </c>
      <c r="W261">
        <v>1.07372421212474E-2</v>
      </c>
      <c r="X261">
        <v>9.2318874021422807E-3</v>
      </c>
      <c r="AA261" t="str">
        <f t="shared" si="76"/>
        <v>PG_p16:0/16:1</v>
      </c>
      <c r="AB261">
        <f t="shared" si="77"/>
        <v>8.96418531775766E-3</v>
      </c>
      <c r="AC261">
        <f t="shared" si="78"/>
        <v>1.0393693818031586E-2</v>
      </c>
      <c r="AD261">
        <f t="shared" si="79"/>
        <v>1.513329735000965E-2</v>
      </c>
      <c r="AE261">
        <f t="shared" si="80"/>
        <v>1.395415648543195E-2</v>
      </c>
      <c r="AF261">
        <f t="shared" si="81"/>
        <v>9.7862872305077044E-3</v>
      </c>
      <c r="AG261">
        <f t="shared" si="82"/>
        <v>5.9565507684745701E-3</v>
      </c>
      <c r="AH261">
        <f t="shared" si="83"/>
        <v>1.6030790128247104E-2</v>
      </c>
      <c r="AI261">
        <f t="shared" si="67"/>
        <v>4.7048497079394697E-3</v>
      </c>
      <c r="AJ261">
        <f t="shared" si="68"/>
        <v>2.2736215198110874E-3</v>
      </c>
      <c r="AK261">
        <f t="shared" si="69"/>
        <v>9.9845647616948405E-3</v>
      </c>
      <c r="AM261" t="str">
        <f t="shared" si="70"/>
        <v>PG_p16:0/16:1</v>
      </c>
      <c r="AN261">
        <f t="shared" si="71"/>
        <v>1.1646324040347711E-2</v>
      </c>
      <c r="AO261">
        <f t="shared" si="72"/>
        <v>7.7900753772334142E-3</v>
      </c>
      <c r="AQ261">
        <f t="shared" si="73"/>
        <v>2.7252413192190321E-3</v>
      </c>
      <c r="AR261">
        <f t="shared" si="74"/>
        <v>5.3860202457044438E-3</v>
      </c>
      <c r="AT261">
        <f t="shared" si="84"/>
        <v>1.2187649689729919E-3</v>
      </c>
      <c r="AU261">
        <f t="shared" si="85"/>
        <v>2.1988335577125947E-3</v>
      </c>
      <c r="AW261">
        <f t="shared" si="75"/>
        <v>0.2036942529834784</v>
      </c>
    </row>
    <row r="262" spans="1:49" x14ac:dyDescent="0.2">
      <c r="A262" t="s">
        <v>1320</v>
      </c>
      <c r="B262">
        <v>733.58299999999997</v>
      </c>
      <c r="C262">
        <v>1.1199258836109E-2</v>
      </c>
      <c r="D262">
        <v>5.9942149540560697E-3</v>
      </c>
      <c r="E262">
        <v>1.8970445117264499E-2</v>
      </c>
      <c r="F262">
        <v>1.43632600269816E-2</v>
      </c>
      <c r="G262">
        <v>1.1042213397107399E-2</v>
      </c>
      <c r="H262">
        <v>1.9081667603169299E-2</v>
      </c>
      <c r="I262">
        <v>1.1638662775086E-2</v>
      </c>
      <c r="J262">
        <v>1.9493487817871701E-2</v>
      </c>
      <c r="K262">
        <v>1.16409829863509E-2</v>
      </c>
      <c r="L262">
        <v>1.8675692337080201E-2</v>
      </c>
      <c r="M262">
        <v>1.4367126908939201E-2</v>
      </c>
      <c r="N262">
        <v>1.2264524770351001E-2</v>
      </c>
      <c r="O262">
        <v>2.1779635132125601E-2</v>
      </c>
      <c r="P262">
        <v>2.8713149920178E-2</v>
      </c>
      <c r="Q262">
        <v>4.73684018346608E-3</v>
      </c>
      <c r="R262">
        <v>5.9564147274587496E-3</v>
      </c>
      <c r="S262">
        <v>1.20844171416835E-2</v>
      </c>
      <c r="T262">
        <v>1.02012959941817E-2</v>
      </c>
      <c r="U262">
        <v>2.0720163031255099E-2</v>
      </c>
      <c r="V262">
        <v>1.1830303567017799E-2</v>
      </c>
      <c r="W262">
        <v>1.9186737435252101E-2</v>
      </c>
      <c r="X262">
        <v>2.58716469199501E-2</v>
      </c>
      <c r="AA262" t="str">
        <f t="shared" si="76"/>
        <v>PG_p16:0/18:0</v>
      </c>
      <c r="AB262">
        <f t="shared" si="77"/>
        <v>8.5967368950825348E-3</v>
      </c>
      <c r="AC262">
        <f t="shared" si="78"/>
        <v>1.666685257212305E-2</v>
      </c>
      <c r="AD262">
        <f t="shared" si="79"/>
        <v>1.506194050013835E-2</v>
      </c>
      <c r="AE262">
        <f t="shared" si="80"/>
        <v>1.5566075296478851E-2</v>
      </c>
      <c r="AF262">
        <f t="shared" si="81"/>
        <v>1.5158337661715551E-2</v>
      </c>
      <c r="AG262">
        <f t="shared" si="82"/>
        <v>1.33158258396451E-2</v>
      </c>
      <c r="AH262">
        <f t="shared" si="83"/>
        <v>2.5246392526151802E-2</v>
      </c>
      <c r="AI262">
        <f t="shared" si="67"/>
        <v>1.11428565679326E-2</v>
      </c>
      <c r="AJ262">
        <f t="shared" si="68"/>
        <v>1.6275233299136448E-2</v>
      </c>
      <c r="AK262">
        <f t="shared" si="69"/>
        <v>2.25291921776011E-2</v>
      </c>
      <c r="AM262" t="str">
        <f t="shared" si="70"/>
        <v>PG_p16:0/18:0</v>
      </c>
      <c r="AN262">
        <f t="shared" si="71"/>
        <v>1.4209988585107667E-2</v>
      </c>
      <c r="AO262">
        <f t="shared" si="72"/>
        <v>1.7701900082093412E-2</v>
      </c>
      <c r="AQ262">
        <f t="shared" si="73"/>
        <v>3.2019109291034358E-3</v>
      </c>
      <c r="AR262">
        <f t="shared" si="74"/>
        <v>6.0107443882667592E-3</v>
      </c>
      <c r="AT262">
        <f t="shared" si="84"/>
        <v>1.4319380990749583E-3</v>
      </c>
      <c r="AU262">
        <f t="shared" si="85"/>
        <v>2.4538761209251629E-3</v>
      </c>
      <c r="AW262">
        <f t="shared" si="75"/>
        <v>0.29455336241876889</v>
      </c>
    </row>
    <row r="263" spans="1:49" x14ac:dyDescent="0.2">
      <c r="A263" t="s">
        <v>1321</v>
      </c>
      <c r="B263">
        <v>731.58100000000002</v>
      </c>
      <c r="C263">
        <v>3.14215704711342E-3</v>
      </c>
      <c r="D263">
        <v>3.4843349238409E-3</v>
      </c>
      <c r="E263">
        <v>3.4489861664439799E-3</v>
      </c>
      <c r="F263">
        <v>2.46438441877257E-3</v>
      </c>
      <c r="G263">
        <v>1.3766314412949399E-3</v>
      </c>
      <c r="H263">
        <v>2.0781354484472399E-3</v>
      </c>
      <c r="I263">
        <v>2.71757023349624E-3</v>
      </c>
      <c r="J263">
        <v>2.2142809531176498E-3</v>
      </c>
      <c r="K263">
        <v>1.81739657173526E-3</v>
      </c>
      <c r="L263">
        <v>2.7436912395140201E-3</v>
      </c>
      <c r="M263">
        <v>4.6522440447676103E-2</v>
      </c>
      <c r="N263">
        <v>4.12928831402554E-2</v>
      </c>
      <c r="O263">
        <v>4.8464378980313798E-2</v>
      </c>
      <c r="P263">
        <v>5.1521843610507503E-2</v>
      </c>
      <c r="Q263">
        <v>5.20513663223841E-2</v>
      </c>
      <c r="R263">
        <v>4.3347063542664301E-2</v>
      </c>
      <c r="S263">
        <v>1.1233852300060399E-2</v>
      </c>
      <c r="T263">
        <v>1.0004926274474701E-2</v>
      </c>
      <c r="U263">
        <v>9.7291485722840604E-3</v>
      </c>
      <c r="V263">
        <v>5.7256183601732099E-3</v>
      </c>
      <c r="W263">
        <v>2.5066293479214401E-2</v>
      </c>
      <c r="X263">
        <v>1.7249714110445201E-2</v>
      </c>
      <c r="AA263" t="str">
        <f t="shared" si="76"/>
        <v>PG_p16:0/18:1</v>
      </c>
      <c r="AB263">
        <f t="shared" si="77"/>
        <v>3.3132459854771602E-3</v>
      </c>
      <c r="AC263">
        <f t="shared" si="78"/>
        <v>2.956685292608275E-3</v>
      </c>
      <c r="AD263">
        <f t="shared" si="79"/>
        <v>1.7273834448710899E-3</v>
      </c>
      <c r="AE263">
        <f t="shared" si="80"/>
        <v>2.4659255933069451E-3</v>
      </c>
      <c r="AF263">
        <f t="shared" si="81"/>
        <v>2.2805439056246398E-3</v>
      </c>
      <c r="AG263">
        <f t="shared" si="82"/>
        <v>4.3907661793965755E-2</v>
      </c>
      <c r="AH263">
        <f t="shared" si="83"/>
        <v>4.9993111295410647E-2</v>
      </c>
      <c r="AI263">
        <f t="shared" ref="AI263:AI318" si="86">AVERAGE(S263:T263)</f>
        <v>1.061938928726755E-2</v>
      </c>
      <c r="AJ263">
        <f t="shared" ref="AJ263:AJ318" si="87">AVERAGE(U263:V263)</f>
        <v>7.7273834662286347E-3</v>
      </c>
      <c r="AK263">
        <f t="shared" ref="AK263:AK318" si="88">AVERAGE(W263:X263)</f>
        <v>2.1158003794829801E-2</v>
      </c>
      <c r="AM263" t="str">
        <f t="shared" ref="AM263:AM318" si="89">A263</f>
        <v>PG_p16:0/18:1</v>
      </c>
      <c r="AN263">
        <f t="shared" ref="AN263:AN318" si="90">AVERAGE(AB263:AF263)</f>
        <v>2.5487568443776218E-3</v>
      </c>
      <c r="AO263">
        <f t="shared" ref="AO263:AO318" si="91">AVERAGE(AG263:AK263)</f>
        <v>2.6681109927540476E-2</v>
      </c>
      <c r="AQ263">
        <f t="shared" ref="AQ263:AQ318" si="92">STDEV(AB263:AF263)</f>
        <v>6.1325009657976E-4</v>
      </c>
      <c r="AR263">
        <f t="shared" ref="AR263:AR318" si="93">STDEV(AG263:AK263)</f>
        <v>1.9286853132586268E-2</v>
      </c>
      <c r="AT263">
        <f t="shared" si="84"/>
        <v>2.742537806321309E-4</v>
      </c>
      <c r="AU263">
        <f t="shared" si="85"/>
        <v>7.8738248198059451E-3</v>
      </c>
      <c r="AW263">
        <f t="shared" ref="AW263:AW318" si="94">TTEST(AB263:AF263,AG263:AK263,2,3)</f>
        <v>4.8877465070560164E-2</v>
      </c>
    </row>
    <row r="264" spans="1:49" x14ac:dyDescent="0.2">
      <c r="A264" t="s">
        <v>1322</v>
      </c>
      <c r="B264">
        <v>729.57899999999995</v>
      </c>
      <c r="C264">
        <v>7.4944170163770401E-3</v>
      </c>
      <c r="D264">
        <v>4.6579403942024599E-3</v>
      </c>
      <c r="E264">
        <v>1.206822046131E-2</v>
      </c>
      <c r="F264">
        <v>9.2784138854369504E-3</v>
      </c>
      <c r="G264">
        <v>4.5500768082519698E-3</v>
      </c>
      <c r="H264">
        <v>1.1002624697205501E-2</v>
      </c>
      <c r="I264">
        <v>7.4627172563985298E-3</v>
      </c>
      <c r="J264">
        <v>1.3844072965093501E-2</v>
      </c>
      <c r="K264">
        <v>8.3806476235428595E-3</v>
      </c>
      <c r="L264">
        <v>5.5189062449478004E-3</v>
      </c>
      <c r="M264">
        <v>5.54005679453074E-2</v>
      </c>
      <c r="N264">
        <v>7.3012542336789402E-2</v>
      </c>
      <c r="O264">
        <v>0.13900598155376201</v>
      </c>
      <c r="P264">
        <v>0.12251953430590599</v>
      </c>
      <c r="Q264">
        <v>0.10697341733125</v>
      </c>
      <c r="R264">
        <v>0.11369703768275501</v>
      </c>
      <c r="S264">
        <v>3.5784498097527699E-2</v>
      </c>
      <c r="T264">
        <v>2.5903215019460801E-2</v>
      </c>
      <c r="U264">
        <v>3.3426877649345703E-2</v>
      </c>
      <c r="V264">
        <v>2.4638604804746701E-2</v>
      </c>
      <c r="W264">
        <v>3.2732382427629103E-2</v>
      </c>
      <c r="X264">
        <v>3.6615386383436602E-2</v>
      </c>
      <c r="AA264" t="str">
        <f t="shared" si="76"/>
        <v>PG_p16:0/18:2</v>
      </c>
      <c r="AB264">
        <f t="shared" si="77"/>
        <v>6.07617870528975E-3</v>
      </c>
      <c r="AC264">
        <f t="shared" si="78"/>
        <v>1.0673317173373475E-2</v>
      </c>
      <c r="AD264">
        <f t="shared" si="79"/>
        <v>7.7763507527287348E-3</v>
      </c>
      <c r="AE264">
        <f t="shared" si="80"/>
        <v>1.0653395110746016E-2</v>
      </c>
      <c r="AF264">
        <f t="shared" si="81"/>
        <v>6.9497769342453299E-3</v>
      </c>
      <c r="AG264">
        <f t="shared" si="82"/>
        <v>6.4206555141048394E-2</v>
      </c>
      <c r="AH264">
        <f t="shared" si="83"/>
        <v>0.13076275792983399</v>
      </c>
      <c r="AI264">
        <f t="shared" si="86"/>
        <v>3.084385655849425E-2</v>
      </c>
      <c r="AJ264">
        <f t="shared" si="87"/>
        <v>2.9032741227046202E-2</v>
      </c>
      <c r="AK264">
        <f t="shared" si="88"/>
        <v>3.4673884405532852E-2</v>
      </c>
      <c r="AM264" t="str">
        <f t="shared" si="89"/>
        <v>PG_p16:0/18:2</v>
      </c>
      <c r="AN264">
        <f t="shared" si="90"/>
        <v>8.4258037352766615E-3</v>
      </c>
      <c r="AO264">
        <f t="shared" si="91"/>
        <v>5.7903959052391138E-2</v>
      </c>
      <c r="AQ264">
        <f t="shared" si="92"/>
        <v>2.1292405961947669E-3</v>
      </c>
      <c r="AR264">
        <f t="shared" si="93"/>
        <v>4.3167001358438581E-2</v>
      </c>
      <c r="AT264">
        <f t="shared" si="84"/>
        <v>9.5222534270873575E-4</v>
      </c>
      <c r="AU264">
        <f t="shared" si="85"/>
        <v>1.7622854509033805E-2</v>
      </c>
      <c r="AW264">
        <f t="shared" si="94"/>
        <v>6.2351766516954468E-2</v>
      </c>
    </row>
    <row r="265" spans="1:49" x14ac:dyDescent="0.2">
      <c r="A265" t="s">
        <v>1323</v>
      </c>
      <c r="B265">
        <v>727.577</v>
      </c>
      <c r="C265">
        <v>0</v>
      </c>
      <c r="D265">
        <v>9.5187371618247899E-4</v>
      </c>
      <c r="E265">
        <v>0</v>
      </c>
      <c r="F265">
        <v>1.6261507158441501E-4</v>
      </c>
      <c r="G265">
        <v>1.0955043728733799E-3</v>
      </c>
      <c r="H265">
        <v>1.1009242571964599E-4</v>
      </c>
      <c r="I265">
        <v>0</v>
      </c>
      <c r="J265">
        <v>0</v>
      </c>
      <c r="K265">
        <v>9.7951942342816394E-4</v>
      </c>
      <c r="L265">
        <v>2.3793857472469799E-3</v>
      </c>
      <c r="M265">
        <v>1.82066746502666E-3</v>
      </c>
      <c r="N265">
        <v>1.7386162496533901E-3</v>
      </c>
      <c r="O265">
        <v>4.5514109493648104E-3</v>
      </c>
      <c r="P265">
        <v>6.1895474413333701E-3</v>
      </c>
      <c r="Q265">
        <v>4.1929921525261102E-3</v>
      </c>
      <c r="R265">
        <v>9.5491969570900704E-4</v>
      </c>
      <c r="S265">
        <v>0</v>
      </c>
      <c r="T265">
        <v>9.6559716057609604E-4</v>
      </c>
      <c r="U265">
        <v>2.4951335294201098E-3</v>
      </c>
      <c r="V265">
        <v>0</v>
      </c>
      <c r="W265">
        <v>0</v>
      </c>
      <c r="X265">
        <v>1.8853118432909999E-3</v>
      </c>
      <c r="AA265" t="str">
        <f t="shared" si="76"/>
        <v>PG_p16:0/18:3</v>
      </c>
      <c r="AB265">
        <f t="shared" si="77"/>
        <v>4.7593685809123949E-4</v>
      </c>
      <c r="AC265">
        <f t="shared" si="78"/>
        <v>8.1307535792207503E-5</v>
      </c>
      <c r="AD265">
        <f t="shared" si="79"/>
        <v>6.0279839929651294E-4</v>
      </c>
      <c r="AE265">
        <f t="shared" si="80"/>
        <v>0</v>
      </c>
      <c r="AF265">
        <f t="shared" si="81"/>
        <v>1.6794525853375719E-3</v>
      </c>
      <c r="AG265">
        <f t="shared" si="82"/>
        <v>1.7796418573400251E-3</v>
      </c>
      <c r="AH265">
        <f t="shared" si="83"/>
        <v>5.3704791953490903E-3</v>
      </c>
      <c r="AI265">
        <f t="shared" si="86"/>
        <v>4.8279858028804802E-4</v>
      </c>
      <c r="AJ265">
        <f t="shared" si="87"/>
        <v>1.2475667647100549E-3</v>
      </c>
      <c r="AK265">
        <f t="shared" si="88"/>
        <v>9.4265592164549997E-4</v>
      </c>
      <c r="AM265" t="str">
        <f t="shared" si="89"/>
        <v>PG_p16:0/18:3</v>
      </c>
      <c r="AN265">
        <f t="shared" si="90"/>
        <v>5.6789907570350636E-4</v>
      </c>
      <c r="AO265">
        <f t="shared" si="91"/>
        <v>1.9646284638665436E-3</v>
      </c>
      <c r="AQ265">
        <f t="shared" si="92"/>
        <v>6.7165968018286057E-4</v>
      </c>
      <c r="AR265">
        <f t="shared" si="93"/>
        <v>1.9614066643006229E-3</v>
      </c>
      <c r="AT265">
        <f t="shared" si="84"/>
        <v>3.0037534052692889E-4</v>
      </c>
      <c r="AU265">
        <f t="shared" si="85"/>
        <v>8.0074091760515742E-4</v>
      </c>
      <c r="AW265">
        <f t="shared" si="94"/>
        <v>0.19317334379870069</v>
      </c>
    </row>
    <row r="266" spans="1:49" x14ac:dyDescent="0.2">
      <c r="A266" t="s">
        <v>1324</v>
      </c>
      <c r="B266">
        <v>761.61099999999999</v>
      </c>
      <c r="C266">
        <v>0</v>
      </c>
      <c r="D266">
        <v>9.7668897183181302E-4</v>
      </c>
      <c r="E266">
        <v>0</v>
      </c>
      <c r="F266">
        <v>4.5741864235302197E-4</v>
      </c>
      <c r="G266">
        <v>0</v>
      </c>
      <c r="H266">
        <v>1.2468812690683399E-3</v>
      </c>
      <c r="I266">
        <v>0</v>
      </c>
      <c r="J266">
        <v>0</v>
      </c>
      <c r="K266">
        <v>0</v>
      </c>
      <c r="L266">
        <v>1.0323086159215399E-3</v>
      </c>
      <c r="M266">
        <v>3.3056811680970503E-4</v>
      </c>
      <c r="N266">
        <v>0</v>
      </c>
      <c r="O266">
        <v>0</v>
      </c>
      <c r="P266">
        <v>0</v>
      </c>
      <c r="Q266">
        <v>9.5727128472807097E-4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AA266" t="str">
        <f t="shared" si="76"/>
        <v>PG_p16:0/20:0</v>
      </c>
      <c r="AB266">
        <f t="shared" si="77"/>
        <v>4.8834448591590651E-4</v>
      </c>
      <c r="AC266">
        <f t="shared" si="78"/>
        <v>2.2870932117651099E-4</v>
      </c>
      <c r="AD266">
        <f t="shared" si="79"/>
        <v>6.2344063453416995E-4</v>
      </c>
      <c r="AE266">
        <f t="shared" si="80"/>
        <v>0</v>
      </c>
      <c r="AF266">
        <f t="shared" si="81"/>
        <v>5.1615430796076995E-4</v>
      </c>
      <c r="AG266">
        <f t="shared" si="82"/>
        <v>1.6528405840485251E-4</v>
      </c>
      <c r="AH266">
        <f t="shared" si="83"/>
        <v>0</v>
      </c>
      <c r="AI266">
        <f t="shared" si="86"/>
        <v>0</v>
      </c>
      <c r="AJ266">
        <f t="shared" si="87"/>
        <v>0</v>
      </c>
      <c r="AK266">
        <f t="shared" si="88"/>
        <v>0</v>
      </c>
      <c r="AM266" t="str">
        <f t="shared" si="89"/>
        <v>PG_p16:0/20:0</v>
      </c>
      <c r="AN266">
        <f t="shared" si="90"/>
        <v>3.7132974991747149E-4</v>
      </c>
      <c r="AO266">
        <f t="shared" si="91"/>
        <v>3.30568116809705E-5</v>
      </c>
      <c r="AQ266">
        <f t="shared" si="92"/>
        <v>2.5320587920872893E-4</v>
      </c>
      <c r="AR266">
        <f t="shared" si="93"/>
        <v>7.3917278038059119E-5</v>
      </c>
      <c r="AT266">
        <f t="shared" si="84"/>
        <v>1.132371116426637E-4</v>
      </c>
      <c r="AU266">
        <f t="shared" si="85"/>
        <v>3.0176602394779685E-5</v>
      </c>
      <c r="AW266">
        <f t="shared" si="94"/>
        <v>3.7924111131331525E-2</v>
      </c>
    </row>
    <row r="267" spans="1:49" x14ac:dyDescent="0.2">
      <c r="A267" t="s">
        <v>1325</v>
      </c>
      <c r="B267">
        <v>759.60900000000004</v>
      </c>
      <c r="C267">
        <v>0</v>
      </c>
      <c r="D267">
        <v>0</v>
      </c>
      <c r="E267">
        <v>1.7290816871698899E-3</v>
      </c>
      <c r="F267">
        <v>0</v>
      </c>
      <c r="G267">
        <v>0</v>
      </c>
      <c r="H267">
        <v>0</v>
      </c>
      <c r="I267">
        <v>0</v>
      </c>
      <c r="J267">
        <v>8.4165886519426E-4</v>
      </c>
      <c r="K267">
        <v>5.9347561329139097E-4</v>
      </c>
      <c r="L267">
        <v>0</v>
      </c>
      <c r="M267">
        <v>1.4089648784005801E-3</v>
      </c>
      <c r="N267">
        <v>5.3243587816648999E-4</v>
      </c>
      <c r="O267">
        <v>2.5731724298432299E-3</v>
      </c>
      <c r="P267">
        <v>0</v>
      </c>
      <c r="Q267">
        <v>5.2068414022909404E-3</v>
      </c>
      <c r="R267">
        <v>5.7886610318518402E-3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1.8100090736357299E-3</v>
      </c>
      <c r="AA267" t="str">
        <f t="shared" si="76"/>
        <v>PG_p16:0/20:1</v>
      </c>
      <c r="AB267">
        <f t="shared" si="77"/>
        <v>0</v>
      </c>
      <c r="AC267">
        <f t="shared" si="78"/>
        <v>8.6454084358494497E-4</v>
      </c>
      <c r="AD267">
        <f t="shared" si="79"/>
        <v>0</v>
      </c>
      <c r="AE267">
        <f t="shared" si="80"/>
        <v>4.2082943259713E-4</v>
      </c>
      <c r="AF267">
        <f t="shared" si="81"/>
        <v>2.9673780664569549E-4</v>
      </c>
      <c r="AG267">
        <f t="shared" si="82"/>
        <v>9.7070037828353504E-4</v>
      </c>
      <c r="AH267">
        <f t="shared" si="83"/>
        <v>1.2865862149216149E-3</v>
      </c>
      <c r="AI267">
        <f t="shared" si="86"/>
        <v>0</v>
      </c>
      <c r="AJ267">
        <f t="shared" si="87"/>
        <v>0</v>
      </c>
      <c r="AK267">
        <f t="shared" si="88"/>
        <v>9.0500453681786495E-4</v>
      </c>
      <c r="AM267" t="str">
        <f t="shared" si="89"/>
        <v>PG_p16:0/20:1</v>
      </c>
      <c r="AN267">
        <f t="shared" si="90"/>
        <v>3.1642161656555404E-4</v>
      </c>
      <c r="AO267">
        <f t="shared" si="91"/>
        <v>6.3245822600460297E-4</v>
      </c>
      <c r="AQ267">
        <f t="shared" si="92"/>
        <v>3.5775983924614017E-4</v>
      </c>
      <c r="AR267">
        <f t="shared" si="93"/>
        <v>5.9510072388684694E-4</v>
      </c>
      <c r="AT267">
        <f t="shared" si="84"/>
        <v>1.5999506403475329E-4</v>
      </c>
      <c r="AU267">
        <f t="shared" si="85"/>
        <v>2.4294885318061266E-4</v>
      </c>
      <c r="AW267">
        <f t="shared" si="94"/>
        <v>0.34487276562832186</v>
      </c>
    </row>
    <row r="268" spans="1:49" x14ac:dyDescent="0.2">
      <c r="A268" t="s">
        <v>1326</v>
      </c>
      <c r="B268">
        <v>757.60699999999997</v>
      </c>
      <c r="C268">
        <v>0</v>
      </c>
      <c r="D268">
        <v>9.7668897183181302E-4</v>
      </c>
      <c r="E268">
        <v>1.03744901230194E-3</v>
      </c>
      <c r="F268">
        <v>1.0216075885049001E-3</v>
      </c>
      <c r="G268">
        <v>9.3212251843315504E-5</v>
      </c>
      <c r="H268">
        <v>0</v>
      </c>
      <c r="I268">
        <v>0</v>
      </c>
      <c r="J268">
        <v>0</v>
      </c>
      <c r="K268">
        <v>1.71587591115824E-3</v>
      </c>
      <c r="L268">
        <v>8.78351680467686E-5</v>
      </c>
      <c r="M268">
        <v>4.6752236470304999E-4</v>
      </c>
      <c r="N268">
        <v>0</v>
      </c>
      <c r="O268">
        <v>0</v>
      </c>
      <c r="P268">
        <v>0</v>
      </c>
      <c r="Q268">
        <v>5.3467262792288401E-3</v>
      </c>
      <c r="R268">
        <v>1.15238797844947E-3</v>
      </c>
      <c r="S268">
        <v>0</v>
      </c>
      <c r="T268">
        <v>0</v>
      </c>
      <c r="U268">
        <v>0</v>
      </c>
      <c r="V268">
        <v>1.11230756646561E-3</v>
      </c>
      <c r="W268">
        <v>0</v>
      </c>
      <c r="X268">
        <v>1.38696810105654E-3</v>
      </c>
      <c r="AA268" t="str">
        <f t="shared" si="76"/>
        <v>PG_p16:0/20:2</v>
      </c>
      <c r="AB268">
        <f t="shared" si="77"/>
        <v>4.8834448591590651E-4</v>
      </c>
      <c r="AC268">
        <f t="shared" si="78"/>
        <v>1.0295283004034201E-3</v>
      </c>
      <c r="AD268">
        <f t="shared" si="79"/>
        <v>4.6606125921657752E-5</v>
      </c>
      <c r="AE268">
        <f t="shared" si="80"/>
        <v>0</v>
      </c>
      <c r="AF268">
        <f t="shared" si="81"/>
        <v>9.018555396025043E-4</v>
      </c>
      <c r="AG268">
        <f t="shared" si="82"/>
        <v>2.3376118235152499E-4</v>
      </c>
      <c r="AH268">
        <f t="shared" si="83"/>
        <v>0</v>
      </c>
      <c r="AI268">
        <f t="shared" si="86"/>
        <v>0</v>
      </c>
      <c r="AJ268">
        <f t="shared" si="87"/>
        <v>5.5615378323280499E-4</v>
      </c>
      <c r="AK268">
        <f t="shared" si="88"/>
        <v>6.9348405052827001E-4</v>
      </c>
      <c r="AM268" t="str">
        <f t="shared" si="89"/>
        <v>PG_p16:0/20:2</v>
      </c>
      <c r="AN268">
        <f t="shared" si="90"/>
        <v>4.9326689036869773E-4</v>
      </c>
      <c r="AO268">
        <f t="shared" si="91"/>
        <v>2.9667980322252001E-4</v>
      </c>
      <c r="AQ268">
        <f t="shared" si="92"/>
        <v>4.7364630207338024E-4</v>
      </c>
      <c r="AR268">
        <f t="shared" si="93"/>
        <v>3.1811040580075143E-4</v>
      </c>
      <c r="AT268">
        <f t="shared" si="84"/>
        <v>2.1182106574549556E-4</v>
      </c>
      <c r="AU268">
        <f t="shared" si="85"/>
        <v>1.2986802934692251E-4</v>
      </c>
      <c r="AW268">
        <f t="shared" si="94"/>
        <v>0.46624384015010556</v>
      </c>
    </row>
    <row r="269" spans="1:49" x14ac:dyDescent="0.2">
      <c r="A269" t="s">
        <v>1327</v>
      </c>
      <c r="B269">
        <v>755.60500000000002</v>
      </c>
      <c r="C269">
        <v>0</v>
      </c>
      <c r="D269">
        <v>1.62781495305302E-3</v>
      </c>
      <c r="E269">
        <v>1.0508411218321399E-3</v>
      </c>
      <c r="F269">
        <v>1.1050443416143101E-3</v>
      </c>
      <c r="G269">
        <v>1.0955043728733799E-3</v>
      </c>
      <c r="H269">
        <v>7.4596338329624401E-4</v>
      </c>
      <c r="I269">
        <v>0</v>
      </c>
      <c r="J269">
        <v>2.4199882530265599E-3</v>
      </c>
      <c r="K269">
        <v>5.8601058595644795E-4</v>
      </c>
      <c r="L269">
        <v>1.64990104179388E-3</v>
      </c>
      <c r="M269">
        <v>1.38110574347738E-3</v>
      </c>
      <c r="N269">
        <v>4.0749298985236302E-3</v>
      </c>
      <c r="O269">
        <v>5.6506556125277101E-3</v>
      </c>
      <c r="P269">
        <v>7.4844033509259399E-3</v>
      </c>
      <c r="Q269">
        <v>7.7110912228292904E-3</v>
      </c>
      <c r="R269">
        <v>1.12371221116454E-2</v>
      </c>
      <c r="S269">
        <v>2.6863836790434899E-4</v>
      </c>
      <c r="T269">
        <v>2.1208782950973399E-3</v>
      </c>
      <c r="U269">
        <v>9.6415039833858804E-5</v>
      </c>
      <c r="V269">
        <v>0</v>
      </c>
      <c r="W269">
        <v>1.5918337623904101E-3</v>
      </c>
      <c r="X269">
        <v>1.3200055694841001E-4</v>
      </c>
      <c r="AA269" t="str">
        <f t="shared" si="76"/>
        <v>PG_p16:0/20:3</v>
      </c>
      <c r="AB269">
        <f t="shared" si="77"/>
        <v>8.1390747652650998E-4</v>
      </c>
      <c r="AC269">
        <f t="shared" si="78"/>
        <v>1.0779427317232251E-3</v>
      </c>
      <c r="AD269">
        <f t="shared" si="79"/>
        <v>9.2073387808481197E-4</v>
      </c>
      <c r="AE269">
        <f t="shared" si="80"/>
        <v>1.2099941265132799E-3</v>
      </c>
      <c r="AF269">
        <f t="shared" si="81"/>
        <v>1.117955813875164E-3</v>
      </c>
      <c r="AG269">
        <f t="shared" si="82"/>
        <v>2.7280178210005051E-3</v>
      </c>
      <c r="AH269">
        <f t="shared" si="83"/>
        <v>6.567529481726825E-3</v>
      </c>
      <c r="AI269">
        <f t="shared" si="86"/>
        <v>1.1947583315008443E-3</v>
      </c>
      <c r="AJ269">
        <f t="shared" si="87"/>
        <v>4.8207519916929402E-5</v>
      </c>
      <c r="AK269">
        <f t="shared" si="88"/>
        <v>8.6191715966941009E-4</v>
      </c>
      <c r="AM269" t="str">
        <f t="shared" si="89"/>
        <v>PG_p16:0/20:3</v>
      </c>
      <c r="AN269">
        <f t="shared" si="90"/>
        <v>1.0281068053445981E-3</v>
      </c>
      <c r="AO269">
        <f t="shared" si="91"/>
        <v>2.2800860627629027E-3</v>
      </c>
      <c r="AQ269">
        <f t="shared" si="92"/>
        <v>1.5894162408594829E-4</v>
      </c>
      <c r="AR269">
        <f t="shared" si="93"/>
        <v>2.5861764770998804E-3</v>
      </c>
      <c r="AT269">
        <f t="shared" si="84"/>
        <v>7.1080855182079655E-5</v>
      </c>
      <c r="AU269">
        <f t="shared" si="85"/>
        <v>1.0558021256138819E-3</v>
      </c>
      <c r="AW269">
        <f t="shared" si="94"/>
        <v>0.34031121453023316</v>
      </c>
    </row>
    <row r="270" spans="1:49" x14ac:dyDescent="0.2">
      <c r="A270" t="s">
        <v>1328</v>
      </c>
      <c r="B270">
        <v>753.60299999999995</v>
      </c>
      <c r="C270">
        <v>1.4896064659540799E-2</v>
      </c>
      <c r="D270">
        <v>9.7812141038816393E-3</v>
      </c>
      <c r="E270">
        <v>1.0791861130972301E-2</v>
      </c>
      <c r="F270">
        <v>1.0403667121788E-2</v>
      </c>
      <c r="G270">
        <v>2.1633955339392798E-2</v>
      </c>
      <c r="H270">
        <v>1.0458297838155099E-2</v>
      </c>
      <c r="I270">
        <v>1.18455775204104E-2</v>
      </c>
      <c r="J270">
        <v>1.5803796303298399E-2</v>
      </c>
      <c r="K270">
        <v>1.1470151293610301E-2</v>
      </c>
      <c r="L270">
        <v>1.4811538255921099E-2</v>
      </c>
      <c r="M270">
        <v>2.8227944702006201E-2</v>
      </c>
      <c r="N270">
        <v>2.1348402257944099E-2</v>
      </c>
      <c r="O270">
        <v>6.7733871704992302E-2</v>
      </c>
      <c r="P270">
        <v>6.8737967065216704E-2</v>
      </c>
      <c r="Q270">
        <v>5.7220211557478001E-2</v>
      </c>
      <c r="R270">
        <v>6.2554637165867205E-2</v>
      </c>
      <c r="S270">
        <v>1.83147820303102E-2</v>
      </c>
      <c r="T270">
        <v>1.7696945438373302E-2</v>
      </c>
      <c r="U270">
        <v>1.2617970435684101E-2</v>
      </c>
      <c r="V270">
        <v>6.8847583536217503E-3</v>
      </c>
      <c r="W270">
        <v>1.5746998798036399E-2</v>
      </c>
      <c r="X270">
        <v>2.0063554030331401E-2</v>
      </c>
      <c r="AA270" t="str">
        <f t="shared" si="76"/>
        <v>PG_p16:0/20:4</v>
      </c>
      <c r="AB270">
        <f t="shared" si="77"/>
        <v>1.233863938171122E-2</v>
      </c>
      <c r="AC270">
        <f t="shared" si="78"/>
        <v>1.059776412638015E-2</v>
      </c>
      <c r="AD270">
        <f t="shared" si="79"/>
        <v>1.6046126588773947E-2</v>
      </c>
      <c r="AE270">
        <f t="shared" si="80"/>
        <v>1.38246869118544E-2</v>
      </c>
      <c r="AF270">
        <f t="shared" si="81"/>
        <v>1.31408447747657E-2</v>
      </c>
      <c r="AG270">
        <f t="shared" si="82"/>
        <v>2.478817347997515E-2</v>
      </c>
      <c r="AH270">
        <f t="shared" si="83"/>
        <v>6.823591938510451E-2</v>
      </c>
      <c r="AI270">
        <f t="shared" si="86"/>
        <v>1.8005863734341751E-2</v>
      </c>
      <c r="AJ270">
        <f t="shared" si="87"/>
        <v>9.7513643946529251E-3</v>
      </c>
      <c r="AK270">
        <f t="shared" si="88"/>
        <v>1.79052764141839E-2</v>
      </c>
      <c r="AM270" t="str">
        <f t="shared" si="89"/>
        <v>PG_p16:0/20:4</v>
      </c>
      <c r="AN270">
        <f t="shared" si="90"/>
        <v>1.3189612356697083E-2</v>
      </c>
      <c r="AO270">
        <f t="shared" si="91"/>
        <v>2.7737319481651646E-2</v>
      </c>
      <c r="AQ270">
        <f t="shared" si="92"/>
        <v>2.0004501855124188E-3</v>
      </c>
      <c r="AR270">
        <f t="shared" si="93"/>
        <v>2.3257788687411171E-2</v>
      </c>
      <c r="AT270">
        <f t="shared" si="84"/>
        <v>8.9462852008156664E-4</v>
      </c>
      <c r="AU270">
        <f t="shared" si="85"/>
        <v>9.4949524716053842E-3</v>
      </c>
      <c r="AW270">
        <f t="shared" si="94"/>
        <v>0.23492105125218157</v>
      </c>
    </row>
    <row r="271" spans="1:49" x14ac:dyDescent="0.2">
      <c r="A271" t="s">
        <v>1329</v>
      </c>
      <c r="B271">
        <v>751.601</v>
      </c>
      <c r="C271">
        <v>4.1890515113987697E-3</v>
      </c>
      <c r="D271">
        <v>5.1910893531639003E-3</v>
      </c>
      <c r="E271">
        <v>2.0952986559298701E-3</v>
      </c>
      <c r="F271">
        <v>3.0913978371461398E-3</v>
      </c>
      <c r="G271">
        <v>1.05035185065818E-4</v>
      </c>
      <c r="H271">
        <v>1.22656936475162E-3</v>
      </c>
      <c r="I271">
        <v>7.2585106101637296E-3</v>
      </c>
      <c r="J271">
        <v>1.18046048529844E-3</v>
      </c>
      <c r="K271">
        <v>4.0943226738467398E-3</v>
      </c>
      <c r="L271">
        <v>1.0694246452603699E-3</v>
      </c>
      <c r="M271">
        <v>4.8590629047036496E-3</v>
      </c>
      <c r="N271">
        <v>3.87892329369844E-3</v>
      </c>
      <c r="O271">
        <v>1.42636096067426E-3</v>
      </c>
      <c r="P271">
        <v>0</v>
      </c>
      <c r="Q271">
        <v>4.3045086648985003E-3</v>
      </c>
      <c r="R271">
        <v>1.9661489293473101E-3</v>
      </c>
      <c r="S271">
        <v>1.6966398472264099E-3</v>
      </c>
      <c r="T271">
        <v>3.0336067265364199E-3</v>
      </c>
      <c r="U271">
        <v>7.3146841651996401E-4</v>
      </c>
      <c r="V271">
        <v>4.0271554038945603E-3</v>
      </c>
      <c r="W271">
        <v>4.7922154027036203E-3</v>
      </c>
      <c r="X271">
        <v>5.0892492990902002E-3</v>
      </c>
      <c r="AA271" t="str">
        <f t="shared" si="76"/>
        <v>PG_p16:0/20:5</v>
      </c>
      <c r="AB271">
        <f t="shared" si="77"/>
        <v>4.690070432281335E-3</v>
      </c>
      <c r="AC271">
        <f t="shared" si="78"/>
        <v>2.5933482465380049E-3</v>
      </c>
      <c r="AD271">
        <f t="shared" si="79"/>
        <v>6.65802274908719E-4</v>
      </c>
      <c r="AE271">
        <f t="shared" si="80"/>
        <v>4.2194855477310847E-3</v>
      </c>
      <c r="AF271">
        <f t="shared" si="81"/>
        <v>2.5818736595535547E-3</v>
      </c>
      <c r="AG271">
        <f t="shared" si="82"/>
        <v>4.3689930992010448E-3</v>
      </c>
      <c r="AH271">
        <f t="shared" si="83"/>
        <v>7.1318048033712999E-4</v>
      </c>
      <c r="AI271">
        <f t="shared" si="86"/>
        <v>2.3651232868814147E-3</v>
      </c>
      <c r="AJ271">
        <f t="shared" si="87"/>
        <v>2.3793119102072623E-3</v>
      </c>
      <c r="AK271">
        <f t="shared" si="88"/>
        <v>4.9407323508969102E-3</v>
      </c>
      <c r="AM271" t="str">
        <f t="shared" si="89"/>
        <v>PG_p16:0/20:5</v>
      </c>
      <c r="AN271">
        <f t="shared" si="90"/>
        <v>2.9501160322025393E-3</v>
      </c>
      <c r="AO271">
        <f t="shared" si="91"/>
        <v>2.9534682255047524E-3</v>
      </c>
      <c r="AQ271">
        <f t="shared" si="92"/>
        <v>1.5905749998798135E-3</v>
      </c>
      <c r="AR271">
        <f t="shared" si="93"/>
        <v>1.7064307629135942E-3</v>
      </c>
      <c r="AT271">
        <f t="shared" si="84"/>
        <v>7.1132676460859657E-4</v>
      </c>
      <c r="AU271">
        <f t="shared" si="85"/>
        <v>6.9664744175442037E-4</v>
      </c>
      <c r="AW271">
        <f t="shared" si="94"/>
        <v>0.99751528118441168</v>
      </c>
    </row>
    <row r="272" spans="1:49" x14ac:dyDescent="0.2">
      <c r="A272" t="s">
        <v>1330</v>
      </c>
      <c r="B272">
        <v>789.63900000000001</v>
      </c>
      <c r="C272">
        <v>1.13637425232138E-3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2.76667855140162E-4</v>
      </c>
      <c r="S272">
        <v>0</v>
      </c>
      <c r="T272">
        <v>1.17963739378275E-3</v>
      </c>
      <c r="U272">
        <v>1.34635759840668E-3</v>
      </c>
      <c r="V272">
        <v>1.0772019034078701E-3</v>
      </c>
      <c r="W272">
        <v>2.5699770097140599E-4</v>
      </c>
      <c r="X272">
        <v>0</v>
      </c>
      <c r="AA272" t="str">
        <f t="shared" ref="AA272:AA335" si="95">A272</f>
        <v>PG_p16:0/22:0</v>
      </c>
      <c r="AB272">
        <f t="shared" ref="AB272:AB335" si="96">AVERAGE(C272:D272)</f>
        <v>5.6818712616069002E-4</v>
      </c>
      <c r="AC272">
        <f t="shared" ref="AC272:AC335" si="97">AVERAGE(E272:F272)</f>
        <v>0</v>
      </c>
      <c r="AD272">
        <f t="shared" ref="AD272:AD335" si="98">AVERAGE(G272:H272)</f>
        <v>0</v>
      </c>
      <c r="AE272">
        <f t="shared" ref="AE272:AE335" si="99">AVERAGE(I272:J272)</f>
        <v>0</v>
      </c>
      <c r="AF272">
        <f t="shared" ref="AF272:AF335" si="100">AVERAGE(K272:L272)</f>
        <v>0</v>
      </c>
      <c r="AG272">
        <f t="shared" ref="AG272:AG335" si="101">AVERAGE(M272:N272)</f>
        <v>0</v>
      </c>
      <c r="AH272">
        <f t="shared" ref="AH272:AH335" si="102">AVERAGE(O272:P272)</f>
        <v>0</v>
      </c>
      <c r="AI272">
        <f t="shared" si="86"/>
        <v>5.8981869689137499E-4</v>
      </c>
      <c r="AJ272">
        <f t="shared" si="87"/>
        <v>1.211779750907275E-3</v>
      </c>
      <c r="AK272">
        <f t="shared" si="88"/>
        <v>1.28498850485703E-4</v>
      </c>
      <c r="AM272" t="str">
        <f t="shared" si="89"/>
        <v>PG_p16:0/22:0</v>
      </c>
      <c r="AN272">
        <f t="shared" si="90"/>
        <v>1.13637425232138E-4</v>
      </c>
      <c r="AO272">
        <f t="shared" si="91"/>
        <v>3.860194596568706E-4</v>
      </c>
      <c r="AQ272">
        <f t="shared" si="92"/>
        <v>2.5410100760711043E-4</v>
      </c>
      <c r="AR272">
        <f t="shared" si="93"/>
        <v>5.2147701251320099E-4</v>
      </c>
      <c r="AT272">
        <f t="shared" ref="AT272:AT335" si="103">AQ272/SQRT(5)</f>
        <v>1.1363742523213802E-4</v>
      </c>
      <c r="AU272">
        <f t="shared" ref="AU272:AU335" si="104">AR272/SQRT(6)</f>
        <v>2.1289209887471683E-4</v>
      </c>
      <c r="AW272">
        <f t="shared" si="94"/>
        <v>0.33552146166953101</v>
      </c>
    </row>
    <row r="273" spans="1:49" x14ac:dyDescent="0.2">
      <c r="A273" t="s">
        <v>1331</v>
      </c>
      <c r="B273">
        <v>787.63699999999994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7.1416899140681097E-4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AA273" t="str">
        <f t="shared" si="95"/>
        <v>PG_p16:0/22:1</v>
      </c>
      <c r="AB273">
        <f t="shared" si="96"/>
        <v>0</v>
      </c>
      <c r="AC273">
        <f t="shared" si="97"/>
        <v>0</v>
      </c>
      <c r="AD273">
        <f t="shared" si="98"/>
        <v>0</v>
      </c>
      <c r="AE273">
        <f t="shared" si="99"/>
        <v>0</v>
      </c>
      <c r="AF273">
        <f t="shared" si="100"/>
        <v>0</v>
      </c>
      <c r="AG273">
        <f t="shared" si="101"/>
        <v>0</v>
      </c>
      <c r="AH273">
        <f t="shared" si="102"/>
        <v>0</v>
      </c>
      <c r="AI273">
        <f t="shared" si="86"/>
        <v>0</v>
      </c>
      <c r="AJ273">
        <f t="shared" si="87"/>
        <v>0</v>
      </c>
      <c r="AK273">
        <f t="shared" si="88"/>
        <v>0</v>
      </c>
      <c r="AM273" t="str">
        <f t="shared" si="89"/>
        <v>PG_p16:0/22:1</v>
      </c>
      <c r="AN273">
        <f t="shared" si="90"/>
        <v>0</v>
      </c>
      <c r="AO273">
        <f t="shared" si="91"/>
        <v>0</v>
      </c>
      <c r="AQ273">
        <f t="shared" si="92"/>
        <v>0</v>
      </c>
      <c r="AR273">
        <f t="shared" si="93"/>
        <v>0</v>
      </c>
      <c r="AT273">
        <f t="shared" si="103"/>
        <v>0</v>
      </c>
      <c r="AU273">
        <f t="shared" si="104"/>
        <v>0</v>
      </c>
      <c r="AW273" t="e">
        <f t="shared" si="94"/>
        <v>#DIV/0!</v>
      </c>
    </row>
    <row r="274" spans="1:49" x14ac:dyDescent="0.2">
      <c r="A274" t="s">
        <v>1332</v>
      </c>
      <c r="B274">
        <v>785.63499999999999</v>
      </c>
      <c r="C274">
        <v>0</v>
      </c>
      <c r="D274">
        <v>0</v>
      </c>
      <c r="E274">
        <v>0</v>
      </c>
      <c r="F274">
        <v>0</v>
      </c>
      <c r="G274">
        <v>4.8828838021479999E-4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1.8853118432909999E-3</v>
      </c>
      <c r="AA274" t="str">
        <f t="shared" si="95"/>
        <v>PG_p16:0/22:2</v>
      </c>
      <c r="AB274">
        <f t="shared" si="96"/>
        <v>0</v>
      </c>
      <c r="AC274">
        <f t="shared" si="97"/>
        <v>0</v>
      </c>
      <c r="AD274">
        <f t="shared" si="98"/>
        <v>2.441441901074E-4</v>
      </c>
      <c r="AE274">
        <f t="shared" si="99"/>
        <v>0</v>
      </c>
      <c r="AF274">
        <f t="shared" si="100"/>
        <v>0</v>
      </c>
      <c r="AG274">
        <f t="shared" si="101"/>
        <v>0</v>
      </c>
      <c r="AH274">
        <f t="shared" si="102"/>
        <v>0</v>
      </c>
      <c r="AI274">
        <f t="shared" si="86"/>
        <v>0</v>
      </c>
      <c r="AJ274">
        <f t="shared" si="87"/>
        <v>0</v>
      </c>
      <c r="AK274">
        <f t="shared" si="88"/>
        <v>9.4265592164549997E-4</v>
      </c>
      <c r="AM274" t="str">
        <f t="shared" si="89"/>
        <v>PG_p16:0/22:2</v>
      </c>
      <c r="AN274">
        <f t="shared" si="90"/>
        <v>4.8828838021479996E-5</v>
      </c>
      <c r="AO274">
        <f t="shared" si="91"/>
        <v>1.885311843291E-4</v>
      </c>
      <c r="AQ274">
        <f t="shared" si="92"/>
        <v>1.091846010783556E-4</v>
      </c>
      <c r="AR274">
        <f t="shared" si="93"/>
        <v>4.2156854403841066E-4</v>
      </c>
      <c r="AT274">
        <f t="shared" si="103"/>
        <v>4.882883802147999E-5</v>
      </c>
      <c r="AU274">
        <f t="shared" si="104"/>
        <v>1.7210463741702093E-4</v>
      </c>
      <c r="AW274">
        <f t="shared" si="94"/>
        <v>0.50840045509902543</v>
      </c>
    </row>
    <row r="275" spans="1:49" x14ac:dyDescent="0.2">
      <c r="A275" t="s">
        <v>1333</v>
      </c>
      <c r="B275">
        <v>783.63300000000004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4.0675199697738701E-3</v>
      </c>
      <c r="R275">
        <v>4.3072417093413798E-3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AA275" t="str">
        <f t="shared" si="95"/>
        <v>PG_p16:0/22:3</v>
      </c>
      <c r="AB275">
        <f t="shared" si="96"/>
        <v>0</v>
      </c>
      <c r="AC275">
        <f t="shared" si="97"/>
        <v>0</v>
      </c>
      <c r="AD275">
        <f t="shared" si="98"/>
        <v>0</v>
      </c>
      <c r="AE275">
        <f t="shared" si="99"/>
        <v>0</v>
      </c>
      <c r="AF275">
        <f t="shared" si="100"/>
        <v>0</v>
      </c>
      <c r="AG275">
        <f t="shared" si="101"/>
        <v>0</v>
      </c>
      <c r="AH275">
        <f t="shared" si="102"/>
        <v>0</v>
      </c>
      <c r="AI275">
        <f t="shared" si="86"/>
        <v>0</v>
      </c>
      <c r="AJ275">
        <f t="shared" si="87"/>
        <v>0</v>
      </c>
      <c r="AK275">
        <f t="shared" si="88"/>
        <v>0</v>
      </c>
      <c r="AM275" t="str">
        <f t="shared" si="89"/>
        <v>PG_p16:0/22:3</v>
      </c>
      <c r="AN275">
        <f t="shared" si="90"/>
        <v>0</v>
      </c>
      <c r="AO275">
        <f t="shared" si="91"/>
        <v>0</v>
      </c>
      <c r="AQ275">
        <f t="shared" si="92"/>
        <v>0</v>
      </c>
      <c r="AR275">
        <f t="shared" si="93"/>
        <v>0</v>
      </c>
      <c r="AT275">
        <f t="shared" si="103"/>
        <v>0</v>
      </c>
      <c r="AU275">
        <f t="shared" si="104"/>
        <v>0</v>
      </c>
      <c r="AW275" t="e">
        <f t="shared" si="94"/>
        <v>#DIV/0!</v>
      </c>
    </row>
    <row r="276" spans="1:49" x14ac:dyDescent="0.2">
      <c r="A276" t="s">
        <v>1334</v>
      </c>
      <c r="B276">
        <v>781.63099999999997</v>
      </c>
      <c r="C276">
        <v>6.0044078599157599E-3</v>
      </c>
      <c r="D276">
        <v>1.92634450867853E-3</v>
      </c>
      <c r="E276">
        <v>6.0912393454342299E-3</v>
      </c>
      <c r="F276">
        <v>3.9059522654508001E-3</v>
      </c>
      <c r="G276">
        <v>2.1766263408272099E-3</v>
      </c>
      <c r="H276">
        <v>3.3086469505457699E-3</v>
      </c>
      <c r="I276">
        <v>1.9570127098547901E-3</v>
      </c>
      <c r="J276">
        <v>6.83109128641357E-3</v>
      </c>
      <c r="K276">
        <v>3.5192731443773701E-3</v>
      </c>
      <c r="L276">
        <v>4.4257158159850202E-3</v>
      </c>
      <c r="M276">
        <v>3.7035525735006299E-3</v>
      </c>
      <c r="N276">
        <v>4.6728247688675104E-3</v>
      </c>
      <c r="O276">
        <v>5.2796390272689701E-3</v>
      </c>
      <c r="P276">
        <v>8.8552443914165901E-3</v>
      </c>
      <c r="Q276">
        <v>3.92139538284016E-2</v>
      </c>
      <c r="R276">
        <v>3.5861613134972999E-2</v>
      </c>
      <c r="S276">
        <v>7.5211133090360297E-3</v>
      </c>
      <c r="T276">
        <v>8.4645062997236399E-4</v>
      </c>
      <c r="U276">
        <v>2.1279163751943999E-3</v>
      </c>
      <c r="V276">
        <v>1.8362747108407601E-3</v>
      </c>
      <c r="W276">
        <v>2.4092335162579702E-3</v>
      </c>
      <c r="X276">
        <v>0</v>
      </c>
      <c r="AA276" t="str">
        <f t="shared" si="95"/>
        <v>PG_p16:0/22:4</v>
      </c>
      <c r="AB276">
        <f t="shared" si="96"/>
        <v>3.9653761842971449E-3</v>
      </c>
      <c r="AC276">
        <f t="shared" si="97"/>
        <v>4.9985958054425145E-3</v>
      </c>
      <c r="AD276">
        <f t="shared" si="98"/>
        <v>2.7426366456864901E-3</v>
      </c>
      <c r="AE276">
        <f t="shared" si="99"/>
        <v>4.3940519981341799E-3</v>
      </c>
      <c r="AF276">
        <f t="shared" si="100"/>
        <v>3.9724944801811952E-3</v>
      </c>
      <c r="AG276">
        <f t="shared" si="101"/>
        <v>4.1881886711840699E-3</v>
      </c>
      <c r="AH276">
        <f t="shared" si="102"/>
        <v>7.0674417093427797E-3</v>
      </c>
      <c r="AI276">
        <f t="shared" si="86"/>
        <v>4.1837819695041967E-3</v>
      </c>
      <c r="AJ276">
        <f t="shared" si="87"/>
        <v>1.9820955430175802E-3</v>
      </c>
      <c r="AK276">
        <f t="shared" si="88"/>
        <v>1.2046167581289851E-3</v>
      </c>
      <c r="AM276" t="str">
        <f t="shared" si="89"/>
        <v>PG_p16:0/22:4</v>
      </c>
      <c r="AN276">
        <f t="shared" si="90"/>
        <v>4.0146310227483053E-3</v>
      </c>
      <c r="AO276">
        <f t="shared" si="91"/>
        <v>3.7252249302355219E-3</v>
      </c>
      <c r="AQ276">
        <f t="shared" si="92"/>
        <v>8.2678869621452642E-4</v>
      </c>
      <c r="AR276">
        <f t="shared" si="93"/>
        <v>2.2905779074348849E-3</v>
      </c>
      <c r="AT276">
        <f t="shared" si="103"/>
        <v>3.697511455528208E-4</v>
      </c>
      <c r="AU276">
        <f t="shared" si="104"/>
        <v>9.3512451488458447E-4</v>
      </c>
      <c r="AW276">
        <f t="shared" si="94"/>
        <v>0.80099960355583233</v>
      </c>
    </row>
    <row r="277" spans="1:49" x14ac:dyDescent="0.2">
      <c r="A277" t="s">
        <v>1335</v>
      </c>
      <c r="B277">
        <v>779.62900000000002</v>
      </c>
      <c r="C277">
        <v>4.21092251048599E-3</v>
      </c>
      <c r="D277">
        <v>0</v>
      </c>
      <c r="E277">
        <v>1.68636150892713E-3</v>
      </c>
      <c r="F277">
        <v>2.8821008672820299E-3</v>
      </c>
      <c r="G277">
        <v>6.6064312582296504E-4</v>
      </c>
      <c r="H277">
        <v>4.8102380995601098E-3</v>
      </c>
      <c r="I277">
        <v>3.1993529907817699E-3</v>
      </c>
      <c r="J277">
        <v>1.35481952327625E-3</v>
      </c>
      <c r="K277">
        <v>2.2232308576821502E-3</v>
      </c>
      <c r="L277">
        <v>1.0323086159215399E-3</v>
      </c>
      <c r="M277">
        <v>3.3835885605878499E-3</v>
      </c>
      <c r="N277">
        <v>4.2355533577423396E-3</v>
      </c>
      <c r="O277">
        <v>1.2402479011776E-2</v>
      </c>
      <c r="P277">
        <v>3.34125142816085E-3</v>
      </c>
      <c r="Q277">
        <v>9.7837929476036894E-3</v>
      </c>
      <c r="R277">
        <v>1.7117374022950299E-2</v>
      </c>
      <c r="S277">
        <v>2.9997739238532E-3</v>
      </c>
      <c r="T277">
        <v>1.17963739378275E-3</v>
      </c>
      <c r="U277">
        <v>0</v>
      </c>
      <c r="V277">
        <v>0</v>
      </c>
      <c r="W277">
        <v>0</v>
      </c>
      <c r="X277">
        <v>1.8922173401254099E-3</v>
      </c>
      <c r="AA277" t="str">
        <f t="shared" si="95"/>
        <v>PG_p16:0/22:5</v>
      </c>
      <c r="AB277">
        <f t="shared" si="96"/>
        <v>2.105461255242995E-3</v>
      </c>
      <c r="AC277">
        <f t="shared" si="97"/>
        <v>2.2842311881045799E-3</v>
      </c>
      <c r="AD277">
        <f t="shared" si="98"/>
        <v>2.7354406126915373E-3</v>
      </c>
      <c r="AE277">
        <f t="shared" si="99"/>
        <v>2.2770862570290098E-3</v>
      </c>
      <c r="AF277">
        <f t="shared" si="100"/>
        <v>1.6277697368018451E-3</v>
      </c>
      <c r="AG277">
        <f t="shared" si="101"/>
        <v>3.8095709591650945E-3</v>
      </c>
      <c r="AH277">
        <f t="shared" si="102"/>
        <v>7.8718652199684241E-3</v>
      </c>
      <c r="AI277">
        <f t="shared" si="86"/>
        <v>2.0897056588179749E-3</v>
      </c>
      <c r="AJ277">
        <f t="shared" si="87"/>
        <v>0</v>
      </c>
      <c r="AK277">
        <f t="shared" si="88"/>
        <v>9.4610867006270495E-4</v>
      </c>
      <c r="AM277" t="str">
        <f t="shared" si="89"/>
        <v>PG_p16:0/22:5</v>
      </c>
      <c r="AN277">
        <f t="shared" si="90"/>
        <v>2.2059978099739932E-3</v>
      </c>
      <c r="AO277">
        <f t="shared" si="91"/>
        <v>2.9434501016028397E-3</v>
      </c>
      <c r="AQ277">
        <f t="shared" si="92"/>
        <v>3.9872892218566853E-4</v>
      </c>
      <c r="AR277">
        <f t="shared" si="93"/>
        <v>3.0992576444689715E-3</v>
      </c>
      <c r="AT277">
        <f t="shared" si="103"/>
        <v>1.7831699492047576E-4</v>
      </c>
      <c r="AU277">
        <f t="shared" si="104"/>
        <v>1.2652666350615167E-3</v>
      </c>
      <c r="AW277">
        <f t="shared" si="94"/>
        <v>0.6247686479657012</v>
      </c>
    </row>
    <row r="278" spans="1:49" x14ac:dyDescent="0.2">
      <c r="A278" t="s">
        <v>1336</v>
      </c>
      <c r="B278">
        <v>777.62699999999995</v>
      </c>
      <c r="C278">
        <v>2.5460430601880199E-3</v>
      </c>
      <c r="D278">
        <v>3.2165882899509498E-3</v>
      </c>
      <c r="E278">
        <v>1.03744901230194E-3</v>
      </c>
      <c r="F278">
        <v>3.5808928320388198E-3</v>
      </c>
      <c r="G278">
        <v>1.49895917740501E-3</v>
      </c>
      <c r="H278">
        <v>0</v>
      </c>
      <c r="I278">
        <v>6.0020017049040699E-3</v>
      </c>
      <c r="J278">
        <v>3.1123658108396699E-3</v>
      </c>
      <c r="K278">
        <v>4.3320247678839702E-3</v>
      </c>
      <c r="L278">
        <v>3.6175026634243201E-3</v>
      </c>
      <c r="M278">
        <v>5.8778062692054099E-3</v>
      </c>
      <c r="N278">
        <v>5.9658280665391902E-3</v>
      </c>
      <c r="O278">
        <v>9.4357615874255101E-3</v>
      </c>
      <c r="P278">
        <v>7.9360265611714605E-3</v>
      </c>
      <c r="Q278">
        <v>2.3654579504852499E-2</v>
      </c>
      <c r="R278">
        <v>3.3416615282045398E-2</v>
      </c>
      <c r="S278">
        <v>4.2865582968528498E-3</v>
      </c>
      <c r="T278">
        <v>4.2418430330127502E-4</v>
      </c>
      <c r="U278">
        <v>3.2153748628392601E-3</v>
      </c>
      <c r="V278">
        <v>0</v>
      </c>
      <c r="W278">
        <v>4.1040704114458596E-3</v>
      </c>
      <c r="X278">
        <v>4.9865506265906398E-3</v>
      </c>
      <c r="AA278" t="str">
        <f t="shared" si="95"/>
        <v>PG_p16:0/22:6</v>
      </c>
      <c r="AB278">
        <f t="shared" si="96"/>
        <v>2.8813156750694849E-3</v>
      </c>
      <c r="AC278">
        <f t="shared" si="97"/>
        <v>2.3091709221703801E-3</v>
      </c>
      <c r="AD278">
        <f t="shared" si="98"/>
        <v>7.4947958870250498E-4</v>
      </c>
      <c r="AE278">
        <f t="shared" si="99"/>
        <v>4.5571837578718697E-3</v>
      </c>
      <c r="AF278">
        <f t="shared" si="100"/>
        <v>3.9747637156541454E-3</v>
      </c>
      <c r="AG278">
        <f t="shared" si="101"/>
        <v>5.9218171678723005E-3</v>
      </c>
      <c r="AH278">
        <f t="shared" si="102"/>
        <v>8.6858940742984853E-3</v>
      </c>
      <c r="AI278">
        <f t="shared" si="86"/>
        <v>2.3553713000770624E-3</v>
      </c>
      <c r="AJ278">
        <f t="shared" si="87"/>
        <v>1.6076874314196301E-3</v>
      </c>
      <c r="AK278">
        <f t="shared" si="88"/>
        <v>4.5453105190182497E-3</v>
      </c>
      <c r="AM278" t="str">
        <f t="shared" si="89"/>
        <v>PG_p16:0/22:6</v>
      </c>
      <c r="AN278">
        <f t="shared" si="90"/>
        <v>2.8943827318936772E-3</v>
      </c>
      <c r="AO278">
        <f t="shared" si="91"/>
        <v>4.6232160985371449E-3</v>
      </c>
      <c r="AQ278">
        <f t="shared" si="92"/>
        <v>1.4895790870200884E-3</v>
      </c>
      <c r="AR278">
        <f t="shared" si="93"/>
        <v>2.8475568266254528E-3</v>
      </c>
      <c r="AT278">
        <f t="shared" si="103"/>
        <v>6.6616001928779841E-4</v>
      </c>
      <c r="AU278">
        <f t="shared" si="104"/>
        <v>1.1625102064685439E-3</v>
      </c>
      <c r="AW278">
        <f t="shared" si="94"/>
        <v>0.27404898737332212</v>
      </c>
    </row>
    <row r="279" spans="1:49" x14ac:dyDescent="0.2">
      <c r="A279" t="s">
        <v>1337</v>
      </c>
      <c r="B279">
        <v>705.55499999999995</v>
      </c>
      <c r="C279">
        <v>4.2269254426397802E-3</v>
      </c>
      <c r="D279">
        <v>2.47646740129563E-3</v>
      </c>
      <c r="E279">
        <v>1.6929049245781101E-3</v>
      </c>
      <c r="F279">
        <v>2.1623192002811699E-3</v>
      </c>
      <c r="G279">
        <v>1.0955043728733799E-3</v>
      </c>
      <c r="H279">
        <v>7.8777432917292002E-4</v>
      </c>
      <c r="I279">
        <v>1.4306828713666999E-3</v>
      </c>
      <c r="J279">
        <v>3.1928880379580599E-3</v>
      </c>
      <c r="K279">
        <v>3.4973203515959398E-3</v>
      </c>
      <c r="L279">
        <v>3.83983669498082E-3</v>
      </c>
      <c r="M279">
        <v>1.2785794473353601E-2</v>
      </c>
      <c r="N279">
        <v>1.8134720809655901E-2</v>
      </c>
      <c r="O279">
        <v>1.6073249036637999E-2</v>
      </c>
      <c r="P279">
        <v>1.31409952578013E-2</v>
      </c>
      <c r="Q279">
        <v>1.4497825007812699E-3</v>
      </c>
      <c r="R279">
        <v>3.7488320625051401E-3</v>
      </c>
      <c r="S279">
        <v>5.3796386189466803E-3</v>
      </c>
      <c r="T279">
        <v>2.4541398886943899E-3</v>
      </c>
      <c r="U279">
        <v>4.0786876136448E-3</v>
      </c>
      <c r="V279">
        <v>8.5621575726783504E-4</v>
      </c>
      <c r="W279">
        <v>3.4986750880431302E-3</v>
      </c>
      <c r="X279">
        <v>4.60732095031419E-3</v>
      </c>
      <c r="AA279" t="str">
        <f t="shared" si="95"/>
        <v>PG_p18:0/14:0</v>
      </c>
      <c r="AB279">
        <f t="shared" si="96"/>
        <v>3.3516964219677051E-3</v>
      </c>
      <c r="AC279">
        <f t="shared" si="97"/>
        <v>1.92761206242964E-3</v>
      </c>
      <c r="AD279">
        <f t="shared" si="98"/>
        <v>9.4163935102314997E-4</v>
      </c>
      <c r="AE279">
        <f t="shared" si="99"/>
        <v>2.31178545466238E-3</v>
      </c>
      <c r="AF279">
        <f t="shared" si="100"/>
        <v>3.6685785232883801E-3</v>
      </c>
      <c r="AG279">
        <f t="shared" si="101"/>
        <v>1.546025764150475E-2</v>
      </c>
      <c r="AH279">
        <f t="shared" si="102"/>
        <v>1.460712214721965E-2</v>
      </c>
      <c r="AI279">
        <f t="shared" si="86"/>
        <v>3.9168892538205356E-3</v>
      </c>
      <c r="AJ279">
        <f t="shared" si="87"/>
        <v>2.4674516854563174E-3</v>
      </c>
      <c r="AK279">
        <f t="shared" si="88"/>
        <v>4.0529980191786599E-3</v>
      </c>
      <c r="AM279" t="str">
        <f t="shared" si="89"/>
        <v>PG_p18:0/14:0</v>
      </c>
      <c r="AN279">
        <f t="shared" si="90"/>
        <v>2.4402623626742512E-3</v>
      </c>
      <c r="AO279">
        <f t="shared" si="91"/>
        <v>8.1009437494359831E-3</v>
      </c>
      <c r="AQ279">
        <f t="shared" si="92"/>
        <v>1.1027987364144664E-3</v>
      </c>
      <c r="AR279">
        <f t="shared" si="93"/>
        <v>6.3662836058035735E-3</v>
      </c>
      <c r="AT279">
        <f t="shared" si="103"/>
        <v>4.9318658802472392E-4</v>
      </c>
      <c r="AU279">
        <f t="shared" si="104"/>
        <v>2.5990243986774267E-3</v>
      </c>
      <c r="AW279">
        <f t="shared" si="94"/>
        <v>0.11766841948718909</v>
      </c>
    </row>
    <row r="280" spans="1:49" x14ac:dyDescent="0.2">
      <c r="A280" t="s">
        <v>1338</v>
      </c>
      <c r="B280">
        <v>733.58299999999997</v>
      </c>
      <c r="C280">
        <v>1.3406106545948E-2</v>
      </c>
      <c r="D280">
        <v>8.10322703675013E-3</v>
      </c>
      <c r="E280">
        <v>1.7625241192311899E-2</v>
      </c>
      <c r="F280">
        <v>2.14228138371335E-2</v>
      </c>
      <c r="G280">
        <v>9.5538433654148592E-3</v>
      </c>
      <c r="H280">
        <v>2.37014518199158E-2</v>
      </c>
      <c r="I280">
        <v>1.47859715031826E-2</v>
      </c>
      <c r="J280">
        <v>1.9728157747628601E-2</v>
      </c>
      <c r="K280">
        <v>1.45953115772739E-2</v>
      </c>
      <c r="L280">
        <v>2.17315881003005E-2</v>
      </c>
      <c r="M280">
        <v>0.174032958576292</v>
      </c>
      <c r="N280">
        <v>0.15465602137531201</v>
      </c>
      <c r="O280">
        <v>9.7380953206002596E-2</v>
      </c>
      <c r="P280">
        <v>0.113978451993216</v>
      </c>
      <c r="Q280">
        <v>3.6501026246872098E-2</v>
      </c>
      <c r="R280">
        <v>4.1576585228429101E-2</v>
      </c>
      <c r="S280">
        <v>4.7376459817918597E-2</v>
      </c>
      <c r="T280">
        <v>5.08130313898165E-2</v>
      </c>
      <c r="U280">
        <v>3.2690879861543697E-2</v>
      </c>
      <c r="V280">
        <v>2.6480067049765001E-2</v>
      </c>
      <c r="W280">
        <v>4.8647282690472402E-2</v>
      </c>
      <c r="X280">
        <v>3.1530143246469501E-2</v>
      </c>
      <c r="AA280" t="str">
        <f t="shared" si="95"/>
        <v>PG_p18:0/16:0</v>
      </c>
      <c r="AB280">
        <f t="shared" si="96"/>
        <v>1.0754666791349066E-2</v>
      </c>
      <c r="AC280">
        <f t="shared" si="97"/>
        <v>1.9524027514722701E-2</v>
      </c>
      <c r="AD280">
        <f t="shared" si="98"/>
        <v>1.6627647592665329E-2</v>
      </c>
      <c r="AE280">
        <f t="shared" si="99"/>
        <v>1.7257064625405601E-2</v>
      </c>
      <c r="AF280">
        <f t="shared" si="100"/>
        <v>1.8163449838787201E-2</v>
      </c>
      <c r="AG280">
        <f t="shared" si="101"/>
        <v>0.16434448997580201</v>
      </c>
      <c r="AH280">
        <f t="shared" si="102"/>
        <v>0.10567970259960929</v>
      </c>
      <c r="AI280">
        <f t="shared" si="86"/>
        <v>4.9094745603867548E-2</v>
      </c>
      <c r="AJ280">
        <f t="shared" si="87"/>
        <v>2.9585473455654349E-2</v>
      </c>
      <c r="AK280">
        <f t="shared" si="88"/>
        <v>4.0088712968470955E-2</v>
      </c>
      <c r="AM280" t="str">
        <f t="shared" si="89"/>
        <v>PG_p18:0/16:0</v>
      </c>
      <c r="AN280">
        <f t="shared" si="90"/>
        <v>1.6465371272585981E-2</v>
      </c>
      <c r="AO280">
        <f t="shared" si="91"/>
        <v>7.7758624920680836E-2</v>
      </c>
      <c r="AQ280">
        <f t="shared" si="92"/>
        <v>3.3728365831125948E-3</v>
      </c>
      <c r="AR280">
        <f t="shared" si="93"/>
        <v>5.6652430160022423E-2</v>
      </c>
      <c r="AT280">
        <f t="shared" si="103"/>
        <v>1.5083783753675761E-3</v>
      </c>
      <c r="AU280">
        <f t="shared" si="104"/>
        <v>2.312825776345255E-2</v>
      </c>
      <c r="AW280">
        <f t="shared" si="94"/>
        <v>7.2710897168623348E-2</v>
      </c>
    </row>
    <row r="281" spans="1:49" x14ac:dyDescent="0.2">
      <c r="A281" t="s">
        <v>1339</v>
      </c>
      <c r="B281">
        <v>731.58100000000002</v>
      </c>
      <c r="C281">
        <v>1.24649677857703E-2</v>
      </c>
      <c r="D281">
        <v>9.3729228346006391E-3</v>
      </c>
      <c r="E281">
        <v>6.7655908422123798E-3</v>
      </c>
      <c r="F281">
        <v>1.35514867571869E-2</v>
      </c>
      <c r="G281">
        <v>9.8219034578168E-3</v>
      </c>
      <c r="H281">
        <v>7.5562569199045396E-3</v>
      </c>
      <c r="I281">
        <v>1.7786765963490499E-2</v>
      </c>
      <c r="J281">
        <v>1.5286940659606001E-2</v>
      </c>
      <c r="K281">
        <v>8.7832813265271599E-3</v>
      </c>
      <c r="L281">
        <v>1.0748369314622801E-2</v>
      </c>
      <c r="M281">
        <v>5.0134250801637102E-2</v>
      </c>
      <c r="N281">
        <v>4.29649837980818E-2</v>
      </c>
      <c r="O281">
        <v>6.0532104979468697E-2</v>
      </c>
      <c r="P281">
        <v>4.0643775233331701E-2</v>
      </c>
      <c r="Q281">
        <v>1.7369953374135799E-2</v>
      </c>
      <c r="R281">
        <v>1.2994188493955601E-2</v>
      </c>
      <c r="S281">
        <v>5.4962362187240396E-3</v>
      </c>
      <c r="T281">
        <v>8.6803462085754696E-3</v>
      </c>
      <c r="U281">
        <v>5.9983707843653698E-3</v>
      </c>
      <c r="V281">
        <v>1.16753775547954E-2</v>
      </c>
      <c r="W281">
        <v>1.69989145250804E-2</v>
      </c>
      <c r="X281">
        <v>1.7208984441342001E-2</v>
      </c>
      <c r="AA281" t="str">
        <f t="shared" si="95"/>
        <v>PG_p18:0/16:1</v>
      </c>
      <c r="AB281">
        <f t="shared" si="96"/>
        <v>1.091894531018547E-2</v>
      </c>
      <c r="AC281">
        <f t="shared" si="97"/>
        <v>1.015853879969964E-2</v>
      </c>
      <c r="AD281">
        <f t="shared" si="98"/>
        <v>8.6890801888606702E-3</v>
      </c>
      <c r="AE281">
        <f t="shared" si="99"/>
        <v>1.653685331154825E-2</v>
      </c>
      <c r="AF281">
        <f t="shared" si="100"/>
        <v>9.7658253205749803E-3</v>
      </c>
      <c r="AG281">
        <f t="shared" si="101"/>
        <v>4.6549617299859451E-2</v>
      </c>
      <c r="AH281">
        <f t="shared" si="102"/>
        <v>5.0587940106400199E-2</v>
      </c>
      <c r="AI281">
        <f t="shared" si="86"/>
        <v>7.0882912136497542E-3</v>
      </c>
      <c r="AJ281">
        <f t="shared" si="87"/>
        <v>8.8368741695803842E-3</v>
      </c>
      <c r="AK281">
        <f t="shared" si="88"/>
        <v>1.71039494832112E-2</v>
      </c>
      <c r="AM281" t="str">
        <f t="shared" si="89"/>
        <v>PG_p18:0/16:1</v>
      </c>
      <c r="AN281">
        <f t="shared" si="90"/>
        <v>1.1213848586173802E-2</v>
      </c>
      <c r="AO281">
        <f t="shared" si="91"/>
        <v>2.6033334454540202E-2</v>
      </c>
      <c r="AQ281">
        <f t="shared" si="92"/>
        <v>3.0824605768672081E-3</v>
      </c>
      <c r="AR281">
        <f t="shared" si="93"/>
        <v>2.0965527337781769E-2</v>
      </c>
      <c r="AT281">
        <f t="shared" si="103"/>
        <v>1.3785182775676585E-3</v>
      </c>
      <c r="AU281">
        <f t="shared" si="104"/>
        <v>8.5591406943227935E-3</v>
      </c>
      <c r="AW281">
        <f t="shared" si="94"/>
        <v>0.18999394170063244</v>
      </c>
    </row>
    <row r="282" spans="1:49" x14ac:dyDescent="0.2">
      <c r="A282" t="s">
        <v>1340</v>
      </c>
      <c r="B282">
        <v>761.61099999999999</v>
      </c>
      <c r="C282">
        <v>7.9146375805666403E-3</v>
      </c>
      <c r="D282">
        <v>1.03103345339097E-2</v>
      </c>
      <c r="E282">
        <v>1.52739989728677E-2</v>
      </c>
      <c r="F282">
        <v>1.6663593891257399E-2</v>
      </c>
      <c r="G282">
        <v>2.0598861058647201E-2</v>
      </c>
      <c r="H282">
        <v>2.2198332327661999E-2</v>
      </c>
      <c r="I282">
        <v>1.10924241379384E-2</v>
      </c>
      <c r="J282">
        <v>1.8910499099420001E-2</v>
      </c>
      <c r="K282">
        <v>1.43768215398422E-2</v>
      </c>
      <c r="L282">
        <v>1.8598199777866101E-2</v>
      </c>
      <c r="M282">
        <v>9.3975277622970199E-2</v>
      </c>
      <c r="N282">
        <v>7.27316620264188E-2</v>
      </c>
      <c r="O282">
        <v>8.0820504728465706E-2</v>
      </c>
      <c r="P282">
        <v>8.9988462361739394E-2</v>
      </c>
      <c r="Q282">
        <v>9.0556080413289504E-3</v>
      </c>
      <c r="R282">
        <v>6.2697185633965704E-3</v>
      </c>
      <c r="S282">
        <v>2.8931645579379699E-2</v>
      </c>
      <c r="T282">
        <v>4.0309158224805401E-2</v>
      </c>
      <c r="U282">
        <v>2.5245999727257998E-2</v>
      </c>
      <c r="V282">
        <v>1.6763140885895499E-2</v>
      </c>
      <c r="W282">
        <v>3.2831531857793701E-2</v>
      </c>
      <c r="X282">
        <v>3.4051099362608701E-2</v>
      </c>
      <c r="AA282" t="str">
        <f t="shared" si="95"/>
        <v>PG_p18:0/18:0</v>
      </c>
      <c r="AB282">
        <f t="shared" si="96"/>
        <v>9.1124860572381703E-3</v>
      </c>
      <c r="AC282">
        <f t="shared" si="97"/>
        <v>1.5968796432062549E-2</v>
      </c>
      <c r="AD282">
        <f t="shared" si="98"/>
        <v>2.1398596693154602E-2</v>
      </c>
      <c r="AE282">
        <f t="shared" si="99"/>
        <v>1.5001461618679201E-2</v>
      </c>
      <c r="AF282">
        <f t="shared" si="100"/>
        <v>1.6487510658854149E-2</v>
      </c>
      <c r="AG282">
        <f t="shared" si="101"/>
        <v>8.3353469824694493E-2</v>
      </c>
      <c r="AH282">
        <f t="shared" si="102"/>
        <v>8.540448354510255E-2</v>
      </c>
      <c r="AI282">
        <f t="shared" si="86"/>
        <v>3.4620401902092549E-2</v>
      </c>
      <c r="AJ282">
        <f t="shared" si="87"/>
        <v>2.100457030657675E-2</v>
      </c>
      <c r="AK282">
        <f t="shared" si="88"/>
        <v>3.3441315610201201E-2</v>
      </c>
      <c r="AM282" t="str">
        <f t="shared" si="89"/>
        <v>PG_p18:0/18:0</v>
      </c>
      <c r="AN282">
        <f t="shared" si="90"/>
        <v>1.5593770291997733E-2</v>
      </c>
      <c r="AO282">
        <f t="shared" si="91"/>
        <v>5.156484823773351E-2</v>
      </c>
      <c r="AQ282">
        <f t="shared" si="92"/>
        <v>4.387291331017347E-3</v>
      </c>
      <c r="AR282">
        <f t="shared" si="93"/>
        <v>3.0434949744853095E-2</v>
      </c>
      <c r="AT282">
        <f t="shared" si="103"/>
        <v>1.962056330650064E-3</v>
      </c>
      <c r="AU282">
        <f t="shared" si="104"/>
        <v>1.2425016203689861E-2</v>
      </c>
      <c r="AW282">
        <f t="shared" si="94"/>
        <v>5.6690058721461246E-2</v>
      </c>
    </row>
    <row r="283" spans="1:49" x14ac:dyDescent="0.2">
      <c r="A283" t="s">
        <v>1341</v>
      </c>
      <c r="B283">
        <v>759.60900000000004</v>
      </c>
      <c r="C283">
        <v>2.1197314943105401E-2</v>
      </c>
      <c r="D283">
        <v>1.55292985340609E-2</v>
      </c>
      <c r="E283">
        <v>1.48420627637483E-2</v>
      </c>
      <c r="F283">
        <v>1.9474309644363301E-2</v>
      </c>
      <c r="G283">
        <v>1.7077689017230498E-2</v>
      </c>
      <c r="H283">
        <v>2.1914339865091201E-2</v>
      </c>
      <c r="I283">
        <v>1.22791178681883E-2</v>
      </c>
      <c r="J283">
        <v>1.8224914732648301E-2</v>
      </c>
      <c r="K283">
        <v>1.5673020848967999E-2</v>
      </c>
      <c r="L283">
        <v>1.48211908736995E-2</v>
      </c>
      <c r="M283">
        <v>0.176042956275618</v>
      </c>
      <c r="N283">
        <v>0.160409083411263</v>
      </c>
      <c r="O283">
        <v>0.13202013328617601</v>
      </c>
      <c r="P283">
        <v>0.196229246302006</v>
      </c>
      <c r="Q283">
        <v>5.3461699837882702E-2</v>
      </c>
      <c r="R283">
        <v>6.7716866261397501E-2</v>
      </c>
      <c r="S283">
        <v>3.8903008544989799E-2</v>
      </c>
      <c r="T283">
        <v>2.2600309948019402E-2</v>
      </c>
      <c r="U283">
        <v>2.2311285263974499E-2</v>
      </c>
      <c r="V283">
        <v>1.2939498937199499E-2</v>
      </c>
      <c r="W283">
        <v>4.2360470427722001E-2</v>
      </c>
      <c r="X283">
        <v>4.5248400153533298E-2</v>
      </c>
      <c r="AA283" t="str">
        <f t="shared" si="95"/>
        <v>PG_p18:0/18:1</v>
      </c>
      <c r="AB283">
        <f t="shared" si="96"/>
        <v>1.8363306738583149E-2</v>
      </c>
      <c r="AC283">
        <f t="shared" si="97"/>
        <v>1.7158186204055799E-2</v>
      </c>
      <c r="AD283">
        <f t="shared" si="98"/>
        <v>1.949601444116085E-2</v>
      </c>
      <c r="AE283">
        <f t="shared" si="99"/>
        <v>1.5252016300418302E-2</v>
      </c>
      <c r="AF283">
        <f t="shared" si="100"/>
        <v>1.5247105861333749E-2</v>
      </c>
      <c r="AG283">
        <f t="shared" si="101"/>
        <v>0.16822601984344049</v>
      </c>
      <c r="AH283">
        <f t="shared" si="102"/>
        <v>0.16412468979409101</v>
      </c>
      <c r="AI283">
        <f t="shared" si="86"/>
        <v>3.0751659246504602E-2</v>
      </c>
      <c r="AJ283">
        <f t="shared" si="87"/>
        <v>1.7625392100587001E-2</v>
      </c>
      <c r="AK283">
        <f t="shared" si="88"/>
        <v>4.380443529062765E-2</v>
      </c>
      <c r="AM283" t="str">
        <f t="shared" si="89"/>
        <v>PG_p18:0/18:1</v>
      </c>
      <c r="AN283">
        <f t="shared" si="90"/>
        <v>1.7103325909110369E-2</v>
      </c>
      <c r="AO283">
        <f t="shared" si="91"/>
        <v>8.4906439255050148E-2</v>
      </c>
      <c r="AQ283">
        <f t="shared" si="92"/>
        <v>1.8833759507205213E-3</v>
      </c>
      <c r="AR283">
        <f t="shared" si="93"/>
        <v>7.4777232433672583E-2</v>
      </c>
      <c r="AT283">
        <f t="shared" si="103"/>
        <v>8.4227133059987583E-4</v>
      </c>
      <c r="AU283">
        <f t="shared" si="104"/>
        <v>3.0527677306665765E-2</v>
      </c>
      <c r="AW283">
        <f t="shared" si="94"/>
        <v>0.11252323325390806</v>
      </c>
    </row>
    <row r="284" spans="1:49" x14ac:dyDescent="0.2">
      <c r="A284" t="s">
        <v>1342</v>
      </c>
      <c r="B284">
        <v>757.60699999999997</v>
      </c>
      <c r="C284">
        <v>4.27393925730306E-3</v>
      </c>
      <c r="D284">
        <v>3.4843349238409E-3</v>
      </c>
      <c r="E284">
        <v>4.2701981908054402E-3</v>
      </c>
      <c r="F284">
        <v>2.1253157735519898E-3</v>
      </c>
      <c r="G284">
        <v>5.7340491256061901E-3</v>
      </c>
      <c r="H284">
        <v>6.6770798065402797E-3</v>
      </c>
      <c r="I284">
        <v>5.10427825923555E-3</v>
      </c>
      <c r="J284">
        <v>3.6034217836668301E-3</v>
      </c>
      <c r="K284">
        <v>7.9199227206610996E-3</v>
      </c>
      <c r="L284">
        <v>4.4642055993832598E-3</v>
      </c>
      <c r="M284">
        <v>0.21681302294788701</v>
      </c>
      <c r="N284">
        <v>0.17216004105878599</v>
      </c>
      <c r="O284">
        <v>0.221336666646202</v>
      </c>
      <c r="P284">
        <v>0.18930072846023799</v>
      </c>
      <c r="Q284">
        <v>0.100322558162643</v>
      </c>
      <c r="R284">
        <v>8.96279479360481E-2</v>
      </c>
      <c r="S284">
        <v>4.7843117759510598E-2</v>
      </c>
      <c r="T284">
        <v>4.1744033042293897E-2</v>
      </c>
      <c r="U284">
        <v>2.3867269583758201E-2</v>
      </c>
      <c r="V284">
        <v>2.3283887256659499E-2</v>
      </c>
      <c r="W284">
        <v>3.9736234812971803E-2</v>
      </c>
      <c r="X284">
        <v>6.8398865559851196E-2</v>
      </c>
      <c r="AA284" t="str">
        <f t="shared" si="95"/>
        <v>PG_p18:0/18:2</v>
      </c>
      <c r="AB284">
        <f t="shared" si="96"/>
        <v>3.87913709057198E-3</v>
      </c>
      <c r="AC284">
        <f t="shared" si="97"/>
        <v>3.197756982178715E-3</v>
      </c>
      <c r="AD284">
        <f t="shared" si="98"/>
        <v>6.2055644660732349E-3</v>
      </c>
      <c r="AE284">
        <f t="shared" si="99"/>
        <v>4.35385002145119E-3</v>
      </c>
      <c r="AF284">
        <f t="shared" si="100"/>
        <v>6.1920641600221801E-3</v>
      </c>
      <c r="AG284">
        <f t="shared" si="101"/>
        <v>0.19448653200333649</v>
      </c>
      <c r="AH284">
        <f t="shared" si="102"/>
        <v>0.20531869755321999</v>
      </c>
      <c r="AI284">
        <f t="shared" si="86"/>
        <v>4.4793575400902244E-2</v>
      </c>
      <c r="AJ284">
        <f t="shared" si="87"/>
        <v>2.357557842020885E-2</v>
      </c>
      <c r="AK284">
        <f t="shared" si="88"/>
        <v>5.4067550186411503E-2</v>
      </c>
      <c r="AM284" t="str">
        <f t="shared" si="89"/>
        <v>PG_p18:0/18:2</v>
      </c>
      <c r="AN284">
        <f t="shared" si="90"/>
        <v>4.7656745440594599E-3</v>
      </c>
      <c r="AO284">
        <f t="shared" si="91"/>
        <v>0.10444838671281582</v>
      </c>
      <c r="AQ284">
        <f t="shared" si="92"/>
        <v>1.3712935406719788E-3</v>
      </c>
      <c r="AR284">
        <f t="shared" si="93"/>
        <v>8.7919030276854312E-2</v>
      </c>
      <c r="AT284">
        <f t="shared" si="103"/>
        <v>6.1326111480978335E-4</v>
      </c>
      <c r="AU284">
        <f t="shared" si="104"/>
        <v>3.5892793809766392E-2</v>
      </c>
      <c r="AW284">
        <f t="shared" si="94"/>
        <v>6.4295416686345863E-2</v>
      </c>
    </row>
    <row r="285" spans="1:49" x14ac:dyDescent="0.2">
      <c r="A285" t="s">
        <v>1343</v>
      </c>
      <c r="B285">
        <v>755.60500000000002</v>
      </c>
      <c r="C285">
        <v>0</v>
      </c>
      <c r="D285">
        <v>9.5187371618247899E-4</v>
      </c>
      <c r="E285">
        <v>0</v>
      </c>
      <c r="F285">
        <v>1.0769678928861401E-3</v>
      </c>
      <c r="G285">
        <v>0</v>
      </c>
      <c r="H285">
        <v>0</v>
      </c>
      <c r="I285">
        <v>1.07593086863235E-4</v>
      </c>
      <c r="J285">
        <v>0</v>
      </c>
      <c r="K285">
        <v>0</v>
      </c>
      <c r="L285">
        <v>0</v>
      </c>
      <c r="M285">
        <v>1.5836138494399299E-2</v>
      </c>
      <c r="N285">
        <v>6.6243178687006802E-3</v>
      </c>
      <c r="O285">
        <v>8.7910388012989293E-3</v>
      </c>
      <c r="P285">
        <v>3.1891008845228099E-3</v>
      </c>
      <c r="Q285">
        <v>4.1713656428495798E-3</v>
      </c>
      <c r="R285">
        <v>2.7277265155060998E-3</v>
      </c>
      <c r="S285">
        <v>2.1668087261081E-3</v>
      </c>
      <c r="T285">
        <v>1.2640344514900201E-3</v>
      </c>
      <c r="U285">
        <v>1.11807557851169E-3</v>
      </c>
      <c r="V285">
        <v>8.9455664880709704E-4</v>
      </c>
      <c r="W285">
        <v>3.76511741192512E-3</v>
      </c>
      <c r="X285">
        <v>2.5512374993271799E-3</v>
      </c>
      <c r="AA285" t="str">
        <f t="shared" si="95"/>
        <v>PG_p18:0/18:3</v>
      </c>
      <c r="AB285">
        <f t="shared" si="96"/>
        <v>4.7593685809123949E-4</v>
      </c>
      <c r="AC285">
        <f t="shared" si="97"/>
        <v>5.3848394644307005E-4</v>
      </c>
      <c r="AD285">
        <f t="shared" si="98"/>
        <v>0</v>
      </c>
      <c r="AE285">
        <f t="shared" si="99"/>
        <v>5.37965434316175E-5</v>
      </c>
      <c r="AF285">
        <f t="shared" si="100"/>
        <v>0</v>
      </c>
      <c r="AG285">
        <f t="shared" si="101"/>
        <v>1.1230228181549989E-2</v>
      </c>
      <c r="AH285">
        <f t="shared" si="102"/>
        <v>5.9900698429108694E-3</v>
      </c>
      <c r="AI285">
        <f t="shared" si="86"/>
        <v>1.71542158879906E-3</v>
      </c>
      <c r="AJ285">
        <f t="shared" si="87"/>
        <v>1.0063161136593935E-3</v>
      </c>
      <c r="AK285">
        <f t="shared" si="88"/>
        <v>3.1581774556261499E-3</v>
      </c>
      <c r="AM285" t="str">
        <f t="shared" si="89"/>
        <v>PG_p18:0/18:3</v>
      </c>
      <c r="AN285">
        <f t="shared" si="90"/>
        <v>2.1364346959318542E-4</v>
      </c>
      <c r="AO285">
        <f t="shared" si="91"/>
        <v>4.6200426365090924E-3</v>
      </c>
      <c r="AQ285">
        <f t="shared" si="92"/>
        <v>2.6979495040344156E-4</v>
      </c>
      <c r="AR285">
        <f t="shared" si="93"/>
        <v>4.1594597036746887E-3</v>
      </c>
      <c r="AT285">
        <f t="shared" si="103"/>
        <v>1.2065596981765593E-4</v>
      </c>
      <c r="AU285">
        <f t="shared" si="104"/>
        <v>1.6980923132785181E-3</v>
      </c>
      <c r="AW285">
        <f t="shared" si="94"/>
        <v>7.6795948871634892E-2</v>
      </c>
    </row>
    <row r="286" spans="1:49" x14ac:dyDescent="0.2">
      <c r="A286" t="s">
        <v>1344</v>
      </c>
      <c r="B286">
        <v>789.63900000000001</v>
      </c>
      <c r="C286">
        <v>0</v>
      </c>
      <c r="D286">
        <v>5.7535333367593998E-4</v>
      </c>
      <c r="E286">
        <v>1.64859520618925E-3</v>
      </c>
      <c r="F286">
        <v>6.5096562380046396E-4</v>
      </c>
      <c r="G286">
        <v>2.6067701306358699E-5</v>
      </c>
      <c r="H286">
        <v>0</v>
      </c>
      <c r="I286">
        <v>5.04412898099707E-4</v>
      </c>
      <c r="J286">
        <v>8.15309226968597E-5</v>
      </c>
      <c r="K286">
        <v>0</v>
      </c>
      <c r="L286">
        <v>0</v>
      </c>
      <c r="M286">
        <v>5.7436791673573101E-3</v>
      </c>
      <c r="N286">
        <v>2.89769374942231E-3</v>
      </c>
      <c r="O286">
        <v>3.1283619228167601E-3</v>
      </c>
      <c r="P286">
        <v>3.0004465568105598E-3</v>
      </c>
      <c r="Q286">
        <v>0</v>
      </c>
      <c r="R286">
        <v>8.2111984563570505E-4</v>
      </c>
      <c r="S286">
        <v>2.5089067550987398E-4</v>
      </c>
      <c r="T286">
        <v>0</v>
      </c>
      <c r="U286">
        <v>0</v>
      </c>
      <c r="V286">
        <v>1.10176482650446E-3</v>
      </c>
      <c r="W286">
        <v>0</v>
      </c>
      <c r="X286">
        <v>0</v>
      </c>
      <c r="AA286" t="str">
        <f t="shared" si="95"/>
        <v>PG_p18:0/20:0</v>
      </c>
      <c r="AB286">
        <f t="shared" si="96"/>
        <v>2.8767666683796999E-4</v>
      </c>
      <c r="AC286">
        <f t="shared" si="97"/>
        <v>1.149780414994857E-3</v>
      </c>
      <c r="AD286">
        <f t="shared" si="98"/>
        <v>1.3033850653179349E-5</v>
      </c>
      <c r="AE286">
        <f t="shared" si="99"/>
        <v>2.9297191039828334E-4</v>
      </c>
      <c r="AF286">
        <f t="shared" si="100"/>
        <v>0</v>
      </c>
      <c r="AG286">
        <f t="shared" si="101"/>
        <v>4.3206864583898103E-3</v>
      </c>
      <c r="AH286">
        <f t="shared" si="102"/>
        <v>3.06440423981366E-3</v>
      </c>
      <c r="AI286">
        <f t="shared" si="86"/>
        <v>1.2544533775493699E-4</v>
      </c>
      <c r="AJ286">
        <f t="shared" si="87"/>
        <v>5.5088241325223E-4</v>
      </c>
      <c r="AK286">
        <f t="shared" si="88"/>
        <v>0</v>
      </c>
      <c r="AM286" t="str">
        <f t="shared" si="89"/>
        <v>PG_p18:0/20:0</v>
      </c>
      <c r="AN286">
        <f t="shared" si="90"/>
        <v>3.4869256857685796E-4</v>
      </c>
      <c r="AO286">
        <f t="shared" si="91"/>
        <v>1.6122836898421274E-3</v>
      </c>
      <c r="AQ286">
        <f t="shared" si="92"/>
        <v>4.6979323962525934E-4</v>
      </c>
      <c r="AR286">
        <f t="shared" si="93"/>
        <v>1.9609193825882634E-3</v>
      </c>
      <c r="AT286">
        <f t="shared" si="103"/>
        <v>2.1009792383438553E-4</v>
      </c>
      <c r="AU286">
        <f t="shared" si="104"/>
        <v>8.0054198567911232E-4</v>
      </c>
      <c r="AW286">
        <f t="shared" si="94"/>
        <v>0.22677531578381505</v>
      </c>
    </row>
    <row r="287" spans="1:49" x14ac:dyDescent="0.2">
      <c r="A287" t="s">
        <v>1345</v>
      </c>
      <c r="B287">
        <v>787.63699999999994</v>
      </c>
      <c r="C287">
        <v>1.14751919869141E-3</v>
      </c>
      <c r="D287">
        <v>0</v>
      </c>
      <c r="E287">
        <v>0</v>
      </c>
      <c r="F287">
        <v>1.1050443416143101E-3</v>
      </c>
      <c r="G287">
        <v>0</v>
      </c>
      <c r="H287">
        <v>1.7461340226218201E-3</v>
      </c>
      <c r="I287">
        <v>0</v>
      </c>
      <c r="J287">
        <v>0</v>
      </c>
      <c r="K287">
        <v>1.63253237238027E-3</v>
      </c>
      <c r="L287">
        <v>0</v>
      </c>
      <c r="M287">
        <v>5.78495189315295E-3</v>
      </c>
      <c r="N287">
        <v>1.9625004007705099E-3</v>
      </c>
      <c r="O287">
        <v>9.5803322206934301E-4</v>
      </c>
      <c r="P287">
        <v>0</v>
      </c>
      <c r="Q287">
        <v>3.9883003533570504E-3</v>
      </c>
      <c r="R287">
        <v>1.57590927184859E-3</v>
      </c>
      <c r="S287">
        <v>1.3000852356648599E-3</v>
      </c>
      <c r="T287">
        <v>3.4743144587246299E-3</v>
      </c>
      <c r="U287">
        <v>2.6991137131612999E-3</v>
      </c>
      <c r="V287">
        <v>0</v>
      </c>
      <c r="W287">
        <v>3.3090972634573401E-3</v>
      </c>
      <c r="X287">
        <v>3.6953209169267301E-3</v>
      </c>
      <c r="AA287" t="str">
        <f t="shared" si="95"/>
        <v>PG_p18:0/20:1</v>
      </c>
      <c r="AB287">
        <f t="shared" si="96"/>
        <v>5.7375959934570498E-4</v>
      </c>
      <c r="AC287">
        <f t="shared" si="97"/>
        <v>5.5252217080715505E-4</v>
      </c>
      <c r="AD287">
        <f t="shared" si="98"/>
        <v>8.7306701131091005E-4</v>
      </c>
      <c r="AE287">
        <f t="shared" si="99"/>
        <v>0</v>
      </c>
      <c r="AF287">
        <f t="shared" si="100"/>
        <v>8.1626618619013499E-4</v>
      </c>
      <c r="AG287">
        <f t="shared" si="101"/>
        <v>3.8737261469617302E-3</v>
      </c>
      <c r="AH287">
        <f t="shared" si="102"/>
        <v>4.7901661103467151E-4</v>
      </c>
      <c r="AI287">
        <f t="shared" si="86"/>
        <v>2.3871998471947449E-3</v>
      </c>
      <c r="AJ287">
        <f t="shared" si="87"/>
        <v>1.34955685658065E-3</v>
      </c>
      <c r="AK287">
        <f t="shared" si="88"/>
        <v>3.5022090901920353E-3</v>
      </c>
      <c r="AM287" t="str">
        <f t="shared" si="89"/>
        <v>PG_p18:0/20:1</v>
      </c>
      <c r="AN287">
        <f t="shared" si="90"/>
        <v>5.6312299353078097E-4</v>
      </c>
      <c r="AO287">
        <f t="shared" si="91"/>
        <v>2.3183417103927661E-3</v>
      </c>
      <c r="AQ287">
        <f t="shared" si="92"/>
        <v>3.4549956252367654E-4</v>
      </c>
      <c r="AR287">
        <f t="shared" si="93"/>
        <v>1.4271619630916116E-3</v>
      </c>
      <c r="AT287">
        <f t="shared" si="103"/>
        <v>1.5451210159987591E-4</v>
      </c>
      <c r="AU287">
        <f t="shared" si="104"/>
        <v>5.8263643164720126E-4</v>
      </c>
      <c r="AW287">
        <f t="shared" si="94"/>
        <v>4.959491200568425E-2</v>
      </c>
    </row>
    <row r="288" spans="1:49" x14ac:dyDescent="0.2">
      <c r="A288" t="s">
        <v>1346</v>
      </c>
      <c r="B288">
        <v>785.63499999999999</v>
      </c>
      <c r="C288">
        <v>1.13637425232138E-3</v>
      </c>
      <c r="D288">
        <v>0</v>
      </c>
      <c r="E288">
        <v>1.03744901230194E-3</v>
      </c>
      <c r="F288">
        <v>2.1266519301192102E-3</v>
      </c>
      <c r="G288">
        <v>0</v>
      </c>
      <c r="H288">
        <v>0</v>
      </c>
      <c r="I288">
        <v>1.2185743370996601E-3</v>
      </c>
      <c r="J288">
        <v>1.3891408305491801E-3</v>
      </c>
      <c r="K288">
        <v>0</v>
      </c>
      <c r="L288">
        <v>0</v>
      </c>
      <c r="M288">
        <v>3.9063109654588501E-4</v>
      </c>
      <c r="N288">
        <v>5.4266377792183398E-3</v>
      </c>
      <c r="O288">
        <v>2.7302582301272898E-3</v>
      </c>
      <c r="P288">
        <v>3.0291610974689698E-3</v>
      </c>
      <c r="Q288">
        <v>3.73745580138474E-3</v>
      </c>
      <c r="R288">
        <v>3.3026644100809001E-3</v>
      </c>
      <c r="S288">
        <v>0</v>
      </c>
      <c r="T288">
        <v>0</v>
      </c>
      <c r="U288">
        <v>0</v>
      </c>
      <c r="V288">
        <v>3.0177180567587399E-4</v>
      </c>
      <c r="W288">
        <v>0</v>
      </c>
      <c r="X288">
        <v>0</v>
      </c>
      <c r="AA288" t="str">
        <f t="shared" si="95"/>
        <v>PG_p18:0/20:2</v>
      </c>
      <c r="AB288">
        <f t="shared" si="96"/>
        <v>5.6818712616069002E-4</v>
      </c>
      <c r="AC288">
        <f t="shared" si="97"/>
        <v>1.5820504712105751E-3</v>
      </c>
      <c r="AD288">
        <f t="shared" si="98"/>
        <v>0</v>
      </c>
      <c r="AE288">
        <f t="shared" si="99"/>
        <v>1.3038575838244201E-3</v>
      </c>
      <c r="AF288">
        <f t="shared" si="100"/>
        <v>0</v>
      </c>
      <c r="AG288">
        <f t="shared" si="101"/>
        <v>2.9086344378821123E-3</v>
      </c>
      <c r="AH288">
        <f t="shared" si="102"/>
        <v>2.8797096637981296E-3</v>
      </c>
      <c r="AI288">
        <f t="shared" si="86"/>
        <v>0</v>
      </c>
      <c r="AJ288">
        <f t="shared" si="87"/>
        <v>1.50885902837937E-4</v>
      </c>
      <c r="AK288">
        <f t="shared" si="88"/>
        <v>0</v>
      </c>
      <c r="AM288" t="str">
        <f t="shared" si="89"/>
        <v>PG_p18:0/20:2</v>
      </c>
      <c r="AN288">
        <f t="shared" si="90"/>
        <v>6.9081903623913698E-4</v>
      </c>
      <c r="AO288">
        <f t="shared" si="91"/>
        <v>1.1878460009036357E-3</v>
      </c>
      <c r="AQ288">
        <f t="shared" si="92"/>
        <v>7.3137032318397878E-4</v>
      </c>
      <c r="AR288">
        <f t="shared" si="93"/>
        <v>1.5589065067674478E-3</v>
      </c>
      <c r="AT288">
        <f t="shared" si="103"/>
        <v>3.2707875187307336E-4</v>
      </c>
      <c r="AU288">
        <f t="shared" si="104"/>
        <v>6.3642091638080312E-4</v>
      </c>
      <c r="AW288">
        <f t="shared" si="94"/>
        <v>0.54382630726068126</v>
      </c>
    </row>
    <row r="289" spans="1:49" x14ac:dyDescent="0.2">
      <c r="A289" t="s">
        <v>1347</v>
      </c>
      <c r="B289">
        <v>783.63300000000004</v>
      </c>
      <c r="C289">
        <v>1.8162253359660901E-3</v>
      </c>
      <c r="D289">
        <v>9.8929674872746498E-4</v>
      </c>
      <c r="E289">
        <v>2.4990658408134501E-3</v>
      </c>
      <c r="F289">
        <v>2.9435864791110401E-3</v>
      </c>
      <c r="G289">
        <v>6.5540013205512898E-4</v>
      </c>
      <c r="H289">
        <v>0</v>
      </c>
      <c r="I289">
        <v>5.0527615468499499E-4</v>
      </c>
      <c r="J289">
        <v>1.5360020111073E-3</v>
      </c>
      <c r="K289">
        <v>1.65360622958509E-3</v>
      </c>
      <c r="L289">
        <v>7.1340323964491105E-4</v>
      </c>
      <c r="M289">
        <v>4.8627889548895501E-3</v>
      </c>
      <c r="N289">
        <v>3.73915881151739E-3</v>
      </c>
      <c r="O289">
        <v>1.19419548984038E-2</v>
      </c>
      <c r="P289">
        <v>3.0391461280566399E-3</v>
      </c>
      <c r="Q289">
        <v>6.31167451721112E-3</v>
      </c>
      <c r="R289">
        <v>6.8232967591893498E-3</v>
      </c>
      <c r="S289">
        <v>0</v>
      </c>
      <c r="T289">
        <v>4.1468840157265797E-3</v>
      </c>
      <c r="U289">
        <v>2.2950965848473701E-3</v>
      </c>
      <c r="V289">
        <v>2.1405985686202E-3</v>
      </c>
      <c r="W289">
        <v>1.5918337623904101E-3</v>
      </c>
      <c r="X289">
        <v>1.77762577830233E-3</v>
      </c>
      <c r="AA289" t="str">
        <f t="shared" si="95"/>
        <v>PG_p18:0/20:3</v>
      </c>
      <c r="AB289">
        <f t="shared" si="96"/>
        <v>1.4027610423467775E-3</v>
      </c>
      <c r="AC289">
        <f t="shared" si="97"/>
        <v>2.7213261599622453E-3</v>
      </c>
      <c r="AD289">
        <f t="shared" si="98"/>
        <v>3.2770006602756449E-4</v>
      </c>
      <c r="AE289">
        <f t="shared" si="99"/>
        <v>1.0206390828961475E-3</v>
      </c>
      <c r="AF289">
        <f t="shared" si="100"/>
        <v>1.1835047346150005E-3</v>
      </c>
      <c r="AG289">
        <f t="shared" si="101"/>
        <v>4.30097388320347E-3</v>
      </c>
      <c r="AH289">
        <f t="shared" si="102"/>
        <v>7.4905505132302199E-3</v>
      </c>
      <c r="AI289">
        <f t="shared" si="86"/>
        <v>2.0734420078632899E-3</v>
      </c>
      <c r="AJ289">
        <f t="shared" si="87"/>
        <v>2.2178475767337851E-3</v>
      </c>
      <c r="AK289">
        <f t="shared" si="88"/>
        <v>1.6847297703463701E-3</v>
      </c>
      <c r="AM289" t="str">
        <f t="shared" si="89"/>
        <v>PG_p18:0/20:3</v>
      </c>
      <c r="AN289">
        <f t="shared" si="90"/>
        <v>1.3311862171695471E-3</v>
      </c>
      <c r="AO289">
        <f t="shared" si="91"/>
        <v>3.5535087502754268E-3</v>
      </c>
      <c r="AQ289">
        <f t="shared" si="92"/>
        <v>8.7504940068768651E-4</v>
      </c>
      <c r="AR289">
        <f t="shared" si="93"/>
        <v>2.4251765490639599E-3</v>
      </c>
      <c r="AT289">
        <f t="shared" si="103"/>
        <v>3.9133398872162362E-4</v>
      </c>
      <c r="AU289">
        <f t="shared" si="104"/>
        <v>9.9007418022841256E-4</v>
      </c>
      <c r="AW289">
        <f t="shared" si="94"/>
        <v>0.11158419661872124</v>
      </c>
    </row>
    <row r="290" spans="1:49" x14ac:dyDescent="0.2">
      <c r="A290" t="s">
        <v>1348</v>
      </c>
      <c r="B290">
        <v>781.63099999999997</v>
      </c>
      <c r="C290">
        <v>1.36530736604322E-2</v>
      </c>
      <c r="D290">
        <v>1.5760936430040999E-2</v>
      </c>
      <c r="E290">
        <v>1.74893232138046E-2</v>
      </c>
      <c r="F290">
        <v>1.7784802680479699E-2</v>
      </c>
      <c r="G290">
        <v>1.3558668795262799E-2</v>
      </c>
      <c r="H290">
        <v>1.09773549013656E-2</v>
      </c>
      <c r="I290">
        <v>1.2170572582735699E-2</v>
      </c>
      <c r="J290">
        <v>1.15965471043851E-2</v>
      </c>
      <c r="K290">
        <v>2.23777398481728E-2</v>
      </c>
      <c r="L290">
        <v>1.35207577382383E-2</v>
      </c>
      <c r="M290">
        <v>5.7243382697507603E-2</v>
      </c>
      <c r="N290">
        <v>5.2273536837406001E-2</v>
      </c>
      <c r="O290">
        <v>0.100579736085343</v>
      </c>
      <c r="P290">
        <v>6.5827203383084607E-2</v>
      </c>
      <c r="Q290">
        <v>3.7311463926027501E-2</v>
      </c>
      <c r="R290">
        <v>4.22300885516717E-2</v>
      </c>
      <c r="S290">
        <v>2.66675817557218E-2</v>
      </c>
      <c r="T290">
        <v>3.3622033502911403E-2</v>
      </c>
      <c r="U290">
        <v>1.58639819320259E-2</v>
      </c>
      <c r="V290">
        <v>2.4608795904672302E-2</v>
      </c>
      <c r="W290">
        <v>1.88338146587398E-2</v>
      </c>
      <c r="X290">
        <v>1.8229971664361602E-2</v>
      </c>
      <c r="AA290" t="str">
        <f t="shared" si="95"/>
        <v>PG_p18:0/20:4</v>
      </c>
      <c r="AB290">
        <f t="shared" si="96"/>
        <v>1.47070050452366E-2</v>
      </c>
      <c r="AC290">
        <f t="shared" si="97"/>
        <v>1.7637062947142151E-2</v>
      </c>
      <c r="AD290">
        <f t="shared" si="98"/>
        <v>1.2268011848314199E-2</v>
      </c>
      <c r="AE290">
        <f t="shared" si="99"/>
        <v>1.18835598435604E-2</v>
      </c>
      <c r="AF290">
        <f t="shared" si="100"/>
        <v>1.7949248793205551E-2</v>
      </c>
      <c r="AG290">
        <f t="shared" si="101"/>
        <v>5.4758459767456802E-2</v>
      </c>
      <c r="AH290">
        <f t="shared" si="102"/>
        <v>8.3203469734213803E-2</v>
      </c>
      <c r="AI290">
        <f t="shared" si="86"/>
        <v>3.0144807629316601E-2</v>
      </c>
      <c r="AJ290">
        <f t="shared" si="87"/>
        <v>2.0236388918349099E-2</v>
      </c>
      <c r="AK290">
        <f t="shared" si="88"/>
        <v>1.8531893161550701E-2</v>
      </c>
      <c r="AM290" t="str">
        <f t="shared" si="89"/>
        <v>PG_p18:0/20:4</v>
      </c>
      <c r="AN290">
        <f t="shared" si="90"/>
        <v>1.4888977695491778E-2</v>
      </c>
      <c r="AO290">
        <f t="shared" si="91"/>
        <v>4.1375003842177398E-2</v>
      </c>
      <c r="AQ290">
        <f t="shared" si="92"/>
        <v>2.8658482262700407E-3</v>
      </c>
      <c r="AR290">
        <f t="shared" si="93"/>
        <v>2.7493196907734101E-2</v>
      </c>
      <c r="AT290">
        <f t="shared" si="103"/>
        <v>1.281646289427402E-3</v>
      </c>
      <c r="AU290">
        <f t="shared" si="104"/>
        <v>1.1224050636968812E-2</v>
      </c>
      <c r="AW290">
        <f t="shared" si="94"/>
        <v>9.7343162275322359E-2</v>
      </c>
    </row>
    <row r="291" spans="1:49" x14ac:dyDescent="0.2">
      <c r="A291" t="s">
        <v>1349</v>
      </c>
      <c r="B291">
        <v>779.62900000000002</v>
      </c>
      <c r="C291">
        <v>1.20447032914462E-3</v>
      </c>
      <c r="D291">
        <v>4.2717238371762396E-3</v>
      </c>
      <c r="E291">
        <v>4.4765791763345204E-3</v>
      </c>
      <c r="F291">
        <v>5.8455662031234399E-3</v>
      </c>
      <c r="G291">
        <v>2.1910087457467698E-3</v>
      </c>
      <c r="H291">
        <v>5.8393322754200401E-3</v>
      </c>
      <c r="I291">
        <v>3.2164469328277E-3</v>
      </c>
      <c r="J291">
        <v>2.7556523247432899E-3</v>
      </c>
      <c r="K291">
        <v>3.2971672294723402E-3</v>
      </c>
      <c r="L291">
        <v>1.7296029226640201E-3</v>
      </c>
      <c r="M291">
        <v>1.64133788430364E-2</v>
      </c>
      <c r="N291">
        <v>1.43902413219193E-2</v>
      </c>
      <c r="O291">
        <v>6.1681557792703E-3</v>
      </c>
      <c r="P291">
        <v>3.0004465568105598E-3</v>
      </c>
      <c r="Q291">
        <v>1.75816291739729E-3</v>
      </c>
      <c r="R291">
        <v>1.8551840863023601E-4</v>
      </c>
      <c r="S291">
        <v>6.5430113351736098E-3</v>
      </c>
      <c r="T291">
        <v>4.9397298709072703E-3</v>
      </c>
      <c r="U291">
        <v>8.7484293172169093E-3</v>
      </c>
      <c r="V291">
        <v>4.4809107560081904E-3</v>
      </c>
      <c r="W291">
        <v>6.72836984041393E-3</v>
      </c>
      <c r="X291">
        <v>5.0892492990902002E-3</v>
      </c>
      <c r="AA291" t="str">
        <f t="shared" si="95"/>
        <v>PG_p18:0/20:5</v>
      </c>
      <c r="AB291">
        <f t="shared" si="96"/>
        <v>2.73809708316043E-3</v>
      </c>
      <c r="AC291">
        <f t="shared" si="97"/>
        <v>5.1610726897289797E-3</v>
      </c>
      <c r="AD291">
        <f t="shared" si="98"/>
        <v>4.0151705105834047E-3</v>
      </c>
      <c r="AE291">
        <f t="shared" si="99"/>
        <v>2.9860496287854952E-3</v>
      </c>
      <c r="AF291">
        <f t="shared" si="100"/>
        <v>2.5133850760681803E-3</v>
      </c>
      <c r="AG291">
        <f t="shared" si="101"/>
        <v>1.5401810082477849E-2</v>
      </c>
      <c r="AH291">
        <f t="shared" si="102"/>
        <v>4.5843011680404295E-3</v>
      </c>
      <c r="AI291">
        <f t="shared" si="86"/>
        <v>5.7413706030404396E-3</v>
      </c>
      <c r="AJ291">
        <f t="shared" si="87"/>
        <v>6.6146700366125494E-3</v>
      </c>
      <c r="AK291">
        <f t="shared" si="88"/>
        <v>5.9088095697520651E-3</v>
      </c>
      <c r="AM291" t="str">
        <f t="shared" si="89"/>
        <v>PG_p18:0/20:5</v>
      </c>
      <c r="AN291">
        <f t="shared" si="90"/>
        <v>3.4827549976652978E-3</v>
      </c>
      <c r="AO291">
        <f t="shared" si="91"/>
        <v>7.6501922919846675E-3</v>
      </c>
      <c r="AQ291">
        <f t="shared" si="92"/>
        <v>1.1001279734530634E-3</v>
      </c>
      <c r="AR291">
        <f t="shared" si="93"/>
        <v>4.3941889786573663E-3</v>
      </c>
      <c r="AT291">
        <f t="shared" si="103"/>
        <v>4.9199218651802673E-4</v>
      </c>
      <c r="AU291">
        <f t="shared" si="104"/>
        <v>1.7939201385120183E-3</v>
      </c>
      <c r="AW291">
        <f t="shared" si="94"/>
        <v>0.10102474781582682</v>
      </c>
    </row>
    <row r="292" spans="1:49" x14ac:dyDescent="0.2">
      <c r="A292" t="s">
        <v>1350</v>
      </c>
      <c r="B292">
        <v>817.66700000000003</v>
      </c>
      <c r="C292">
        <v>6.2976592243700104E-4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1.9948798045835801E-3</v>
      </c>
      <c r="O292">
        <v>2.6076552771667201E-3</v>
      </c>
      <c r="P292">
        <v>0</v>
      </c>
      <c r="Q292">
        <v>7.9793629346240505E-4</v>
      </c>
      <c r="R292">
        <v>0</v>
      </c>
      <c r="S292">
        <v>0</v>
      </c>
      <c r="T292">
        <v>0</v>
      </c>
      <c r="U292">
        <v>0</v>
      </c>
      <c r="V292">
        <v>1.08301646063457E-3</v>
      </c>
      <c r="W292">
        <v>0</v>
      </c>
      <c r="X292">
        <v>0</v>
      </c>
      <c r="AA292" t="str">
        <f t="shared" si="95"/>
        <v>PG_p18:0/22:0</v>
      </c>
      <c r="AB292">
        <f t="shared" si="96"/>
        <v>3.1488296121850052E-4</v>
      </c>
      <c r="AC292">
        <f t="shared" si="97"/>
        <v>0</v>
      </c>
      <c r="AD292">
        <f t="shared" si="98"/>
        <v>0</v>
      </c>
      <c r="AE292">
        <f t="shared" si="99"/>
        <v>0</v>
      </c>
      <c r="AF292">
        <f t="shared" si="100"/>
        <v>0</v>
      </c>
      <c r="AG292">
        <f t="shared" si="101"/>
        <v>9.9743990229179003E-4</v>
      </c>
      <c r="AH292">
        <f t="shared" si="102"/>
        <v>1.30382763858336E-3</v>
      </c>
      <c r="AI292">
        <f t="shared" si="86"/>
        <v>0</v>
      </c>
      <c r="AJ292">
        <f t="shared" si="87"/>
        <v>5.41508230317285E-4</v>
      </c>
      <c r="AK292">
        <f t="shared" si="88"/>
        <v>0</v>
      </c>
      <c r="AM292" t="str">
        <f t="shared" si="89"/>
        <v>PG_p18:0/22:0</v>
      </c>
      <c r="AN292">
        <f t="shared" si="90"/>
        <v>6.2976592243700101E-5</v>
      </c>
      <c r="AO292">
        <f t="shared" si="91"/>
        <v>5.6855515423848699E-4</v>
      </c>
      <c r="AQ292">
        <f t="shared" si="92"/>
        <v>1.4081994124819943E-4</v>
      </c>
      <c r="AR292">
        <f t="shared" si="93"/>
        <v>5.8562129748313582E-4</v>
      </c>
      <c r="AT292">
        <f t="shared" si="103"/>
        <v>6.2976592243700101E-5</v>
      </c>
      <c r="AU292">
        <f t="shared" si="104"/>
        <v>2.3907889355671957E-4</v>
      </c>
      <c r="AW292">
        <f t="shared" si="94"/>
        <v>0.12633763445308566</v>
      </c>
    </row>
    <row r="293" spans="1:49" x14ac:dyDescent="0.2">
      <c r="A293" t="s">
        <v>1351</v>
      </c>
      <c r="B293">
        <v>815.66499999999996</v>
      </c>
      <c r="C293">
        <v>0</v>
      </c>
      <c r="D293">
        <v>0</v>
      </c>
      <c r="E293">
        <v>0</v>
      </c>
      <c r="F293">
        <v>5.9041135063251E-4</v>
      </c>
      <c r="G293">
        <v>1.0955043728733799E-3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3.1283619228167601E-3</v>
      </c>
      <c r="P293">
        <v>0</v>
      </c>
      <c r="Q293">
        <v>2.4796333436348999E-4</v>
      </c>
      <c r="R293">
        <v>0</v>
      </c>
      <c r="S293">
        <v>0</v>
      </c>
      <c r="T293">
        <v>1.3713655739056201E-4</v>
      </c>
      <c r="U293">
        <v>0</v>
      </c>
      <c r="V293">
        <v>0</v>
      </c>
      <c r="W293">
        <v>1.68826480883464E-3</v>
      </c>
      <c r="X293">
        <v>0</v>
      </c>
      <c r="AA293" t="str">
        <f t="shared" si="95"/>
        <v>PG_p18:0/22:1</v>
      </c>
      <c r="AB293">
        <f t="shared" si="96"/>
        <v>0</v>
      </c>
      <c r="AC293">
        <f t="shared" si="97"/>
        <v>2.95205675316255E-4</v>
      </c>
      <c r="AD293">
        <f t="shared" si="98"/>
        <v>5.4775218643668996E-4</v>
      </c>
      <c r="AE293">
        <f t="shared" si="99"/>
        <v>0</v>
      </c>
      <c r="AF293">
        <f t="shared" si="100"/>
        <v>0</v>
      </c>
      <c r="AG293">
        <f t="shared" si="101"/>
        <v>0</v>
      </c>
      <c r="AH293">
        <f t="shared" si="102"/>
        <v>1.5641809614083801E-3</v>
      </c>
      <c r="AI293">
        <f t="shared" si="86"/>
        <v>6.8568278695281003E-5</v>
      </c>
      <c r="AJ293">
        <f t="shared" si="87"/>
        <v>0</v>
      </c>
      <c r="AK293">
        <f t="shared" si="88"/>
        <v>8.4413240441731999E-4</v>
      </c>
      <c r="AM293" t="str">
        <f t="shared" si="89"/>
        <v>PG_p18:0/22:1</v>
      </c>
      <c r="AN293">
        <f t="shared" si="90"/>
        <v>1.6859157235058899E-4</v>
      </c>
      <c r="AO293">
        <f t="shared" si="91"/>
        <v>4.9537632890419626E-4</v>
      </c>
      <c r="AQ293">
        <f t="shared" si="92"/>
        <v>2.475193210372077E-4</v>
      </c>
      <c r="AR293">
        <f t="shared" si="93"/>
        <v>6.9586900147765817E-4</v>
      </c>
      <c r="AT293">
        <f t="shared" si="103"/>
        <v>1.1069400551675802E-4</v>
      </c>
      <c r="AU293">
        <f t="shared" si="104"/>
        <v>2.8408733024004932E-4</v>
      </c>
      <c r="AW293">
        <f t="shared" si="94"/>
        <v>0.36795439539691471</v>
      </c>
    </row>
    <row r="294" spans="1:49" x14ac:dyDescent="0.2">
      <c r="A294" t="s">
        <v>1352</v>
      </c>
      <c r="B294">
        <v>813.66300000000001</v>
      </c>
      <c r="C294">
        <v>0</v>
      </c>
      <c r="D294">
        <v>0</v>
      </c>
      <c r="E294">
        <v>0</v>
      </c>
      <c r="F294">
        <v>1.1050443416143101E-3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9.5727128472807097E-4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AA294" t="str">
        <f t="shared" si="95"/>
        <v>PG_p18:0/22:2</v>
      </c>
      <c r="AB294">
        <f t="shared" si="96"/>
        <v>0</v>
      </c>
      <c r="AC294">
        <f t="shared" si="97"/>
        <v>5.5252217080715505E-4</v>
      </c>
      <c r="AD294">
        <f t="shared" si="98"/>
        <v>0</v>
      </c>
      <c r="AE294">
        <f t="shared" si="99"/>
        <v>0</v>
      </c>
      <c r="AF294">
        <f t="shared" si="100"/>
        <v>0</v>
      </c>
      <c r="AG294">
        <f t="shared" si="101"/>
        <v>0</v>
      </c>
      <c r="AH294">
        <f t="shared" si="102"/>
        <v>0</v>
      </c>
      <c r="AI294">
        <f t="shared" si="86"/>
        <v>0</v>
      </c>
      <c r="AJ294">
        <f t="shared" si="87"/>
        <v>0</v>
      </c>
      <c r="AK294">
        <f t="shared" si="88"/>
        <v>0</v>
      </c>
      <c r="AM294" t="str">
        <f t="shared" si="89"/>
        <v>PG_p18:0/22:2</v>
      </c>
      <c r="AN294">
        <f t="shared" si="90"/>
        <v>1.1050443416143101E-4</v>
      </c>
      <c r="AO294">
        <f t="shared" si="91"/>
        <v>0</v>
      </c>
      <c r="AQ294">
        <f t="shared" si="92"/>
        <v>2.4709542660010969E-4</v>
      </c>
      <c r="AR294">
        <f t="shared" si="93"/>
        <v>0</v>
      </c>
      <c r="AT294">
        <f t="shared" si="103"/>
        <v>1.1050443416143099E-4</v>
      </c>
      <c r="AU294">
        <f t="shared" si="104"/>
        <v>0</v>
      </c>
      <c r="AW294">
        <f t="shared" si="94"/>
        <v>0.37390096630005903</v>
      </c>
    </row>
    <row r="295" spans="1:49" x14ac:dyDescent="0.2">
      <c r="A295" t="s">
        <v>1353</v>
      </c>
      <c r="B295">
        <v>811.66099999999994</v>
      </c>
      <c r="C295">
        <v>0</v>
      </c>
      <c r="D295">
        <v>1.0154230883072299E-3</v>
      </c>
      <c r="E295">
        <v>0</v>
      </c>
      <c r="F295">
        <v>3.7635321851140402E-4</v>
      </c>
      <c r="G295">
        <v>1.0955043728733799E-3</v>
      </c>
      <c r="H295">
        <v>2.9669738698819101E-5</v>
      </c>
      <c r="I295">
        <v>1.2185743370996601E-3</v>
      </c>
      <c r="J295">
        <v>3.3054827657368197E-5</v>
      </c>
      <c r="K295">
        <v>9.7951942342816394E-4</v>
      </c>
      <c r="L295">
        <v>2.4563948188761399E-5</v>
      </c>
      <c r="M295">
        <v>0</v>
      </c>
      <c r="N295">
        <v>1.4430406429355799E-4</v>
      </c>
      <c r="O295">
        <v>0</v>
      </c>
      <c r="P295">
        <v>0</v>
      </c>
      <c r="Q295">
        <v>0</v>
      </c>
      <c r="R295">
        <v>1.68948107420715E-3</v>
      </c>
      <c r="S295">
        <v>0</v>
      </c>
      <c r="T295">
        <v>3.2715905076850002E-4</v>
      </c>
      <c r="U295">
        <v>0</v>
      </c>
      <c r="V295">
        <v>0</v>
      </c>
      <c r="W295">
        <v>0</v>
      </c>
      <c r="X295">
        <v>0</v>
      </c>
      <c r="AA295" t="str">
        <f t="shared" si="95"/>
        <v>PG_p18:0/22:3</v>
      </c>
      <c r="AB295">
        <f t="shared" si="96"/>
        <v>5.0771154415361495E-4</v>
      </c>
      <c r="AC295">
        <f t="shared" si="97"/>
        <v>1.8817660925570201E-4</v>
      </c>
      <c r="AD295">
        <f t="shared" si="98"/>
        <v>5.6258705578609951E-4</v>
      </c>
      <c r="AE295">
        <f t="shared" si="99"/>
        <v>6.2581458237851416E-4</v>
      </c>
      <c r="AF295">
        <f t="shared" si="100"/>
        <v>5.020416858084627E-4</v>
      </c>
      <c r="AG295">
        <f t="shared" si="101"/>
        <v>7.2152032146778996E-5</v>
      </c>
      <c r="AH295">
        <f t="shared" si="102"/>
        <v>0</v>
      </c>
      <c r="AI295">
        <f t="shared" si="86"/>
        <v>1.6357952538425001E-4</v>
      </c>
      <c r="AJ295">
        <f t="shared" si="87"/>
        <v>0</v>
      </c>
      <c r="AK295">
        <f t="shared" si="88"/>
        <v>0</v>
      </c>
      <c r="AM295" t="str">
        <f t="shared" si="89"/>
        <v>PG_p18:0/22:3</v>
      </c>
      <c r="AN295">
        <f t="shared" si="90"/>
        <v>4.7726629547647869E-4</v>
      </c>
      <c r="AO295">
        <f t="shared" si="91"/>
        <v>4.7146311506205798E-5</v>
      </c>
      <c r="AQ295">
        <f t="shared" si="92"/>
        <v>1.6915954413931479E-4</v>
      </c>
      <c r="AR295">
        <f t="shared" si="93"/>
        <v>7.2198170725866308E-5</v>
      </c>
      <c r="AT295">
        <f t="shared" si="103"/>
        <v>7.5650447947676804E-5</v>
      </c>
      <c r="AU295">
        <f t="shared" si="104"/>
        <v>2.9474779773453042E-5</v>
      </c>
      <c r="AW295">
        <f t="shared" si="94"/>
        <v>2.6783787038233073E-3</v>
      </c>
    </row>
    <row r="296" spans="1:49" x14ac:dyDescent="0.2">
      <c r="A296" t="s">
        <v>1354</v>
      </c>
      <c r="B296">
        <v>809.65899999999999</v>
      </c>
      <c r="C296">
        <v>1.9600944490796501E-3</v>
      </c>
      <c r="D296">
        <v>2.5110984055122798E-3</v>
      </c>
      <c r="E296">
        <v>4.8127135330238201E-3</v>
      </c>
      <c r="F296">
        <v>4.1052201159935096E-3</v>
      </c>
      <c r="G296">
        <v>2.87080818562451E-3</v>
      </c>
      <c r="H296">
        <v>5.3274899495175604E-3</v>
      </c>
      <c r="I296">
        <v>1.9570127098547901E-3</v>
      </c>
      <c r="J296">
        <v>3.6402929701374498E-3</v>
      </c>
      <c r="K296">
        <v>3.6357198890767102E-3</v>
      </c>
      <c r="L296">
        <v>6.4016794290193803E-3</v>
      </c>
      <c r="M296">
        <v>3.37849803921445E-3</v>
      </c>
      <c r="N296">
        <v>8.2480579274964497E-4</v>
      </c>
      <c r="O296">
        <v>3.1283619228167601E-3</v>
      </c>
      <c r="P296">
        <v>0</v>
      </c>
      <c r="Q296">
        <v>2.0270015442486401E-2</v>
      </c>
      <c r="R296">
        <v>1.94892409215906E-2</v>
      </c>
      <c r="S296">
        <v>1.6701442985518301E-3</v>
      </c>
      <c r="T296">
        <v>1.1892606125212899E-3</v>
      </c>
      <c r="U296">
        <v>7.5085842428598403E-4</v>
      </c>
      <c r="V296">
        <v>3.0308944146829501E-4</v>
      </c>
      <c r="W296">
        <v>9.2054793576611203E-4</v>
      </c>
      <c r="X296">
        <v>0</v>
      </c>
      <c r="AA296" t="str">
        <f t="shared" si="95"/>
        <v>PG_p18:0/22:4</v>
      </c>
      <c r="AB296">
        <f t="shared" si="96"/>
        <v>2.235596427295965E-3</v>
      </c>
      <c r="AC296">
        <f t="shared" si="97"/>
        <v>4.4589668245086644E-3</v>
      </c>
      <c r="AD296">
        <f t="shared" si="98"/>
        <v>4.0991490675710354E-3</v>
      </c>
      <c r="AE296">
        <f t="shared" si="99"/>
        <v>2.79865283999612E-3</v>
      </c>
      <c r="AF296">
        <f t="shared" si="100"/>
        <v>5.018699659048045E-3</v>
      </c>
      <c r="AG296">
        <f t="shared" si="101"/>
        <v>2.1016519159820475E-3</v>
      </c>
      <c r="AH296">
        <f t="shared" si="102"/>
        <v>1.5641809614083801E-3</v>
      </c>
      <c r="AI296">
        <f t="shared" si="86"/>
        <v>1.42970245553656E-3</v>
      </c>
      <c r="AJ296">
        <f t="shared" si="87"/>
        <v>5.2697393287713949E-4</v>
      </c>
      <c r="AK296">
        <f t="shared" si="88"/>
        <v>4.6027396788305601E-4</v>
      </c>
      <c r="AM296" t="str">
        <f t="shared" si="89"/>
        <v>PG_p18:0/22:4</v>
      </c>
      <c r="AN296">
        <f t="shared" si="90"/>
        <v>3.7222129636839659E-3</v>
      </c>
      <c r="AO296">
        <f t="shared" si="91"/>
        <v>1.2165566467374368E-3</v>
      </c>
      <c r="AQ296">
        <f t="shared" si="92"/>
        <v>1.1649846412547999E-3</v>
      </c>
      <c r="AR296">
        <f t="shared" si="93"/>
        <v>7.0660371588117843E-4</v>
      </c>
      <c r="AT296">
        <f t="shared" si="103"/>
        <v>5.2099697011778767E-4</v>
      </c>
      <c r="AU296">
        <f t="shared" si="104"/>
        <v>2.884697590439043E-4</v>
      </c>
      <c r="AW296">
        <f t="shared" si="94"/>
        <v>5.1244721586631873E-3</v>
      </c>
    </row>
    <row r="297" spans="1:49" x14ac:dyDescent="0.2">
      <c r="A297" t="s">
        <v>1355</v>
      </c>
      <c r="B297">
        <v>807.65700000000004</v>
      </c>
      <c r="C297">
        <v>2.5792467644942599E-3</v>
      </c>
      <c r="D297">
        <v>0</v>
      </c>
      <c r="E297">
        <v>2.04926591765822E-3</v>
      </c>
      <c r="F297">
        <v>3.3583036766737001E-3</v>
      </c>
      <c r="G297">
        <v>1.50329914734351E-3</v>
      </c>
      <c r="H297">
        <v>7.8160059312966899E-4</v>
      </c>
      <c r="I297">
        <v>1.1884671922092699E-3</v>
      </c>
      <c r="J297">
        <v>2.3152347175819602E-3</v>
      </c>
      <c r="K297">
        <v>2.0546420413993299E-3</v>
      </c>
      <c r="L297">
        <v>1.0323086159215399E-3</v>
      </c>
      <c r="M297">
        <v>4.8921819255694603E-3</v>
      </c>
      <c r="N297">
        <v>1.69564249856914E-3</v>
      </c>
      <c r="O297">
        <v>7.6212009689092704E-3</v>
      </c>
      <c r="P297">
        <v>7.58622326513856E-3</v>
      </c>
      <c r="Q297">
        <v>5.8232656572122102E-3</v>
      </c>
      <c r="R297">
        <v>7.47113961995567E-3</v>
      </c>
      <c r="S297">
        <v>1.1202809369545499E-3</v>
      </c>
      <c r="T297">
        <v>0</v>
      </c>
      <c r="U297">
        <v>0</v>
      </c>
      <c r="V297">
        <v>1.10176482650446E-3</v>
      </c>
      <c r="W297">
        <v>0</v>
      </c>
      <c r="X297">
        <v>1.8968210046816801E-3</v>
      </c>
      <c r="AA297" t="str">
        <f t="shared" si="95"/>
        <v>PG_p18:0/22:5</v>
      </c>
      <c r="AB297">
        <f t="shared" si="96"/>
        <v>1.2896233822471299E-3</v>
      </c>
      <c r="AC297">
        <f t="shared" si="97"/>
        <v>2.7037847971659599E-3</v>
      </c>
      <c r="AD297">
        <f t="shared" si="98"/>
        <v>1.1424498702365896E-3</v>
      </c>
      <c r="AE297">
        <f t="shared" si="99"/>
        <v>1.7518509548956149E-3</v>
      </c>
      <c r="AF297">
        <f t="shared" si="100"/>
        <v>1.5434753286604349E-3</v>
      </c>
      <c r="AG297">
        <f t="shared" si="101"/>
        <v>3.2939122120693E-3</v>
      </c>
      <c r="AH297">
        <f t="shared" si="102"/>
        <v>7.6037121170239152E-3</v>
      </c>
      <c r="AI297">
        <f t="shared" si="86"/>
        <v>5.6014046847727497E-4</v>
      </c>
      <c r="AJ297">
        <f t="shared" si="87"/>
        <v>5.5088241325223E-4</v>
      </c>
      <c r="AK297">
        <f t="shared" si="88"/>
        <v>9.4841050234084005E-4</v>
      </c>
      <c r="AM297" t="str">
        <f t="shared" si="89"/>
        <v>PG_p18:0/22:5</v>
      </c>
      <c r="AN297">
        <f t="shared" si="90"/>
        <v>1.686236866641146E-3</v>
      </c>
      <c r="AO297">
        <f t="shared" si="91"/>
        <v>2.5914115426327123E-3</v>
      </c>
      <c r="AQ297">
        <f t="shared" si="92"/>
        <v>6.1503991937134983E-4</v>
      </c>
      <c r="AR297">
        <f t="shared" si="93"/>
        <v>3.0251420611911873E-3</v>
      </c>
      <c r="AT297">
        <f t="shared" si="103"/>
        <v>2.750542137180656E-4</v>
      </c>
      <c r="AU297">
        <f t="shared" si="104"/>
        <v>1.2350090748916292E-3</v>
      </c>
      <c r="AW297">
        <f t="shared" si="94"/>
        <v>0.54525758227541321</v>
      </c>
    </row>
    <row r="298" spans="1:49" x14ac:dyDescent="0.2">
      <c r="A298" t="s">
        <v>1356</v>
      </c>
      <c r="B298">
        <v>805.65499999999997</v>
      </c>
      <c r="C298">
        <v>1.13637425232138E-3</v>
      </c>
      <c r="D298">
        <v>3.18279749431557E-3</v>
      </c>
      <c r="E298">
        <v>2.1111557334577802E-3</v>
      </c>
      <c r="F298">
        <v>3.3721888673062402E-3</v>
      </c>
      <c r="G298">
        <v>3.99549097862038E-3</v>
      </c>
      <c r="H298">
        <v>4.8509670897558402E-3</v>
      </c>
      <c r="I298">
        <v>1.1967447644042101E-3</v>
      </c>
      <c r="J298">
        <v>2.2418006588042199E-3</v>
      </c>
      <c r="K298">
        <v>2.9727914033351498E-3</v>
      </c>
      <c r="L298">
        <v>1.66202715416436E-3</v>
      </c>
      <c r="M298">
        <v>8.0348038236476797E-3</v>
      </c>
      <c r="N298">
        <v>8.1521367672914308E-3</v>
      </c>
      <c r="O298">
        <v>1.7382291574506201E-2</v>
      </c>
      <c r="P298">
        <v>1.48756247122832E-2</v>
      </c>
      <c r="Q298">
        <v>1.79365659405595E-2</v>
      </c>
      <c r="R298">
        <v>1.08386681855963E-2</v>
      </c>
      <c r="S298">
        <v>2.9371777015989001E-3</v>
      </c>
      <c r="T298">
        <v>6.7869488528204003E-4</v>
      </c>
      <c r="U298">
        <v>3.7263662853853899E-3</v>
      </c>
      <c r="V298">
        <v>2.3578583554121301E-4</v>
      </c>
      <c r="W298">
        <v>1.29029573005479E-3</v>
      </c>
      <c r="X298">
        <v>4.2868010414412096E-3</v>
      </c>
      <c r="AA298" t="str">
        <f t="shared" si="95"/>
        <v>PG_p18:0/22:6</v>
      </c>
      <c r="AB298">
        <f t="shared" si="96"/>
        <v>2.1595858733184752E-3</v>
      </c>
      <c r="AC298">
        <f t="shared" si="97"/>
        <v>2.7416723003820102E-3</v>
      </c>
      <c r="AD298">
        <f t="shared" si="98"/>
        <v>4.4232290341881097E-3</v>
      </c>
      <c r="AE298">
        <f t="shared" si="99"/>
        <v>1.719272711604215E-3</v>
      </c>
      <c r="AF298">
        <f t="shared" si="100"/>
        <v>2.3174092787497549E-3</v>
      </c>
      <c r="AG298">
        <f t="shared" si="101"/>
        <v>8.0934702954695553E-3</v>
      </c>
      <c r="AH298">
        <f t="shared" si="102"/>
        <v>1.6128958143394701E-2</v>
      </c>
      <c r="AI298">
        <f t="shared" si="86"/>
        <v>1.8079362934404701E-3</v>
      </c>
      <c r="AJ298">
        <f t="shared" si="87"/>
        <v>1.9810760604633015E-3</v>
      </c>
      <c r="AK298">
        <f t="shared" si="88"/>
        <v>2.7885483857479996E-3</v>
      </c>
      <c r="AM298" t="str">
        <f t="shared" si="89"/>
        <v>PG_p18:0/22:6</v>
      </c>
      <c r="AN298">
        <f t="shared" si="90"/>
        <v>2.672233839648513E-3</v>
      </c>
      <c r="AO298">
        <f t="shared" si="91"/>
        <v>6.1599978357032058E-3</v>
      </c>
      <c r="AQ298">
        <f t="shared" si="92"/>
        <v>1.044946073858907E-3</v>
      </c>
      <c r="AR298">
        <f t="shared" si="93"/>
        <v>6.1418438524970496E-3</v>
      </c>
      <c r="AT298">
        <f t="shared" si="103"/>
        <v>4.6731409079400641E-4</v>
      </c>
      <c r="AU298">
        <f t="shared" si="104"/>
        <v>2.5073972530779073E-3</v>
      </c>
      <c r="AW298">
        <f t="shared" si="94"/>
        <v>0.27537676806038924</v>
      </c>
    </row>
    <row r="299" spans="1:49" x14ac:dyDescent="0.2">
      <c r="A299" t="s">
        <v>1357</v>
      </c>
      <c r="B299">
        <v>733.58299999999997</v>
      </c>
      <c r="C299">
        <v>1.7895105968994601E-2</v>
      </c>
      <c r="D299">
        <v>1.08743304312385E-2</v>
      </c>
      <c r="E299">
        <v>1.6302558828186899E-2</v>
      </c>
      <c r="F299">
        <v>2.14917777002544E-2</v>
      </c>
      <c r="G299">
        <v>8.8599708246569799E-3</v>
      </c>
      <c r="H299">
        <v>8.7712852024585102E-3</v>
      </c>
      <c r="I299">
        <v>1.3811868071909299E-2</v>
      </c>
      <c r="J299">
        <v>1.16885265645381E-2</v>
      </c>
      <c r="K299">
        <v>1.2166518328064001E-2</v>
      </c>
      <c r="L299">
        <v>1.33595490357339E-2</v>
      </c>
      <c r="M299">
        <v>1.8276922710451799E-2</v>
      </c>
      <c r="N299">
        <v>1.88834081475719E-2</v>
      </c>
      <c r="O299">
        <v>2.5179867840346599E-2</v>
      </c>
      <c r="P299">
        <v>1.95493991390213E-2</v>
      </c>
      <c r="Q299">
        <v>1.63301932046723E-2</v>
      </c>
      <c r="R299">
        <v>1.1063482493974E-2</v>
      </c>
      <c r="S299">
        <v>1.8227784981416102E-2</v>
      </c>
      <c r="T299">
        <v>1.00721664291669E-2</v>
      </c>
      <c r="U299">
        <v>1.2787638267867701E-2</v>
      </c>
      <c r="V299">
        <v>8.9218927507008806E-3</v>
      </c>
      <c r="W299">
        <v>1.3476098254442201E-2</v>
      </c>
      <c r="X299">
        <v>1.89656805712036E-2</v>
      </c>
      <c r="AA299" t="str">
        <f t="shared" si="95"/>
        <v>PG_p20:0/14:0</v>
      </c>
      <c r="AB299">
        <f t="shared" si="96"/>
        <v>1.438471820011655E-2</v>
      </c>
      <c r="AC299">
        <f t="shared" si="97"/>
        <v>1.8897168264220651E-2</v>
      </c>
      <c r="AD299">
        <f t="shared" si="98"/>
        <v>8.8156280135577442E-3</v>
      </c>
      <c r="AE299">
        <f t="shared" si="99"/>
        <v>1.2750197318223699E-2</v>
      </c>
      <c r="AF299">
        <f t="shared" si="100"/>
        <v>1.2763033681898951E-2</v>
      </c>
      <c r="AG299">
        <f t="shared" si="101"/>
        <v>1.858016542901185E-2</v>
      </c>
      <c r="AH299">
        <f t="shared" si="102"/>
        <v>2.2364633489683948E-2</v>
      </c>
      <c r="AI299">
        <f t="shared" si="86"/>
        <v>1.4149975705291501E-2</v>
      </c>
      <c r="AJ299">
        <f t="shared" si="87"/>
        <v>1.0854765509284291E-2</v>
      </c>
      <c r="AK299">
        <f t="shared" si="88"/>
        <v>1.62208894128229E-2</v>
      </c>
      <c r="AM299" t="str">
        <f t="shared" si="89"/>
        <v>PG_p20:0/14:0</v>
      </c>
      <c r="AN299">
        <f t="shared" si="90"/>
        <v>1.3522149095603519E-2</v>
      </c>
      <c r="AO299">
        <f t="shared" si="91"/>
        <v>1.6434085909218899E-2</v>
      </c>
      <c r="AQ299">
        <f t="shared" si="92"/>
        <v>3.6386248424620212E-3</v>
      </c>
      <c r="AR299">
        <f t="shared" si="93"/>
        <v>4.3637277700471237E-3</v>
      </c>
      <c r="AT299">
        <f t="shared" si="103"/>
        <v>1.6272424984729084E-3</v>
      </c>
      <c r="AU299">
        <f t="shared" si="104"/>
        <v>1.7814844021714236E-3</v>
      </c>
      <c r="AW299">
        <f t="shared" si="94"/>
        <v>0.28594288423989284</v>
      </c>
    </row>
    <row r="300" spans="1:49" x14ac:dyDescent="0.2">
      <c r="A300" t="s">
        <v>1358</v>
      </c>
      <c r="B300">
        <v>761.61099999999999</v>
      </c>
      <c r="C300">
        <v>2.51570165461041E-2</v>
      </c>
      <c r="D300">
        <v>1.33716177471581E-2</v>
      </c>
      <c r="E300">
        <v>3.2979999843811302E-2</v>
      </c>
      <c r="F300">
        <v>2.9386731516094802E-2</v>
      </c>
      <c r="G300">
        <v>1.59100916477013E-2</v>
      </c>
      <c r="H300">
        <v>2.9763419295992799E-2</v>
      </c>
      <c r="I300">
        <v>2.3323017359235899E-2</v>
      </c>
      <c r="J300">
        <v>3.66923937428121E-2</v>
      </c>
      <c r="K300">
        <v>2.8778154472621401E-2</v>
      </c>
      <c r="L300">
        <v>2.4437234723668499E-2</v>
      </c>
      <c r="M300">
        <v>5.2078422606541198E-2</v>
      </c>
      <c r="N300">
        <v>4.9933826825713901E-2</v>
      </c>
      <c r="O300">
        <v>0.11832373013792299</v>
      </c>
      <c r="P300">
        <v>0.116879044120382</v>
      </c>
      <c r="Q300">
        <v>2.21893379988462E-2</v>
      </c>
      <c r="R300">
        <v>5.0663446264064597E-2</v>
      </c>
      <c r="S300">
        <v>4.0922427633771498E-2</v>
      </c>
      <c r="T300">
        <v>2.85588794476224E-2</v>
      </c>
      <c r="U300">
        <v>3.4061473573094997E-2</v>
      </c>
      <c r="V300">
        <v>1.7955829898100201E-2</v>
      </c>
      <c r="W300">
        <v>3.6728553964758902E-2</v>
      </c>
      <c r="X300">
        <v>5.8929547179945002E-2</v>
      </c>
      <c r="AA300" t="str">
        <f t="shared" si="95"/>
        <v>PG_p20:0/16:0</v>
      </c>
      <c r="AB300">
        <f t="shared" si="96"/>
        <v>1.9264317146631099E-2</v>
      </c>
      <c r="AC300">
        <f t="shared" si="97"/>
        <v>3.118336567995305E-2</v>
      </c>
      <c r="AD300">
        <f t="shared" si="98"/>
        <v>2.2836755471847048E-2</v>
      </c>
      <c r="AE300">
        <f t="shared" si="99"/>
        <v>3.0007705551024E-2</v>
      </c>
      <c r="AF300">
        <f t="shared" si="100"/>
        <v>2.6607694598144951E-2</v>
      </c>
      <c r="AG300">
        <f t="shared" si="101"/>
        <v>5.1006124716127546E-2</v>
      </c>
      <c r="AH300">
        <f t="shared" si="102"/>
        <v>0.1176013871291525</v>
      </c>
      <c r="AI300">
        <f t="shared" si="86"/>
        <v>3.4740653540696949E-2</v>
      </c>
      <c r="AJ300">
        <f t="shared" si="87"/>
        <v>2.6008651735597597E-2</v>
      </c>
      <c r="AK300">
        <f t="shared" si="88"/>
        <v>4.7829050572351955E-2</v>
      </c>
      <c r="AM300" t="str">
        <f t="shared" si="89"/>
        <v>PG_p20:0/16:0</v>
      </c>
      <c r="AN300">
        <f t="shared" si="90"/>
        <v>2.5979967689520034E-2</v>
      </c>
      <c r="AO300">
        <f t="shared" si="91"/>
        <v>5.5437173538785314E-2</v>
      </c>
      <c r="AQ300">
        <f t="shared" si="92"/>
        <v>4.9666842374762425E-3</v>
      </c>
      <c r="AR300">
        <f t="shared" si="93"/>
        <v>3.6181110456983981E-2</v>
      </c>
      <c r="AT300">
        <f t="shared" si="103"/>
        <v>2.2211687155547174E-3</v>
      </c>
      <c r="AU300">
        <f t="shared" si="104"/>
        <v>1.4770876491147909E-2</v>
      </c>
      <c r="AW300">
        <f t="shared" si="94"/>
        <v>0.14301997352217766</v>
      </c>
    </row>
    <row r="301" spans="1:49" x14ac:dyDescent="0.2">
      <c r="A301" t="s">
        <v>1359</v>
      </c>
      <c r="B301">
        <v>759.60900000000004</v>
      </c>
      <c r="C301">
        <v>7.7898023764682803E-3</v>
      </c>
      <c r="D301">
        <v>5.6089734995417601E-3</v>
      </c>
      <c r="E301">
        <v>6.6139002622284601E-3</v>
      </c>
      <c r="F301">
        <v>1.1872739166487701E-2</v>
      </c>
      <c r="G301">
        <v>1.18522876435549E-2</v>
      </c>
      <c r="H301">
        <v>9.2387814647141905E-3</v>
      </c>
      <c r="I301">
        <v>4.56124796170363E-3</v>
      </c>
      <c r="J301">
        <v>1.34844684264978E-2</v>
      </c>
      <c r="K301">
        <v>1.43719446262982E-2</v>
      </c>
      <c r="L301">
        <v>5.0115540458049402E-3</v>
      </c>
      <c r="M301">
        <v>1.60317458546364E-2</v>
      </c>
      <c r="N301">
        <v>1.1856540019413799E-2</v>
      </c>
      <c r="O301">
        <v>3.5474691790938297E-2</v>
      </c>
      <c r="P301">
        <v>1.9064580128235298E-2</v>
      </c>
      <c r="Q301">
        <v>1.0317821440861101E-2</v>
      </c>
      <c r="R301">
        <v>8.0529692684819295E-3</v>
      </c>
      <c r="S301">
        <v>9.80415165517084E-3</v>
      </c>
      <c r="T301">
        <v>5.5089845751853696E-3</v>
      </c>
      <c r="U301">
        <v>6.4966654116589903E-3</v>
      </c>
      <c r="V301">
        <v>3.76463789852655E-3</v>
      </c>
      <c r="W301">
        <v>1.7629784602620598E-2</v>
      </c>
      <c r="X301">
        <v>2.03974090027224E-2</v>
      </c>
      <c r="AA301" t="str">
        <f t="shared" si="95"/>
        <v>PG_p20:0/16:1</v>
      </c>
      <c r="AB301">
        <f t="shared" si="96"/>
        <v>6.6993879380050202E-3</v>
      </c>
      <c r="AC301">
        <f t="shared" si="97"/>
        <v>9.2433197143580795E-3</v>
      </c>
      <c r="AD301">
        <f t="shared" si="98"/>
        <v>1.0545534554134546E-2</v>
      </c>
      <c r="AE301">
        <f t="shared" si="99"/>
        <v>9.0228581941007146E-3</v>
      </c>
      <c r="AF301">
        <f t="shared" si="100"/>
        <v>9.6917493360515698E-3</v>
      </c>
      <c r="AG301">
        <f t="shared" si="101"/>
        <v>1.39441429370251E-2</v>
      </c>
      <c r="AH301">
        <f t="shared" si="102"/>
        <v>2.7269635959586799E-2</v>
      </c>
      <c r="AI301">
        <f t="shared" si="86"/>
        <v>7.6565681151781048E-3</v>
      </c>
      <c r="AJ301">
        <f t="shared" si="87"/>
        <v>5.1306516550927699E-3</v>
      </c>
      <c r="AK301">
        <f t="shared" si="88"/>
        <v>1.9013596802671499E-2</v>
      </c>
      <c r="AM301" t="str">
        <f t="shared" si="89"/>
        <v>PG_p20:0/16:1</v>
      </c>
      <c r="AN301">
        <f t="shared" si="90"/>
        <v>9.0405699473299871E-3</v>
      </c>
      <c r="AO301">
        <f t="shared" si="91"/>
        <v>1.4602919093910854E-2</v>
      </c>
      <c r="AQ301">
        <f t="shared" si="92"/>
        <v>1.432786397116603E-3</v>
      </c>
      <c r="AR301">
        <f t="shared" si="93"/>
        <v>8.9206140817613185E-3</v>
      </c>
      <c r="AT301">
        <f t="shared" si="103"/>
        <v>6.4076155623794654E-4</v>
      </c>
      <c r="AU301">
        <f t="shared" si="104"/>
        <v>3.6418254487669216E-3</v>
      </c>
      <c r="AW301">
        <f t="shared" si="94"/>
        <v>0.23736598970139078</v>
      </c>
    </row>
    <row r="302" spans="1:49" x14ac:dyDescent="0.2">
      <c r="A302" t="s">
        <v>1360</v>
      </c>
      <c r="B302">
        <v>789.63900000000001</v>
      </c>
      <c r="C302">
        <v>4.3558068642010297E-2</v>
      </c>
      <c r="D302">
        <v>2.7188508945561601E-2</v>
      </c>
      <c r="E302">
        <v>3.8596176229932097E-2</v>
      </c>
      <c r="F302">
        <v>3.9734877098885998E-2</v>
      </c>
      <c r="G302">
        <v>3.6682004218044698E-2</v>
      </c>
      <c r="H302">
        <v>4.0662497210278002E-2</v>
      </c>
      <c r="I302">
        <v>3.6653140053262E-2</v>
      </c>
      <c r="J302">
        <v>4.3658113006172297E-2</v>
      </c>
      <c r="K302">
        <v>3.1876589585191101E-2</v>
      </c>
      <c r="L302">
        <v>4.6118214631316302E-2</v>
      </c>
      <c r="M302">
        <v>4.0267262186966898E-2</v>
      </c>
      <c r="N302">
        <v>3.8940337823001499E-2</v>
      </c>
      <c r="O302">
        <v>7.6667887622274306E-2</v>
      </c>
      <c r="P302">
        <v>8.3967638962170105E-2</v>
      </c>
      <c r="Q302">
        <v>4.3123922145217701E-2</v>
      </c>
      <c r="R302">
        <v>4.8784718606903497E-2</v>
      </c>
      <c r="S302">
        <v>2.11359362859962E-2</v>
      </c>
      <c r="T302">
        <v>1.8363225919112401E-2</v>
      </c>
      <c r="U302">
        <v>2.2273520456838902E-2</v>
      </c>
      <c r="V302">
        <v>2.56077557178973E-2</v>
      </c>
      <c r="W302">
        <v>2.0986696979402999E-2</v>
      </c>
      <c r="X302">
        <v>2.2567738022189501E-2</v>
      </c>
      <c r="AA302" t="str">
        <f t="shared" si="95"/>
        <v>PG_p20:0/18:0</v>
      </c>
      <c r="AB302">
        <f t="shared" si="96"/>
        <v>3.5373288793785949E-2</v>
      </c>
      <c r="AC302">
        <f t="shared" si="97"/>
        <v>3.9165526664409048E-2</v>
      </c>
      <c r="AD302">
        <f t="shared" si="98"/>
        <v>3.8672250714161346E-2</v>
      </c>
      <c r="AE302">
        <f t="shared" si="99"/>
        <v>4.0155626529717145E-2</v>
      </c>
      <c r="AF302">
        <f t="shared" si="100"/>
        <v>3.8997402108253698E-2</v>
      </c>
      <c r="AG302">
        <f t="shared" si="101"/>
        <v>3.9603800004984202E-2</v>
      </c>
      <c r="AH302">
        <f t="shared" si="102"/>
        <v>8.0317763292222205E-2</v>
      </c>
      <c r="AI302">
        <f t="shared" si="86"/>
        <v>1.9749581102554301E-2</v>
      </c>
      <c r="AJ302">
        <f t="shared" si="87"/>
        <v>2.3940638087368099E-2</v>
      </c>
      <c r="AK302">
        <f t="shared" si="88"/>
        <v>2.177721750079625E-2</v>
      </c>
      <c r="AM302" t="str">
        <f t="shared" si="89"/>
        <v>PG_p20:0/18:0</v>
      </c>
      <c r="AN302">
        <f t="shared" si="90"/>
        <v>3.8472818962065433E-2</v>
      </c>
      <c r="AO302">
        <f t="shared" si="91"/>
        <v>3.7077799997585009E-2</v>
      </c>
      <c r="AQ302">
        <f t="shared" si="92"/>
        <v>1.8189099095141787E-3</v>
      </c>
      <c r="AR302">
        <f t="shared" si="93"/>
        <v>2.5411784272406701E-2</v>
      </c>
      <c r="AT302">
        <f t="shared" si="103"/>
        <v>8.1344124052433898E-4</v>
      </c>
      <c r="AU302">
        <f t="shared" si="104"/>
        <v>1.0374317486846517E-2</v>
      </c>
      <c r="AW302">
        <f t="shared" si="94"/>
        <v>0.90839931306521216</v>
      </c>
    </row>
    <row r="303" spans="1:49" x14ac:dyDescent="0.2">
      <c r="A303" t="s">
        <v>1361</v>
      </c>
      <c r="B303">
        <v>787.63699999999994</v>
      </c>
      <c r="C303">
        <v>3.8063187951103299E-2</v>
      </c>
      <c r="D303">
        <v>1.69003308288346E-2</v>
      </c>
      <c r="E303">
        <v>3.1759296711954002E-2</v>
      </c>
      <c r="F303">
        <v>2.9049279798796498E-2</v>
      </c>
      <c r="G303">
        <v>1.9004392216990299E-2</v>
      </c>
      <c r="H303">
        <v>2.2772257721839901E-2</v>
      </c>
      <c r="I303">
        <v>2.4540058361012401E-2</v>
      </c>
      <c r="J303">
        <v>3.7684250250799398E-2</v>
      </c>
      <c r="K303">
        <v>2.8114495996305101E-2</v>
      </c>
      <c r="L303">
        <v>3.5641509063449997E-2</v>
      </c>
      <c r="M303">
        <v>7.59629237598555E-2</v>
      </c>
      <c r="N303">
        <v>7.2047221136996395E-2</v>
      </c>
      <c r="O303">
        <v>9.1152220949277898E-2</v>
      </c>
      <c r="P303">
        <v>0.14681908779424499</v>
      </c>
      <c r="Q303">
        <v>3.6847012399395002E-2</v>
      </c>
      <c r="R303">
        <v>3.8361305219453301E-2</v>
      </c>
      <c r="S303">
        <v>3.3308091723967398E-2</v>
      </c>
      <c r="T303">
        <v>2.2255762133832499E-2</v>
      </c>
      <c r="U303">
        <v>2.9714545483581298E-2</v>
      </c>
      <c r="V303">
        <v>1.93856654108314E-2</v>
      </c>
      <c r="W303">
        <v>5.3347087252236199E-2</v>
      </c>
      <c r="X303">
        <v>5.2219680479886801E-2</v>
      </c>
      <c r="AA303" t="str">
        <f t="shared" si="95"/>
        <v>PG_p20:0/18:1</v>
      </c>
      <c r="AB303">
        <f t="shared" si="96"/>
        <v>2.7481759389968947E-2</v>
      </c>
      <c r="AC303">
        <f t="shared" si="97"/>
        <v>3.040428825537525E-2</v>
      </c>
      <c r="AD303">
        <f t="shared" si="98"/>
        <v>2.08883249694151E-2</v>
      </c>
      <c r="AE303">
        <f t="shared" si="99"/>
        <v>3.1112154305905901E-2</v>
      </c>
      <c r="AF303">
        <f t="shared" si="100"/>
        <v>3.1878002529877547E-2</v>
      </c>
      <c r="AG303">
        <f t="shared" si="101"/>
        <v>7.400507244842594E-2</v>
      </c>
      <c r="AH303">
        <f t="shared" si="102"/>
        <v>0.11898565437176145</v>
      </c>
      <c r="AI303">
        <f t="shared" si="86"/>
        <v>2.7781926928899948E-2</v>
      </c>
      <c r="AJ303">
        <f t="shared" si="87"/>
        <v>2.4550105447206351E-2</v>
      </c>
      <c r="AK303">
        <f t="shared" si="88"/>
        <v>5.2783383866061503E-2</v>
      </c>
      <c r="AM303" t="str">
        <f t="shared" si="89"/>
        <v>PG_p20:0/18:1</v>
      </c>
      <c r="AN303">
        <f t="shared" si="90"/>
        <v>2.8352905890108547E-2</v>
      </c>
      <c r="AO303">
        <f t="shared" si="91"/>
        <v>5.9621228612471031E-2</v>
      </c>
      <c r="AQ303">
        <f t="shared" si="92"/>
        <v>4.4924044868701503E-3</v>
      </c>
      <c r="AR303">
        <f t="shared" si="93"/>
        <v>3.8799197613398083E-2</v>
      </c>
      <c r="AT303">
        <f t="shared" si="103"/>
        <v>2.0090643630133434E-3</v>
      </c>
      <c r="AU303">
        <f t="shared" si="104"/>
        <v>1.5839706097039361E-2</v>
      </c>
      <c r="AW303">
        <f t="shared" si="94"/>
        <v>0.14606106073895431</v>
      </c>
    </row>
    <row r="304" spans="1:49" x14ac:dyDescent="0.2">
      <c r="A304" t="s">
        <v>1362</v>
      </c>
      <c r="B304">
        <v>785.63499999999999</v>
      </c>
      <c r="C304">
        <v>5.5737693861431497E-3</v>
      </c>
      <c r="D304">
        <v>7.2624443190872903E-3</v>
      </c>
      <c r="E304">
        <v>5.3280869700396199E-3</v>
      </c>
      <c r="F304">
        <v>5.8425188266681399E-3</v>
      </c>
      <c r="G304">
        <v>8.7905963146546603E-4</v>
      </c>
      <c r="H304">
        <v>6.64908079571222E-3</v>
      </c>
      <c r="I304">
        <v>7.74406982801826E-3</v>
      </c>
      <c r="J304">
        <v>3.5035004424452099E-3</v>
      </c>
      <c r="K304">
        <v>4.5923376105065699E-3</v>
      </c>
      <c r="L304">
        <v>4.8124799884850097E-3</v>
      </c>
      <c r="M304">
        <v>4.85255068899859E-2</v>
      </c>
      <c r="N304">
        <v>3.6760517072468801E-2</v>
      </c>
      <c r="O304">
        <v>9.5194365620719201E-2</v>
      </c>
      <c r="P304">
        <v>8.3218515931499606E-2</v>
      </c>
      <c r="Q304">
        <v>3.8757029274582099E-2</v>
      </c>
      <c r="R304">
        <v>2.5087699660094401E-2</v>
      </c>
      <c r="S304">
        <v>1.82639571868532E-2</v>
      </c>
      <c r="T304">
        <v>1.3625994329723799E-2</v>
      </c>
      <c r="U304">
        <v>1.96435446842337E-2</v>
      </c>
      <c r="V304">
        <v>8.6975696451726797E-3</v>
      </c>
      <c r="W304">
        <v>3.7584049881691103E-2</v>
      </c>
      <c r="X304">
        <v>4.1479998376789597E-2</v>
      </c>
      <c r="AA304" t="str">
        <f t="shared" si="95"/>
        <v>PG_p20:0/18:2</v>
      </c>
      <c r="AB304">
        <f t="shared" si="96"/>
        <v>6.4181068526152196E-3</v>
      </c>
      <c r="AC304">
        <f t="shared" si="97"/>
        <v>5.5853028983538795E-3</v>
      </c>
      <c r="AD304">
        <f t="shared" si="98"/>
        <v>3.7640702135888432E-3</v>
      </c>
      <c r="AE304">
        <f t="shared" si="99"/>
        <v>5.6237851352317347E-3</v>
      </c>
      <c r="AF304">
        <f t="shared" si="100"/>
        <v>4.7024087994957898E-3</v>
      </c>
      <c r="AG304">
        <f t="shared" si="101"/>
        <v>4.2643011981227351E-2</v>
      </c>
      <c r="AH304">
        <f t="shared" si="102"/>
        <v>8.9206440776109397E-2</v>
      </c>
      <c r="AI304">
        <f t="shared" si="86"/>
        <v>1.5944975758288502E-2</v>
      </c>
      <c r="AJ304">
        <f t="shared" si="87"/>
        <v>1.4170557164703189E-2</v>
      </c>
      <c r="AK304">
        <f t="shared" si="88"/>
        <v>3.9532024129240353E-2</v>
      </c>
      <c r="AM304" t="str">
        <f t="shared" si="89"/>
        <v>PG_p20:0/18:2</v>
      </c>
      <c r="AN304">
        <f t="shared" si="90"/>
        <v>5.218734779857093E-3</v>
      </c>
      <c r="AO304">
        <f t="shared" si="91"/>
        <v>4.0299401961913763E-2</v>
      </c>
      <c r="AQ304">
        <f t="shared" si="92"/>
        <v>1.0148365463403426E-3</v>
      </c>
      <c r="AR304">
        <f t="shared" si="93"/>
        <v>3.0306082014912816E-2</v>
      </c>
      <c r="AT304">
        <f t="shared" si="103"/>
        <v>4.5384870073362431E-4</v>
      </c>
      <c r="AU304">
        <f t="shared" si="104"/>
        <v>1.2372406173245783E-2</v>
      </c>
      <c r="AW304">
        <f t="shared" si="94"/>
        <v>6.0747747919490273E-2</v>
      </c>
    </row>
    <row r="305" spans="1:49" x14ac:dyDescent="0.2">
      <c r="A305" t="s">
        <v>1363</v>
      </c>
      <c r="B305">
        <v>783.63300000000004</v>
      </c>
      <c r="C305">
        <v>0</v>
      </c>
      <c r="D305">
        <v>0</v>
      </c>
      <c r="E305">
        <v>1.0110899940208801E-3</v>
      </c>
      <c r="F305">
        <v>0</v>
      </c>
      <c r="G305">
        <v>1.0676703111998601E-3</v>
      </c>
      <c r="H305">
        <v>2.18822787416688E-3</v>
      </c>
      <c r="I305">
        <v>0</v>
      </c>
      <c r="J305">
        <v>0</v>
      </c>
      <c r="K305">
        <v>0</v>
      </c>
      <c r="L305">
        <v>0</v>
      </c>
      <c r="M305">
        <v>3.5336315964055402E-3</v>
      </c>
      <c r="N305">
        <v>0</v>
      </c>
      <c r="O305">
        <v>3.5064268440091299E-3</v>
      </c>
      <c r="P305">
        <v>6.0434375296594797E-4</v>
      </c>
      <c r="Q305">
        <v>1.1500828912224201E-3</v>
      </c>
      <c r="R305">
        <v>2.6444007699161602E-3</v>
      </c>
      <c r="S305">
        <v>2.6819138723398902E-3</v>
      </c>
      <c r="T305">
        <v>1.60932860096016E-3</v>
      </c>
      <c r="U305">
        <v>3.4556382341572998E-4</v>
      </c>
      <c r="V305">
        <v>1.10176482650446E-3</v>
      </c>
      <c r="W305">
        <v>5.8727934600012804E-3</v>
      </c>
      <c r="X305">
        <v>1.8853118432909999E-3</v>
      </c>
      <c r="AA305" t="str">
        <f t="shared" si="95"/>
        <v>PG_p20:0/18:3</v>
      </c>
      <c r="AB305">
        <f t="shared" si="96"/>
        <v>0</v>
      </c>
      <c r="AC305">
        <f t="shared" si="97"/>
        <v>5.0554499701044005E-4</v>
      </c>
      <c r="AD305">
        <f t="shared" si="98"/>
        <v>1.6279490926833702E-3</v>
      </c>
      <c r="AE305">
        <f t="shared" si="99"/>
        <v>0</v>
      </c>
      <c r="AF305">
        <f t="shared" si="100"/>
        <v>0</v>
      </c>
      <c r="AG305">
        <f t="shared" si="101"/>
        <v>1.7668157982027701E-3</v>
      </c>
      <c r="AH305">
        <f t="shared" si="102"/>
        <v>2.0553852984875388E-3</v>
      </c>
      <c r="AI305">
        <f t="shared" si="86"/>
        <v>2.145621236650025E-3</v>
      </c>
      <c r="AJ305">
        <f t="shared" si="87"/>
        <v>7.2366432496009502E-4</v>
      </c>
      <c r="AK305">
        <f t="shared" si="88"/>
        <v>3.8790526516461403E-3</v>
      </c>
      <c r="AM305" t="str">
        <f t="shared" si="89"/>
        <v>PG_p20:0/18:3</v>
      </c>
      <c r="AN305">
        <f t="shared" si="90"/>
        <v>4.2669881793876206E-4</v>
      </c>
      <c r="AO305">
        <f t="shared" si="91"/>
        <v>2.1141078619893137E-3</v>
      </c>
      <c r="AQ305">
        <f t="shared" si="92"/>
        <v>7.0629926132964528E-4</v>
      </c>
      <c r="AR305">
        <f t="shared" si="93"/>
        <v>1.1372572872946282E-3</v>
      </c>
      <c r="AT305">
        <f t="shared" si="103"/>
        <v>3.1586663215819508E-4</v>
      </c>
      <c r="AU305">
        <f t="shared" si="104"/>
        <v>4.6428334335560232E-4</v>
      </c>
      <c r="AW305">
        <f t="shared" si="94"/>
        <v>2.7099590962503646E-2</v>
      </c>
    </row>
    <row r="306" spans="1:49" x14ac:dyDescent="0.2">
      <c r="A306" t="s">
        <v>1364</v>
      </c>
      <c r="B306">
        <v>817.66700000000003</v>
      </c>
      <c r="C306">
        <v>0</v>
      </c>
      <c r="D306">
        <v>1.3809765887828501E-3</v>
      </c>
      <c r="E306">
        <v>0</v>
      </c>
      <c r="F306">
        <v>0</v>
      </c>
      <c r="G306">
        <v>0</v>
      </c>
      <c r="H306">
        <v>0</v>
      </c>
      <c r="I306">
        <v>5.04412898099707E-4</v>
      </c>
      <c r="J306">
        <v>0</v>
      </c>
      <c r="K306">
        <v>4.0545924534429701E-4</v>
      </c>
      <c r="L306">
        <v>0</v>
      </c>
      <c r="M306">
        <v>1.38755509468827E-3</v>
      </c>
      <c r="N306">
        <v>1.7386162496533901E-3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1.37705795090842E-3</v>
      </c>
      <c r="V306">
        <v>1.1050818661364301E-3</v>
      </c>
      <c r="W306">
        <v>0</v>
      </c>
      <c r="X306">
        <v>0</v>
      </c>
      <c r="AA306" t="str">
        <f t="shared" si="95"/>
        <v>PG_p20:0/20:0</v>
      </c>
      <c r="AB306">
        <f t="shared" si="96"/>
        <v>6.9048829439142504E-4</v>
      </c>
      <c r="AC306">
        <f t="shared" si="97"/>
        <v>0</v>
      </c>
      <c r="AD306">
        <f t="shared" si="98"/>
        <v>0</v>
      </c>
      <c r="AE306">
        <f t="shared" si="99"/>
        <v>2.522064490498535E-4</v>
      </c>
      <c r="AF306">
        <f t="shared" si="100"/>
        <v>2.0272962267214851E-4</v>
      </c>
      <c r="AG306">
        <f t="shared" si="101"/>
        <v>1.5630856721708299E-3</v>
      </c>
      <c r="AH306">
        <f t="shared" si="102"/>
        <v>0</v>
      </c>
      <c r="AI306">
        <f t="shared" si="86"/>
        <v>0</v>
      </c>
      <c r="AJ306">
        <f t="shared" si="87"/>
        <v>1.2410699085224251E-3</v>
      </c>
      <c r="AK306">
        <f t="shared" si="88"/>
        <v>0</v>
      </c>
      <c r="AM306" t="str">
        <f t="shared" si="89"/>
        <v>PG_p20:0/20:0</v>
      </c>
      <c r="AN306">
        <f t="shared" si="90"/>
        <v>2.2908487322268541E-4</v>
      </c>
      <c r="AO306">
        <f t="shared" si="91"/>
        <v>5.6083111613865091E-4</v>
      </c>
      <c r="AQ306">
        <f t="shared" si="92"/>
        <v>2.8243675479894525E-4</v>
      </c>
      <c r="AR306">
        <f t="shared" si="93"/>
        <v>7.7634297063845607E-4</v>
      </c>
      <c r="AT306">
        <f t="shared" si="103"/>
        <v>1.2630955661497629E-4</v>
      </c>
      <c r="AU306">
        <f t="shared" si="104"/>
        <v>3.1694069057678671E-4</v>
      </c>
      <c r="AW306">
        <f t="shared" si="94"/>
        <v>0.41005565486424</v>
      </c>
    </row>
    <row r="307" spans="1:49" x14ac:dyDescent="0.2">
      <c r="A307" t="s">
        <v>1365</v>
      </c>
      <c r="B307">
        <v>815.66499999999996</v>
      </c>
      <c r="C307">
        <v>1.4468542053668299E-3</v>
      </c>
      <c r="D307">
        <v>0</v>
      </c>
      <c r="E307">
        <v>1.6660232642341599E-3</v>
      </c>
      <c r="F307">
        <v>1.1050443416143101E-3</v>
      </c>
      <c r="G307">
        <v>1.0955043728733799E-3</v>
      </c>
      <c r="H307">
        <v>0</v>
      </c>
      <c r="I307">
        <v>7.3831527456628E-4</v>
      </c>
      <c r="J307">
        <v>0</v>
      </c>
      <c r="K307">
        <v>3.9220075033368998E-4</v>
      </c>
      <c r="L307">
        <v>0</v>
      </c>
      <c r="M307">
        <v>3.1219290097794601E-3</v>
      </c>
      <c r="N307">
        <v>1.7386162496533901E-3</v>
      </c>
      <c r="O307">
        <v>3.1283619228167601E-3</v>
      </c>
      <c r="P307">
        <v>0</v>
      </c>
      <c r="Q307">
        <v>1.74465590917875E-3</v>
      </c>
      <c r="R307">
        <v>2.2234389642372199E-3</v>
      </c>
      <c r="S307">
        <v>1.78226580310276E-3</v>
      </c>
      <c r="T307">
        <v>9.1604132126889601E-5</v>
      </c>
      <c r="U307">
        <v>6.3641659609309998E-5</v>
      </c>
      <c r="V307">
        <v>5.0918802663062497E-5</v>
      </c>
      <c r="W307">
        <v>0</v>
      </c>
      <c r="X307">
        <v>3.1421864054850001E-3</v>
      </c>
      <c r="AA307" t="str">
        <f t="shared" si="95"/>
        <v>PG_p20:0/20:1</v>
      </c>
      <c r="AB307">
        <f t="shared" si="96"/>
        <v>7.2342710268341495E-4</v>
      </c>
      <c r="AC307">
        <f t="shared" si="97"/>
        <v>1.3855338029242349E-3</v>
      </c>
      <c r="AD307">
        <f t="shared" si="98"/>
        <v>5.4775218643668996E-4</v>
      </c>
      <c r="AE307">
        <f t="shared" si="99"/>
        <v>3.6915763728314E-4</v>
      </c>
      <c r="AF307">
        <f t="shared" si="100"/>
        <v>1.9610037516684499E-4</v>
      </c>
      <c r="AG307">
        <f t="shared" si="101"/>
        <v>2.4302726297164251E-3</v>
      </c>
      <c r="AH307">
        <f t="shared" si="102"/>
        <v>1.5641809614083801E-3</v>
      </c>
      <c r="AI307">
        <f t="shared" si="86"/>
        <v>9.369349676148248E-4</v>
      </c>
      <c r="AJ307">
        <f t="shared" si="87"/>
        <v>5.7280231136186248E-5</v>
      </c>
      <c r="AK307">
        <f t="shared" si="88"/>
        <v>1.5710932027425001E-3</v>
      </c>
      <c r="AM307" t="str">
        <f t="shared" si="89"/>
        <v>PG_p20:0/20:1</v>
      </c>
      <c r="AN307">
        <f t="shared" si="90"/>
        <v>6.4439422089886491E-4</v>
      </c>
      <c r="AO307">
        <f t="shared" si="91"/>
        <v>1.3119523985236632E-3</v>
      </c>
      <c r="AQ307">
        <f t="shared" si="92"/>
        <v>4.5869279162489543E-4</v>
      </c>
      <c r="AR307">
        <f t="shared" si="93"/>
        <v>8.7980873844025929E-4</v>
      </c>
      <c r="AT307">
        <f t="shared" si="103"/>
        <v>2.0513365257248246E-4</v>
      </c>
      <c r="AU307">
        <f t="shared" si="104"/>
        <v>3.5918041340340386E-4</v>
      </c>
      <c r="AW307">
        <f t="shared" si="94"/>
        <v>0.18296842106438937</v>
      </c>
    </row>
    <row r="308" spans="1:49" x14ac:dyDescent="0.2">
      <c r="A308" t="s">
        <v>1366</v>
      </c>
      <c r="B308">
        <v>813.66300000000001</v>
      </c>
      <c r="C308">
        <v>1.0505719235276499E-3</v>
      </c>
      <c r="D308">
        <v>9.0294373506749105E-4</v>
      </c>
      <c r="E308">
        <v>0</v>
      </c>
      <c r="F308">
        <v>0</v>
      </c>
      <c r="G308">
        <v>2.8395489148396302E-3</v>
      </c>
      <c r="H308">
        <v>0</v>
      </c>
      <c r="I308">
        <v>1.2185743370996601E-3</v>
      </c>
      <c r="J308">
        <v>1.3891408305491801E-3</v>
      </c>
      <c r="K308">
        <v>1.70992750710785E-3</v>
      </c>
      <c r="L308">
        <v>0</v>
      </c>
      <c r="M308">
        <v>1.71296413137888E-3</v>
      </c>
      <c r="N308">
        <v>2.3788854406235399E-4</v>
      </c>
      <c r="O308">
        <v>0</v>
      </c>
      <c r="P308">
        <v>0</v>
      </c>
      <c r="Q308">
        <v>1.3097995158049399E-4</v>
      </c>
      <c r="R308">
        <v>0</v>
      </c>
      <c r="S308">
        <v>0</v>
      </c>
      <c r="T308">
        <v>0</v>
      </c>
      <c r="U308">
        <v>0</v>
      </c>
      <c r="V308">
        <v>8.1053576078973799E-4</v>
      </c>
      <c r="W308">
        <v>0</v>
      </c>
      <c r="X308">
        <v>1.8853118432909999E-3</v>
      </c>
      <c r="AA308" t="str">
        <f t="shared" si="95"/>
        <v>PG_p20:0/20:2</v>
      </c>
      <c r="AB308">
        <f t="shared" si="96"/>
        <v>9.7675782929757047E-4</v>
      </c>
      <c r="AC308">
        <f t="shared" si="97"/>
        <v>0</v>
      </c>
      <c r="AD308">
        <f t="shared" si="98"/>
        <v>1.4197744574198151E-3</v>
      </c>
      <c r="AE308">
        <f t="shared" si="99"/>
        <v>1.3038575838244201E-3</v>
      </c>
      <c r="AF308">
        <f t="shared" si="100"/>
        <v>8.5496375355392502E-4</v>
      </c>
      <c r="AG308">
        <f t="shared" si="101"/>
        <v>9.7542633772061704E-4</v>
      </c>
      <c r="AH308">
        <f t="shared" si="102"/>
        <v>0</v>
      </c>
      <c r="AI308">
        <f t="shared" si="86"/>
        <v>0</v>
      </c>
      <c r="AJ308">
        <f t="shared" si="87"/>
        <v>4.0526788039486899E-4</v>
      </c>
      <c r="AK308">
        <f t="shared" si="88"/>
        <v>9.4265592164549997E-4</v>
      </c>
      <c r="AM308" t="str">
        <f t="shared" si="89"/>
        <v>PG_p20:0/20:2</v>
      </c>
      <c r="AN308">
        <f t="shared" si="90"/>
        <v>9.1107072481914615E-4</v>
      </c>
      <c r="AO308">
        <f t="shared" si="91"/>
        <v>4.6467002795219718E-4</v>
      </c>
      <c r="AQ308">
        <f t="shared" si="92"/>
        <v>5.5914525342501159E-4</v>
      </c>
      <c r="AR308">
        <f t="shared" si="93"/>
        <v>4.8080859170429076E-4</v>
      </c>
      <c r="AT308">
        <f t="shared" si="103"/>
        <v>2.5005735919093457E-4</v>
      </c>
      <c r="AU308">
        <f t="shared" si="104"/>
        <v>1.9628928560361424E-4</v>
      </c>
      <c r="AW308">
        <f t="shared" si="94"/>
        <v>0.21367250085904868</v>
      </c>
    </row>
    <row r="309" spans="1:49" x14ac:dyDescent="0.2">
      <c r="A309" t="s">
        <v>1367</v>
      </c>
      <c r="B309">
        <v>811.66099999999994</v>
      </c>
      <c r="C309">
        <v>2.2394539404047699E-3</v>
      </c>
      <c r="D309">
        <v>9.4807301749567604E-4</v>
      </c>
      <c r="E309">
        <v>3.1293326151493502E-3</v>
      </c>
      <c r="F309">
        <v>3.3008486730101202E-3</v>
      </c>
      <c r="G309">
        <v>2.6131573948735402E-3</v>
      </c>
      <c r="H309">
        <v>2.45357183745748E-3</v>
      </c>
      <c r="I309">
        <v>2.4014457343778202E-3</v>
      </c>
      <c r="J309">
        <v>8.0906428367371697E-4</v>
      </c>
      <c r="K309">
        <v>1.9561648991342998E-3</v>
      </c>
      <c r="L309">
        <v>2.75282297579079E-3</v>
      </c>
      <c r="M309">
        <v>0</v>
      </c>
      <c r="N309">
        <v>6.6886941414070998E-3</v>
      </c>
      <c r="O309">
        <v>2.5222936897109499E-3</v>
      </c>
      <c r="P309">
        <v>5.4196063609754297E-3</v>
      </c>
      <c r="Q309">
        <v>1.59545214121345E-3</v>
      </c>
      <c r="R309">
        <v>2.95884913099292E-3</v>
      </c>
      <c r="S309">
        <v>2.6001704713297198E-3</v>
      </c>
      <c r="T309">
        <v>1.1213319056263701E-3</v>
      </c>
      <c r="U309">
        <v>3.5388349861145999E-3</v>
      </c>
      <c r="V309">
        <v>2.0968625440588701E-3</v>
      </c>
      <c r="W309">
        <v>1.68826480883464E-3</v>
      </c>
      <c r="X309">
        <v>1.94152537503002E-3</v>
      </c>
      <c r="AA309" t="str">
        <f t="shared" si="95"/>
        <v>PG_p20:0/20:3</v>
      </c>
      <c r="AB309">
        <f t="shared" si="96"/>
        <v>1.593763478950223E-3</v>
      </c>
      <c r="AC309">
        <f t="shared" si="97"/>
        <v>3.2150906440797352E-3</v>
      </c>
      <c r="AD309">
        <f t="shared" si="98"/>
        <v>2.5333646161655099E-3</v>
      </c>
      <c r="AE309">
        <f t="shared" si="99"/>
        <v>1.6052550090257685E-3</v>
      </c>
      <c r="AF309">
        <f t="shared" si="100"/>
        <v>2.3544939374625451E-3</v>
      </c>
      <c r="AG309">
        <f t="shared" si="101"/>
        <v>3.3443470707035499E-3</v>
      </c>
      <c r="AH309">
        <f t="shared" si="102"/>
        <v>3.9709500253431902E-3</v>
      </c>
      <c r="AI309">
        <f t="shared" si="86"/>
        <v>1.8607511884780449E-3</v>
      </c>
      <c r="AJ309">
        <f t="shared" si="87"/>
        <v>2.8178487650867348E-3</v>
      </c>
      <c r="AK309">
        <f t="shared" si="88"/>
        <v>1.81489509193233E-3</v>
      </c>
      <c r="AM309" t="str">
        <f t="shared" si="89"/>
        <v>PG_p20:0/20:3</v>
      </c>
      <c r="AN309">
        <f t="shared" si="90"/>
        <v>2.2603935371367559E-3</v>
      </c>
      <c r="AO309">
        <f t="shared" si="91"/>
        <v>2.76175842830877E-3</v>
      </c>
      <c r="AQ309">
        <f t="shared" si="92"/>
        <v>6.8345021523628577E-4</v>
      </c>
      <c r="AR309">
        <f t="shared" si="93"/>
        <v>9.3715849706269211E-4</v>
      </c>
      <c r="AT309">
        <f t="shared" si="103"/>
        <v>3.0564822810103947E-4</v>
      </c>
      <c r="AU309">
        <f t="shared" si="104"/>
        <v>3.8259335431952731E-4</v>
      </c>
      <c r="AW309">
        <f t="shared" si="94"/>
        <v>0.36463106593459371</v>
      </c>
    </row>
    <row r="310" spans="1:49" x14ac:dyDescent="0.2">
      <c r="A310" t="s">
        <v>1368</v>
      </c>
      <c r="B310">
        <v>809.65899999999999</v>
      </c>
      <c r="C310">
        <v>3.3641894405132401E-3</v>
      </c>
      <c r="D310">
        <v>6.8791968712708E-3</v>
      </c>
      <c r="E310">
        <v>5.1461723757732303E-3</v>
      </c>
      <c r="F310">
        <v>5.9234797971347E-3</v>
      </c>
      <c r="G310">
        <v>6.9856963772952302E-3</v>
      </c>
      <c r="H310">
        <v>4.0730964741367498E-3</v>
      </c>
      <c r="I310">
        <v>4.0137009384915504E-3</v>
      </c>
      <c r="J310">
        <v>1.0224598182941001E-2</v>
      </c>
      <c r="K310">
        <v>5.2240795309995702E-3</v>
      </c>
      <c r="L310">
        <v>6.5546990343020202E-3</v>
      </c>
      <c r="M310">
        <v>6.07407862187191E-3</v>
      </c>
      <c r="N310">
        <v>5.8602033903169199E-3</v>
      </c>
      <c r="O310">
        <v>2.3289143205578299E-2</v>
      </c>
      <c r="P310">
        <v>1.4658249616177401E-2</v>
      </c>
      <c r="Q310">
        <v>7.3766536046345902E-3</v>
      </c>
      <c r="R310">
        <v>9.5283510444240608E-3</v>
      </c>
      <c r="S310">
        <v>7.4102792187990497E-3</v>
      </c>
      <c r="T310">
        <v>1.1978799013387E-2</v>
      </c>
      <c r="U310">
        <v>9.1848228359620396E-3</v>
      </c>
      <c r="V310">
        <v>3.64624557135107E-3</v>
      </c>
      <c r="W310">
        <v>2.8595199192286498E-3</v>
      </c>
      <c r="X310">
        <v>1.41064024570993E-2</v>
      </c>
      <c r="AA310" t="str">
        <f t="shared" si="95"/>
        <v>PG_p20:0/20:4</v>
      </c>
      <c r="AB310">
        <f t="shared" si="96"/>
        <v>5.1216931558920199E-3</v>
      </c>
      <c r="AC310">
        <f t="shared" si="97"/>
        <v>5.5348260864539651E-3</v>
      </c>
      <c r="AD310">
        <f t="shared" si="98"/>
        <v>5.52939642571599E-3</v>
      </c>
      <c r="AE310">
        <f t="shared" si="99"/>
        <v>7.1191495607162755E-3</v>
      </c>
      <c r="AF310">
        <f t="shared" si="100"/>
        <v>5.8893892826507952E-3</v>
      </c>
      <c r="AG310">
        <f t="shared" si="101"/>
        <v>5.9671410060944154E-3</v>
      </c>
      <c r="AH310">
        <f t="shared" si="102"/>
        <v>1.8973696410877851E-2</v>
      </c>
      <c r="AI310">
        <f t="shared" si="86"/>
        <v>9.6945391160930244E-3</v>
      </c>
      <c r="AJ310">
        <f t="shared" si="87"/>
        <v>6.4155342036565548E-3</v>
      </c>
      <c r="AK310">
        <f t="shared" si="88"/>
        <v>8.4829611881639747E-3</v>
      </c>
      <c r="AM310" t="str">
        <f t="shared" si="89"/>
        <v>PG_p20:0/20:4</v>
      </c>
      <c r="AN310">
        <f t="shared" si="90"/>
        <v>5.8388909022858097E-3</v>
      </c>
      <c r="AO310">
        <f t="shared" si="91"/>
        <v>9.9067743849771649E-3</v>
      </c>
      <c r="AQ310">
        <f t="shared" si="92"/>
        <v>7.6554346212218322E-4</v>
      </c>
      <c r="AR310">
        <f t="shared" si="93"/>
        <v>5.2912860444370071E-3</v>
      </c>
      <c r="AT310">
        <f t="shared" si="103"/>
        <v>3.4236144420714742E-4</v>
      </c>
      <c r="AU310">
        <f t="shared" si="104"/>
        <v>2.1601584819967044E-3</v>
      </c>
      <c r="AW310">
        <f t="shared" si="94"/>
        <v>0.16121499933331024</v>
      </c>
    </row>
    <row r="311" spans="1:49" x14ac:dyDescent="0.2">
      <c r="A311" t="s">
        <v>1369</v>
      </c>
      <c r="B311">
        <v>807.65700000000004</v>
      </c>
      <c r="C311">
        <v>1.8939570872023E-3</v>
      </c>
      <c r="D311">
        <v>1.6629312118677899E-3</v>
      </c>
      <c r="E311">
        <v>1.64168072411062E-3</v>
      </c>
      <c r="F311">
        <v>1.81486363163398E-3</v>
      </c>
      <c r="G311">
        <v>3.9990034178306703E-3</v>
      </c>
      <c r="H311">
        <v>5.3489870877848804E-3</v>
      </c>
      <c r="I311">
        <v>5.0891903888099299E-3</v>
      </c>
      <c r="J311">
        <v>2.2255214927705399E-3</v>
      </c>
      <c r="K311">
        <v>3.2118762942410801E-3</v>
      </c>
      <c r="L311">
        <v>2.2937247322134102E-3</v>
      </c>
      <c r="M311">
        <v>2.3885577365764799E-3</v>
      </c>
      <c r="N311">
        <v>0</v>
      </c>
      <c r="O311">
        <v>1.1143341733022101E-2</v>
      </c>
      <c r="P311">
        <v>2.5102941871941401E-3</v>
      </c>
      <c r="Q311">
        <v>2.49817670066171E-4</v>
      </c>
      <c r="R311">
        <v>1.7930623529180899E-3</v>
      </c>
      <c r="S311">
        <v>2.3877887985023802E-3</v>
      </c>
      <c r="T311">
        <v>1.76836823751717E-3</v>
      </c>
      <c r="U311">
        <v>3.58603554796901E-3</v>
      </c>
      <c r="V311">
        <v>2.3888888171675802E-3</v>
      </c>
      <c r="W311">
        <v>2.8137746813910701E-3</v>
      </c>
      <c r="X311">
        <v>2.5423916208181501E-3</v>
      </c>
      <c r="AA311" t="str">
        <f t="shared" si="95"/>
        <v>PG_p20:0/20:5</v>
      </c>
      <c r="AB311">
        <f t="shared" si="96"/>
        <v>1.7784441495350451E-3</v>
      </c>
      <c r="AC311">
        <f t="shared" si="97"/>
        <v>1.7282721778723001E-3</v>
      </c>
      <c r="AD311">
        <f t="shared" si="98"/>
        <v>4.6739952528077749E-3</v>
      </c>
      <c r="AE311">
        <f t="shared" si="99"/>
        <v>3.6573559407902349E-3</v>
      </c>
      <c r="AF311">
        <f t="shared" si="100"/>
        <v>2.7528005132272451E-3</v>
      </c>
      <c r="AG311">
        <f t="shared" si="101"/>
        <v>1.1942788682882399E-3</v>
      </c>
      <c r="AH311">
        <f t="shared" si="102"/>
        <v>6.8268179601081204E-3</v>
      </c>
      <c r="AI311">
        <f t="shared" si="86"/>
        <v>2.078078518009775E-3</v>
      </c>
      <c r="AJ311">
        <f t="shared" si="87"/>
        <v>2.9874621825682953E-3</v>
      </c>
      <c r="AK311">
        <f t="shared" si="88"/>
        <v>2.6780831511046101E-3</v>
      </c>
      <c r="AM311" t="str">
        <f t="shared" si="89"/>
        <v>PG_p20:0/20:5</v>
      </c>
      <c r="AN311">
        <f t="shared" si="90"/>
        <v>2.9181736068465197E-3</v>
      </c>
      <c r="AO311">
        <f t="shared" si="91"/>
        <v>3.1529441360158084E-3</v>
      </c>
      <c r="AQ311">
        <f t="shared" si="92"/>
        <v>1.2620912290591533E-3</v>
      </c>
      <c r="AR311">
        <f t="shared" si="93"/>
        <v>2.1645976436183291E-3</v>
      </c>
      <c r="AT311">
        <f t="shared" si="103"/>
        <v>5.6442435639650487E-4</v>
      </c>
      <c r="AU311">
        <f t="shared" si="104"/>
        <v>8.8369328754928913E-4</v>
      </c>
      <c r="AW311">
        <f t="shared" si="94"/>
        <v>0.84052375655094758</v>
      </c>
    </row>
    <row r="312" spans="1:49" x14ac:dyDescent="0.2">
      <c r="A312" t="s">
        <v>1370</v>
      </c>
      <c r="B312">
        <v>845.69500000000005</v>
      </c>
      <c r="C312">
        <v>0</v>
      </c>
      <c r="D312">
        <v>3.9703541031269599E-4</v>
      </c>
      <c r="E312">
        <v>0</v>
      </c>
      <c r="F312">
        <v>0</v>
      </c>
      <c r="G312">
        <v>0</v>
      </c>
      <c r="H312">
        <v>0</v>
      </c>
      <c r="I312">
        <v>6.7532029161514997E-4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3.0004465568105598E-3</v>
      </c>
      <c r="Q312">
        <v>9.5727128472807097E-4</v>
      </c>
      <c r="R312">
        <v>1.2887764594036801E-4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AA312" t="str">
        <f t="shared" si="95"/>
        <v>PG_p20:0/22:0</v>
      </c>
      <c r="AB312">
        <f t="shared" si="96"/>
        <v>1.98517705156348E-4</v>
      </c>
      <c r="AC312">
        <f t="shared" si="97"/>
        <v>0</v>
      </c>
      <c r="AD312">
        <f t="shared" si="98"/>
        <v>0</v>
      </c>
      <c r="AE312">
        <f t="shared" si="99"/>
        <v>3.3766014580757499E-4</v>
      </c>
      <c r="AF312">
        <f t="shared" si="100"/>
        <v>0</v>
      </c>
      <c r="AG312">
        <f t="shared" si="101"/>
        <v>0</v>
      </c>
      <c r="AH312">
        <f t="shared" si="102"/>
        <v>1.5002232784052799E-3</v>
      </c>
      <c r="AI312">
        <f t="shared" si="86"/>
        <v>0</v>
      </c>
      <c r="AJ312">
        <f t="shared" si="87"/>
        <v>0</v>
      </c>
      <c r="AK312">
        <f t="shared" si="88"/>
        <v>0</v>
      </c>
      <c r="AM312" t="str">
        <f t="shared" si="89"/>
        <v>PG_p20:0/22:0</v>
      </c>
      <c r="AN312">
        <f t="shared" si="90"/>
        <v>1.072355701927846E-4</v>
      </c>
      <c r="AO312">
        <f t="shared" si="91"/>
        <v>3.0004465568105596E-4</v>
      </c>
      <c r="AQ312">
        <f t="shared" si="92"/>
        <v>1.548598687156209E-4</v>
      </c>
      <c r="AR312">
        <f t="shared" si="93"/>
        <v>6.7092024638835956E-4</v>
      </c>
      <c r="AT312">
        <f t="shared" si="103"/>
        <v>6.9255438686964278E-5</v>
      </c>
      <c r="AU312">
        <f t="shared" si="104"/>
        <v>2.7390204362564159E-4</v>
      </c>
      <c r="AW312">
        <f t="shared" si="94"/>
        <v>0.56208522664782201</v>
      </c>
    </row>
    <row r="313" spans="1:49" x14ac:dyDescent="0.2">
      <c r="A313" t="s">
        <v>1371</v>
      </c>
      <c r="B313">
        <v>843.69299999999998</v>
      </c>
      <c r="C313">
        <v>0</v>
      </c>
      <c r="D313">
        <v>0</v>
      </c>
      <c r="E313">
        <v>0</v>
      </c>
      <c r="F313">
        <v>0</v>
      </c>
      <c r="G313">
        <v>1.0955043728733799E-3</v>
      </c>
      <c r="H313">
        <v>0</v>
      </c>
      <c r="I313">
        <v>0</v>
      </c>
      <c r="J313">
        <v>0</v>
      </c>
      <c r="K313">
        <v>0</v>
      </c>
      <c r="L313">
        <v>1.0323086159215399E-3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1.3000852356648599E-3</v>
      </c>
      <c r="T313">
        <v>0</v>
      </c>
      <c r="U313">
        <v>0</v>
      </c>
      <c r="V313">
        <v>0</v>
      </c>
      <c r="W313">
        <v>0</v>
      </c>
      <c r="X313">
        <v>0</v>
      </c>
      <c r="AA313" t="str">
        <f t="shared" si="95"/>
        <v>PG_p20:0/22:1</v>
      </c>
      <c r="AB313">
        <f t="shared" si="96"/>
        <v>0</v>
      </c>
      <c r="AC313">
        <f t="shared" si="97"/>
        <v>0</v>
      </c>
      <c r="AD313">
        <f t="shared" si="98"/>
        <v>5.4775218643668996E-4</v>
      </c>
      <c r="AE313">
        <f t="shared" si="99"/>
        <v>0</v>
      </c>
      <c r="AF313">
        <f t="shared" si="100"/>
        <v>5.1615430796076995E-4</v>
      </c>
      <c r="AG313">
        <f t="shared" si="101"/>
        <v>0</v>
      </c>
      <c r="AH313">
        <f t="shared" si="102"/>
        <v>0</v>
      </c>
      <c r="AI313">
        <f t="shared" si="86"/>
        <v>6.5004261783242995E-4</v>
      </c>
      <c r="AJ313">
        <f t="shared" si="87"/>
        <v>0</v>
      </c>
      <c r="AK313">
        <f t="shared" si="88"/>
        <v>0</v>
      </c>
      <c r="AM313" t="str">
        <f t="shared" si="89"/>
        <v>PG_p20:0/22:1</v>
      </c>
      <c r="AN313">
        <f t="shared" si="90"/>
        <v>2.1278129887949198E-4</v>
      </c>
      <c r="AO313">
        <f t="shared" si="91"/>
        <v>1.3000852356648599E-4</v>
      </c>
      <c r="AQ313">
        <f t="shared" si="92"/>
        <v>2.9157688591879897E-4</v>
      </c>
      <c r="AR313">
        <f t="shared" si="93"/>
        <v>2.9070789634904606E-4</v>
      </c>
      <c r="AT313">
        <f t="shared" si="103"/>
        <v>1.3039714751642714E-4</v>
      </c>
      <c r="AU313">
        <f t="shared" si="104"/>
        <v>1.1868100170884395E-4</v>
      </c>
      <c r="AW313">
        <f t="shared" si="94"/>
        <v>0.664984096675311</v>
      </c>
    </row>
    <row r="314" spans="1:49" x14ac:dyDescent="0.2">
      <c r="A314" t="s">
        <v>1372</v>
      </c>
      <c r="B314">
        <v>841.69100000000003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1.6402421956036601E-4</v>
      </c>
      <c r="AA314" t="str">
        <f t="shared" si="95"/>
        <v>PG_p20:0/22:2</v>
      </c>
      <c r="AB314">
        <f t="shared" si="96"/>
        <v>0</v>
      </c>
      <c r="AC314">
        <f t="shared" si="97"/>
        <v>0</v>
      </c>
      <c r="AD314">
        <f t="shared" si="98"/>
        <v>0</v>
      </c>
      <c r="AE314">
        <f t="shared" si="99"/>
        <v>0</v>
      </c>
      <c r="AF314">
        <f t="shared" si="100"/>
        <v>0</v>
      </c>
      <c r="AG314">
        <f t="shared" si="101"/>
        <v>0</v>
      </c>
      <c r="AH314">
        <f t="shared" si="102"/>
        <v>0</v>
      </c>
      <c r="AI314">
        <f t="shared" si="86"/>
        <v>0</v>
      </c>
      <c r="AJ314">
        <f t="shared" si="87"/>
        <v>0</v>
      </c>
      <c r="AK314">
        <f t="shared" si="88"/>
        <v>8.2012109780183005E-5</v>
      </c>
      <c r="AM314" t="str">
        <f t="shared" si="89"/>
        <v>PG_p20:0/22:2</v>
      </c>
      <c r="AN314">
        <f t="shared" si="90"/>
        <v>0</v>
      </c>
      <c r="AO314">
        <f t="shared" si="91"/>
        <v>1.6402421956036602E-5</v>
      </c>
      <c r="AQ314">
        <f t="shared" si="92"/>
        <v>0</v>
      </c>
      <c r="AR314">
        <f t="shared" si="93"/>
        <v>3.6676930489332909E-5</v>
      </c>
      <c r="AT314">
        <f t="shared" si="103"/>
        <v>0</v>
      </c>
      <c r="AU314">
        <f t="shared" si="104"/>
        <v>1.4973294171732096E-5</v>
      </c>
      <c r="AW314">
        <f t="shared" si="94"/>
        <v>0.37390096630005903</v>
      </c>
    </row>
    <row r="315" spans="1:49" x14ac:dyDescent="0.2">
      <c r="A315" t="s">
        <v>1373</v>
      </c>
      <c r="B315">
        <v>839.68899999999996</v>
      </c>
      <c r="C315">
        <v>0</v>
      </c>
      <c r="D315">
        <v>6.3738173296722296E-4</v>
      </c>
      <c r="E315">
        <v>6.7703339384076605E-4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5.2139365380279301E-3</v>
      </c>
      <c r="P315">
        <v>0</v>
      </c>
      <c r="Q315">
        <v>0</v>
      </c>
      <c r="R315">
        <v>0</v>
      </c>
      <c r="S315">
        <v>1.1955151971132501E-3</v>
      </c>
      <c r="T315">
        <v>0</v>
      </c>
      <c r="U315">
        <v>0</v>
      </c>
      <c r="V315">
        <v>0</v>
      </c>
      <c r="W315">
        <v>0</v>
      </c>
      <c r="X315">
        <v>0</v>
      </c>
      <c r="AA315" t="str">
        <f t="shared" si="95"/>
        <v>PG_p20:0/22:3</v>
      </c>
      <c r="AB315">
        <f t="shared" si="96"/>
        <v>3.1869086648361148E-4</v>
      </c>
      <c r="AC315">
        <f t="shared" si="97"/>
        <v>3.3851669692038303E-4</v>
      </c>
      <c r="AD315">
        <f t="shared" si="98"/>
        <v>0</v>
      </c>
      <c r="AE315">
        <f t="shared" si="99"/>
        <v>0</v>
      </c>
      <c r="AF315">
        <f t="shared" si="100"/>
        <v>0</v>
      </c>
      <c r="AG315">
        <f t="shared" si="101"/>
        <v>0</v>
      </c>
      <c r="AH315">
        <f t="shared" si="102"/>
        <v>2.6069682690139651E-3</v>
      </c>
      <c r="AI315">
        <f t="shared" si="86"/>
        <v>5.9775759855662503E-4</v>
      </c>
      <c r="AJ315">
        <f t="shared" si="87"/>
        <v>0</v>
      </c>
      <c r="AK315">
        <f t="shared" si="88"/>
        <v>0</v>
      </c>
      <c r="AM315" t="str">
        <f t="shared" si="89"/>
        <v>PG_p20:0/22:3</v>
      </c>
      <c r="AN315">
        <f t="shared" si="90"/>
        <v>1.314415126807989E-4</v>
      </c>
      <c r="AO315">
        <f t="shared" si="91"/>
        <v>6.4094517351411808E-4</v>
      </c>
      <c r="AQ315">
        <f t="shared" si="92"/>
        <v>1.8012014476098893E-4</v>
      </c>
      <c r="AR315">
        <f t="shared" si="93"/>
        <v>1.129108511727575E-3</v>
      </c>
      <c r="AT315">
        <f t="shared" si="103"/>
        <v>8.0552177560534768E-5</v>
      </c>
      <c r="AU315">
        <f t="shared" si="104"/>
        <v>4.6095661966097915E-4</v>
      </c>
      <c r="AW315">
        <f t="shared" si="94"/>
        <v>0.37289566311681577</v>
      </c>
    </row>
    <row r="316" spans="1:49" x14ac:dyDescent="0.2">
      <c r="A316" t="s">
        <v>1374</v>
      </c>
      <c r="B316">
        <v>837.68700000000001</v>
      </c>
      <c r="C316">
        <v>1.13637425232138E-3</v>
      </c>
      <c r="D316">
        <v>1.0438715438852301E-3</v>
      </c>
      <c r="E316">
        <v>0</v>
      </c>
      <c r="F316">
        <v>4.5606978215484503E-5</v>
      </c>
      <c r="G316">
        <v>1.6999486670956001E-3</v>
      </c>
      <c r="H316">
        <v>3.18152440309272E-3</v>
      </c>
      <c r="I316">
        <v>3.33335247539302E-3</v>
      </c>
      <c r="J316">
        <v>1.4464729331728099E-3</v>
      </c>
      <c r="K316">
        <v>2.6120517958084402E-3</v>
      </c>
      <c r="L316">
        <v>1.00373585562912E-3</v>
      </c>
      <c r="M316">
        <v>1.14464155144386E-3</v>
      </c>
      <c r="N316">
        <v>0</v>
      </c>
      <c r="O316">
        <v>0</v>
      </c>
      <c r="P316">
        <v>0</v>
      </c>
      <c r="Q316">
        <v>3.9099359369566102E-3</v>
      </c>
      <c r="R316">
        <v>6.7736978346142501E-4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2.3942939590430499E-3</v>
      </c>
      <c r="AA316" t="str">
        <f t="shared" si="95"/>
        <v>PG_p20:0/22:4</v>
      </c>
      <c r="AB316">
        <f t="shared" si="96"/>
        <v>1.0901228981033051E-3</v>
      </c>
      <c r="AC316">
        <f t="shared" si="97"/>
        <v>2.2803489107742251E-5</v>
      </c>
      <c r="AD316">
        <f t="shared" si="98"/>
        <v>2.4407365350941602E-3</v>
      </c>
      <c r="AE316">
        <f t="shared" si="99"/>
        <v>2.3899127042829151E-3</v>
      </c>
      <c r="AF316">
        <f t="shared" si="100"/>
        <v>1.8078938257187801E-3</v>
      </c>
      <c r="AG316">
        <f t="shared" si="101"/>
        <v>5.7232077572193002E-4</v>
      </c>
      <c r="AH316">
        <f t="shared" si="102"/>
        <v>0</v>
      </c>
      <c r="AI316">
        <f t="shared" si="86"/>
        <v>0</v>
      </c>
      <c r="AJ316">
        <f t="shared" si="87"/>
        <v>0</v>
      </c>
      <c r="AK316">
        <f t="shared" si="88"/>
        <v>1.1971469795215249E-3</v>
      </c>
      <c r="AM316" t="str">
        <f t="shared" si="89"/>
        <v>PG_p20:0/22:4</v>
      </c>
      <c r="AN316">
        <f t="shared" si="90"/>
        <v>1.5502938904613807E-3</v>
      </c>
      <c r="AO316">
        <f t="shared" si="91"/>
        <v>3.5389355104869098E-4</v>
      </c>
      <c r="AQ316">
        <f t="shared" si="92"/>
        <v>1.0135568374521025E-3</v>
      </c>
      <c r="AR316">
        <f t="shared" si="93"/>
        <v>5.3256659995046631E-4</v>
      </c>
      <c r="AT316">
        <f t="shared" si="103"/>
        <v>4.5327639752052118E-4</v>
      </c>
      <c r="AU316">
        <f t="shared" si="104"/>
        <v>2.1741940398792991E-4</v>
      </c>
      <c r="AW316">
        <f t="shared" si="94"/>
        <v>5.775260659027965E-2</v>
      </c>
    </row>
    <row r="317" spans="1:49" x14ac:dyDescent="0.2">
      <c r="A317" t="s">
        <v>1375</v>
      </c>
      <c r="B317">
        <v>835.68499999999995</v>
      </c>
      <c r="C317">
        <v>1.77014582622338E-3</v>
      </c>
      <c r="D317">
        <v>8.0054495461945102E-4</v>
      </c>
      <c r="E317">
        <v>1.04272147049402E-3</v>
      </c>
      <c r="F317">
        <v>2.62705063939831E-3</v>
      </c>
      <c r="G317">
        <v>0</v>
      </c>
      <c r="H317">
        <v>7.26209379639454E-4</v>
      </c>
      <c r="I317">
        <v>4.5360681278637901E-4</v>
      </c>
      <c r="J317">
        <v>8.0906428367371697E-4</v>
      </c>
      <c r="K317">
        <v>9.7951942342816394E-4</v>
      </c>
      <c r="L317">
        <v>6.0123783888821705E-4</v>
      </c>
      <c r="M317">
        <v>1.71296413137888E-3</v>
      </c>
      <c r="N317">
        <v>0</v>
      </c>
      <c r="O317">
        <v>3.55334101926485E-4</v>
      </c>
      <c r="P317">
        <v>2.5854790037876199E-3</v>
      </c>
      <c r="Q317">
        <v>8.24878817446471E-4</v>
      </c>
      <c r="R317">
        <v>0</v>
      </c>
      <c r="S317">
        <v>3.16637822589632E-3</v>
      </c>
      <c r="T317">
        <v>2.3447687053138799E-3</v>
      </c>
      <c r="U317">
        <v>1.33797553687215E-3</v>
      </c>
      <c r="V317">
        <v>0</v>
      </c>
      <c r="W317">
        <v>0</v>
      </c>
      <c r="X317">
        <v>0</v>
      </c>
      <c r="AA317" t="str">
        <f t="shared" si="95"/>
        <v>PG_p20:0/22:5</v>
      </c>
      <c r="AB317">
        <f t="shared" si="96"/>
        <v>1.2853453904214155E-3</v>
      </c>
      <c r="AC317">
        <f t="shared" si="97"/>
        <v>1.834886054946165E-3</v>
      </c>
      <c r="AD317">
        <f t="shared" si="98"/>
        <v>3.63104689819727E-4</v>
      </c>
      <c r="AE317">
        <f t="shared" si="99"/>
        <v>6.3133554823004796E-4</v>
      </c>
      <c r="AF317">
        <f t="shared" si="100"/>
        <v>7.9037863115819049E-4</v>
      </c>
      <c r="AG317">
        <f t="shared" si="101"/>
        <v>8.5648206568943999E-4</v>
      </c>
      <c r="AH317">
        <f t="shared" si="102"/>
        <v>1.4704065528570525E-3</v>
      </c>
      <c r="AI317">
        <f t="shared" si="86"/>
        <v>2.7555734656050999E-3</v>
      </c>
      <c r="AJ317">
        <f t="shared" si="87"/>
        <v>6.6898776843607498E-4</v>
      </c>
      <c r="AK317">
        <f t="shared" si="88"/>
        <v>0</v>
      </c>
      <c r="AM317" t="str">
        <f t="shared" si="89"/>
        <v>PG_p20:0/22:5</v>
      </c>
      <c r="AN317">
        <f t="shared" si="90"/>
        <v>9.8101006291510936E-4</v>
      </c>
      <c r="AO317">
        <f t="shared" si="91"/>
        <v>1.1502899705175336E-3</v>
      </c>
      <c r="AQ317">
        <f t="shared" si="92"/>
        <v>5.8355459479586395E-4</v>
      </c>
      <c r="AR317">
        <f t="shared" si="93"/>
        <v>1.0392968340217402E-3</v>
      </c>
      <c r="AT317">
        <f t="shared" si="103"/>
        <v>2.6097354850917933E-4</v>
      </c>
      <c r="AU317">
        <f t="shared" si="104"/>
        <v>4.2429115577388065E-4</v>
      </c>
      <c r="AW317">
        <f t="shared" si="94"/>
        <v>0.76108179506566931</v>
      </c>
    </row>
    <row r="318" spans="1:49" x14ac:dyDescent="0.2">
      <c r="A318" t="s">
        <v>1376</v>
      </c>
      <c r="B318">
        <v>833.68299999999999</v>
      </c>
      <c r="C318">
        <v>2.0673811599060902E-3</v>
      </c>
      <c r="D318">
        <v>1.53781421010567E-3</v>
      </c>
      <c r="E318">
        <v>2.7455191761865498E-3</v>
      </c>
      <c r="F318">
        <v>0</v>
      </c>
      <c r="G318">
        <v>2.5339895477051199E-3</v>
      </c>
      <c r="H318">
        <v>3.1929050560341701E-3</v>
      </c>
      <c r="I318">
        <v>1.69119615207732E-3</v>
      </c>
      <c r="J318">
        <v>5.3877571569114005E-4</v>
      </c>
      <c r="K318">
        <v>2.57661335502929E-3</v>
      </c>
      <c r="L318">
        <v>3.0745168540012801E-3</v>
      </c>
      <c r="M318">
        <v>1.71296413137888E-3</v>
      </c>
      <c r="N318">
        <v>5.5207008258196999E-3</v>
      </c>
      <c r="O318">
        <v>3.1283619228167601E-3</v>
      </c>
      <c r="P318">
        <v>7.9360270097573599E-3</v>
      </c>
      <c r="Q318">
        <v>3.1489582783644499E-3</v>
      </c>
      <c r="R318">
        <v>4.5450500921629701E-3</v>
      </c>
      <c r="S318">
        <v>4.1282149730291996E-3</v>
      </c>
      <c r="T318">
        <v>2.8590127528204598E-3</v>
      </c>
      <c r="U318">
        <v>3.3744883099400299E-3</v>
      </c>
      <c r="V318">
        <v>1.9653710646751498E-3</v>
      </c>
      <c r="W318">
        <v>1.6515971594363199E-3</v>
      </c>
      <c r="X318">
        <v>5.2484046336547501E-3</v>
      </c>
      <c r="AA318" t="str">
        <f t="shared" si="95"/>
        <v>PG_p20:0/22:6</v>
      </c>
      <c r="AB318">
        <f t="shared" si="96"/>
        <v>1.8025976850058801E-3</v>
      </c>
      <c r="AC318">
        <f t="shared" si="97"/>
        <v>1.3727595880932749E-3</v>
      </c>
      <c r="AD318">
        <f t="shared" si="98"/>
        <v>2.863447301869645E-3</v>
      </c>
      <c r="AE318">
        <f t="shared" si="99"/>
        <v>1.1149859338842301E-3</v>
      </c>
      <c r="AF318">
        <f t="shared" si="100"/>
        <v>2.8255651045152848E-3</v>
      </c>
      <c r="AG318">
        <f t="shared" si="101"/>
        <v>3.6168324785992899E-3</v>
      </c>
      <c r="AH318">
        <f t="shared" si="102"/>
        <v>5.53219446628706E-3</v>
      </c>
      <c r="AI318">
        <f t="shared" si="86"/>
        <v>3.4936138629248297E-3</v>
      </c>
      <c r="AJ318">
        <f t="shared" si="87"/>
        <v>2.6699296873075899E-3</v>
      </c>
      <c r="AK318">
        <f t="shared" si="88"/>
        <v>3.4500008965455348E-3</v>
      </c>
      <c r="AM318" t="str">
        <f t="shared" si="89"/>
        <v>PG_p20:0/22:6</v>
      </c>
      <c r="AN318">
        <f t="shared" si="90"/>
        <v>1.9958711226736631E-3</v>
      </c>
      <c r="AO318">
        <f t="shared" si="91"/>
        <v>3.7525142783328609E-3</v>
      </c>
      <c r="AQ318">
        <f t="shared" si="92"/>
        <v>8.1281330148382587E-4</v>
      </c>
      <c r="AR318">
        <f t="shared" si="93"/>
        <v>1.0625681495979261E-3</v>
      </c>
      <c r="AT318">
        <f t="shared" si="103"/>
        <v>3.6350115902677305E-4</v>
      </c>
      <c r="AU318">
        <f t="shared" si="104"/>
        <v>4.3379163057470361E-4</v>
      </c>
      <c r="AW318">
        <f t="shared" si="94"/>
        <v>2.0245206391077041E-2</v>
      </c>
    </row>
    <row r="319" spans="1:49" x14ac:dyDescent="0.2">
      <c r="A319" t="s">
        <v>115</v>
      </c>
      <c r="B319" t="s">
        <v>115</v>
      </c>
      <c r="C319" t="s">
        <v>115</v>
      </c>
      <c r="D319" t="s">
        <v>115</v>
      </c>
      <c r="E319" t="s">
        <v>115</v>
      </c>
      <c r="F319" t="s">
        <v>115</v>
      </c>
      <c r="G319" t="s">
        <v>115</v>
      </c>
      <c r="H319" t="s">
        <v>115</v>
      </c>
      <c r="I319" t="s">
        <v>115</v>
      </c>
      <c r="J319" t="s">
        <v>115</v>
      </c>
      <c r="K319" t="s">
        <v>115</v>
      </c>
      <c r="L319" t="s">
        <v>115</v>
      </c>
      <c r="M319" t="s">
        <v>115</v>
      </c>
      <c r="N319" t="s">
        <v>115</v>
      </c>
      <c r="O319" t="s">
        <v>115</v>
      </c>
      <c r="P319" t="s">
        <v>115</v>
      </c>
      <c r="Q319" t="s">
        <v>115</v>
      </c>
      <c r="R319" t="s">
        <v>115</v>
      </c>
      <c r="S319" t="s">
        <v>115</v>
      </c>
      <c r="T319" t="s">
        <v>115</v>
      </c>
      <c r="U319" t="s">
        <v>115</v>
      </c>
      <c r="V319" t="s">
        <v>115</v>
      </c>
      <c r="W319" t="s">
        <v>115</v>
      </c>
      <c r="X319" t="s">
        <v>115</v>
      </c>
    </row>
    <row r="320" spans="1:49" x14ac:dyDescent="0.2">
      <c r="A320" t="s">
        <v>116</v>
      </c>
      <c r="B320">
        <v>242666.52100000001</v>
      </c>
      <c r="C320">
        <v>5.5151442031588198</v>
      </c>
      <c r="D320">
        <v>4.4999799795567501</v>
      </c>
      <c r="E320">
        <v>5.7674671049753696</v>
      </c>
      <c r="F320">
        <v>5.6285766612881201</v>
      </c>
      <c r="G320">
        <v>4.6305283184716997</v>
      </c>
      <c r="H320">
        <v>5.04273626069548</v>
      </c>
      <c r="I320">
        <v>6.15786617746154</v>
      </c>
      <c r="J320">
        <v>6.4132782433463902</v>
      </c>
      <c r="K320">
        <v>5.5717821305308801</v>
      </c>
      <c r="L320">
        <v>5.1545628340510001</v>
      </c>
      <c r="M320">
        <v>11.683367030464799</v>
      </c>
      <c r="N320">
        <v>10.872391916445199</v>
      </c>
      <c r="O320">
        <v>21.672278807863101</v>
      </c>
      <c r="P320">
        <v>20.355889736871202</v>
      </c>
      <c r="Q320">
        <v>12.54079785597</v>
      </c>
      <c r="R320">
        <v>12.8314616471823</v>
      </c>
      <c r="S320">
        <v>5.9472601666499703</v>
      </c>
      <c r="T320">
        <v>4.9876325093768399</v>
      </c>
      <c r="U320">
        <v>4.6852616506152804</v>
      </c>
      <c r="V320">
        <v>3.6490674754096299</v>
      </c>
      <c r="W320">
        <v>6.87309460673396</v>
      </c>
      <c r="X320">
        <v>7.5565192159217096</v>
      </c>
      <c r="AA320" t="str">
        <f t="shared" si="95"/>
        <v>TOTAL</v>
      </c>
      <c r="AB320">
        <f t="shared" si="96"/>
        <v>5.0075620913577854</v>
      </c>
      <c r="AC320">
        <f t="shared" si="97"/>
        <v>5.6980218831317444</v>
      </c>
      <c r="AD320">
        <f t="shared" si="98"/>
        <v>4.8366322895835898</v>
      </c>
      <c r="AE320">
        <f t="shared" si="99"/>
        <v>6.2855722104039646</v>
      </c>
      <c r="AF320">
        <f t="shared" si="100"/>
        <v>5.3631724822909401</v>
      </c>
      <c r="AG320">
        <f t="shared" si="101"/>
        <v>11.277879473454998</v>
      </c>
      <c r="AH320">
        <f t="shared" si="102"/>
        <v>21.01408427236715</v>
      </c>
      <c r="AI320">
        <f>AVERAGE(S320:T320)</f>
        <v>5.4674463380134046</v>
      </c>
      <c r="AJ320">
        <f>AVERAGE(U320:V320)</f>
        <v>4.167164563012455</v>
      </c>
      <c r="AK320">
        <f>AVERAGE(W320:X320)</f>
        <v>7.2148069113278348</v>
      </c>
      <c r="AM320" t="str">
        <f>A320</f>
        <v>TOTAL</v>
      </c>
      <c r="AN320">
        <f>AVERAGE(AB320:AF320)</f>
        <v>5.4381921913536049</v>
      </c>
      <c r="AO320">
        <f>AVERAGE(AG320:AK320)</f>
        <v>9.8282763116351681</v>
      </c>
      <c r="AQ320">
        <f>STDEV(AB320:AF320)</f>
        <v>0.57846973140414126</v>
      </c>
      <c r="AR320">
        <f>STDEV(AG320:AK320)</f>
        <v>6.8029202489943241</v>
      </c>
      <c r="AT320">
        <f t="shared" si="103"/>
        <v>0.25869952846914096</v>
      </c>
      <c r="AU320">
        <f t="shared" si="104"/>
        <v>2.7772805618139302</v>
      </c>
      <c r="AW320">
        <f>TTEST(AB320:AF320,AG320:AK320,2,3)</f>
        <v>0.22289476569636646</v>
      </c>
    </row>
    <row r="323" spans="1:49" x14ac:dyDescent="0.2">
      <c r="A323" s="22" t="s">
        <v>2120</v>
      </c>
      <c r="B323" s="23"/>
      <c r="C323">
        <f t="shared" ref="C323:E323" si="105">SUM(C312,C306,C302,C299:C300,C292,C286,C282,C279:C280,C272,C266,C262,C259:C260,C257,C251:C255,C245:C249,C240:C243,C215,C165,C159,C110,C104,C100,C75,C69,C65,C63,C56,C50,C46,C40:C44,C33:C35,C31,C29,C22,C16,C12,C7:C10)</f>
        <v>1.3799595475794022</v>
      </c>
      <c r="D323">
        <f t="shared" si="105"/>
        <v>1.0847184353367223</v>
      </c>
      <c r="E323">
        <f t="shared" si="105"/>
        <v>1.3892889005359401</v>
      </c>
      <c r="F323">
        <f t="shared" ref="F323:X323" si="106">SUM(F312,F306,F302,F299:F300,F292,F286,F282,F279:F280,F272,F266,F262,F259:F260,F257,F251:F255,F245:F249,F240:F243,F215,F165,F159,F110,F104,F100,F75,F69,F65,F63,F56,F50,F46,F40:F44,F33:F35,F31,F29,F22,F16,F12,F7:F10)</f>
        <v>1.4863492812313501</v>
      </c>
      <c r="G323">
        <f t="shared" si="106"/>
        <v>1.2960416083359436</v>
      </c>
      <c r="H323">
        <f t="shared" si="106"/>
        <v>1.4527556553622143</v>
      </c>
      <c r="I323">
        <f t="shared" si="106"/>
        <v>1.5987497111201705</v>
      </c>
      <c r="J323">
        <f t="shared" si="106"/>
        <v>1.8961489235949887</v>
      </c>
      <c r="K323">
        <f t="shared" si="106"/>
        <v>1.3584889395980064</v>
      </c>
      <c r="L323">
        <f t="shared" si="106"/>
        <v>1.3665452839726977</v>
      </c>
      <c r="M323">
        <f t="shared" si="106"/>
        <v>2.2107313849941685</v>
      </c>
      <c r="N323">
        <f t="shared" si="106"/>
        <v>2.1043326778262976</v>
      </c>
      <c r="O323">
        <f t="shared" si="106"/>
        <v>3.8951203539022137</v>
      </c>
      <c r="P323">
        <f t="shared" si="106"/>
        <v>3.7697833782845258</v>
      </c>
      <c r="Q323">
        <f t="shared" si="106"/>
        <v>1.8062517376723559</v>
      </c>
      <c r="R323">
        <f t="shared" si="106"/>
        <v>1.9103167368287508</v>
      </c>
      <c r="S323">
        <f t="shared" si="106"/>
        <v>1.2711516858087135</v>
      </c>
      <c r="T323">
        <f t="shared" si="106"/>
        <v>1.1809405982106804</v>
      </c>
      <c r="U323">
        <f t="shared" si="106"/>
        <v>1.2385434269165381</v>
      </c>
      <c r="V323">
        <f t="shared" si="106"/>
        <v>0.91214589917241828</v>
      </c>
      <c r="W323">
        <f t="shared" si="106"/>
        <v>1.7166363142275891</v>
      </c>
      <c r="X323">
        <f t="shared" si="106"/>
        <v>1.8596306105282763</v>
      </c>
      <c r="AA323" t="str">
        <f t="shared" si="95"/>
        <v>Saturated Sum</v>
      </c>
      <c r="AB323">
        <f t="shared" si="96"/>
        <v>1.2323389914580622</v>
      </c>
      <c r="AC323">
        <f t="shared" si="97"/>
        <v>1.4378190908836452</v>
      </c>
      <c r="AD323">
        <f t="shared" si="98"/>
        <v>1.3743986318490791</v>
      </c>
      <c r="AE323">
        <f t="shared" si="99"/>
        <v>1.7474493173575796</v>
      </c>
      <c r="AF323">
        <f t="shared" si="100"/>
        <v>1.3625171117853521</v>
      </c>
      <c r="AG323">
        <f t="shared" si="101"/>
        <v>2.1575320314102333</v>
      </c>
      <c r="AH323">
        <f t="shared" si="102"/>
        <v>3.8324518660933697</v>
      </c>
      <c r="AI323">
        <f t="shared" ref="AI323:AI336" si="107">AVERAGE(S323:T323)</f>
        <v>1.2260461420096971</v>
      </c>
      <c r="AJ323">
        <f t="shared" ref="AJ323:AJ336" si="108">AVERAGE(U323:V323)</f>
        <v>1.0753446630444783</v>
      </c>
      <c r="AK323">
        <f t="shared" ref="AK323:AK336" si="109">AVERAGE(W323:X323)</f>
        <v>1.7881334623779326</v>
      </c>
      <c r="AM323" t="str">
        <f t="shared" ref="AM323:AM336" si="110">A323</f>
        <v>Saturated Sum</v>
      </c>
      <c r="AN323">
        <f t="shared" ref="AN323:AN336" si="111">AVERAGE(AB323:AF323)</f>
        <v>1.4309046286667437</v>
      </c>
      <c r="AO323">
        <f t="shared" ref="AO323:AO336" si="112">AVERAGE(AG323:AK323)</f>
        <v>2.0159016329871422</v>
      </c>
      <c r="AQ323">
        <f t="shared" ref="AQ323:AQ336" si="113">STDEV(AB323:AF323)</f>
        <v>0.19205887258063484</v>
      </c>
      <c r="AR323">
        <f t="shared" ref="AR323:AR336" si="114">STDEV(AG323:AK323)</f>
        <v>1.1045713386913256</v>
      </c>
      <c r="AT323">
        <f t="shared" si="103"/>
        <v>8.5891338954453986E-2</v>
      </c>
      <c r="AU323">
        <f t="shared" si="104"/>
        <v>0.45093936071611435</v>
      </c>
      <c r="AW323">
        <f t="shared" ref="AW323:AW336" si="115">TTEST(AB323:AF323,AG323:AK323,2,3)</f>
        <v>0.30469056813260842</v>
      </c>
    </row>
    <row r="324" spans="1:49" x14ac:dyDescent="0.2">
      <c r="A324" s="22" t="s">
        <v>2121</v>
      </c>
      <c r="B324" s="2"/>
      <c r="C324">
        <f t="shared" ref="C324:E324" si="116">SUM(C313,C307,C303,C301,C293,C287,C283,C281,C273,C267,C263,C261,C216,C177,C166,C160,C126,C120,C111,C105,C101,C93,C87,C83,C76,C70,C66,C64,C57,C51,C47,C45,C32,C30,C23,C17,C13,C11)</f>
        <v>0.68088682299579073</v>
      </c>
      <c r="D324">
        <f t="shared" si="116"/>
        <v>0.55529139966626817</v>
      </c>
      <c r="E324">
        <f t="shared" si="116"/>
        <v>0.71064182030322121</v>
      </c>
      <c r="F324">
        <f t="shared" ref="F324:X324" si="117">SUM(F313,F307,F303,F301,F293,F287,F283,F281,F273,F267,F263,F261,F216,F177,F166,F160,F126,F120,F111,F105,F101,F93,F87,F83,F76,F70,F66,F64,F57,F51,F47,F45,F32,F30,F23,F17,F13,F11)</f>
        <v>0.66938186029152058</v>
      </c>
      <c r="G324">
        <f t="shared" si="117"/>
        <v>0.53114267119715575</v>
      </c>
      <c r="H324">
        <f t="shared" si="117"/>
        <v>0.5978855234618482</v>
      </c>
      <c r="I324">
        <f t="shared" si="117"/>
        <v>0.76467363747200789</v>
      </c>
      <c r="J324">
        <f t="shared" si="117"/>
        <v>0.85049440289192557</v>
      </c>
      <c r="K324">
        <f t="shared" si="117"/>
        <v>0.59680408400062779</v>
      </c>
      <c r="L324">
        <f t="shared" si="117"/>
        <v>0.6121338096854263</v>
      </c>
      <c r="M324">
        <f t="shared" si="117"/>
        <v>2.2246264833163063</v>
      </c>
      <c r="N324">
        <f t="shared" si="117"/>
        <v>1.9739612669841893</v>
      </c>
      <c r="O324">
        <f t="shared" si="117"/>
        <v>4.8703377916491553</v>
      </c>
      <c r="P324">
        <f t="shared" si="117"/>
        <v>4.639983193896251</v>
      </c>
      <c r="Q324">
        <f t="shared" si="117"/>
        <v>3.2811757679545392</v>
      </c>
      <c r="R324">
        <f t="shared" si="117"/>
        <v>3.227328997300444</v>
      </c>
      <c r="S324">
        <f t="shared" si="117"/>
        <v>0.81552910204134099</v>
      </c>
      <c r="T324">
        <f t="shared" si="117"/>
        <v>0.75043345598301925</v>
      </c>
      <c r="U324">
        <f t="shared" si="117"/>
        <v>0.69126929231992906</v>
      </c>
      <c r="V324">
        <f t="shared" si="117"/>
        <v>0.49089438527323576</v>
      </c>
      <c r="W324">
        <f t="shared" si="117"/>
        <v>1.2942575296898782</v>
      </c>
      <c r="X324">
        <f t="shared" si="117"/>
        <v>1.4083868390864889</v>
      </c>
      <c r="AA324" t="str">
        <f t="shared" si="95"/>
        <v>Mono Sum</v>
      </c>
      <c r="AB324">
        <f t="shared" si="96"/>
        <v>0.61808911133102939</v>
      </c>
      <c r="AC324">
        <f t="shared" si="97"/>
        <v>0.69001184029737095</v>
      </c>
      <c r="AD324">
        <f t="shared" si="98"/>
        <v>0.56451409732950197</v>
      </c>
      <c r="AE324">
        <f t="shared" si="99"/>
        <v>0.80758402018196673</v>
      </c>
      <c r="AF324">
        <f t="shared" si="100"/>
        <v>0.6044689468430271</v>
      </c>
      <c r="AG324">
        <f t="shared" si="101"/>
        <v>2.0992938751502477</v>
      </c>
      <c r="AH324">
        <f t="shared" si="102"/>
        <v>4.7551604927727027</v>
      </c>
      <c r="AI324">
        <f t="shared" si="107"/>
        <v>0.78298127901218018</v>
      </c>
      <c r="AJ324">
        <f t="shared" si="108"/>
        <v>0.59108183879658238</v>
      </c>
      <c r="AK324">
        <f t="shared" si="109"/>
        <v>1.3513221843881835</v>
      </c>
      <c r="AM324" t="str">
        <f t="shared" si="110"/>
        <v>Mono Sum</v>
      </c>
      <c r="AN324">
        <f t="shared" si="111"/>
        <v>0.65693360319657912</v>
      </c>
      <c r="AO324">
        <f t="shared" si="112"/>
        <v>1.915967934023979</v>
      </c>
      <c r="AQ324">
        <f t="shared" si="113"/>
        <v>9.5645854179456369E-2</v>
      </c>
      <c r="AR324">
        <f t="shared" si="114"/>
        <v>1.6920719203603205</v>
      </c>
      <c r="AT324">
        <f t="shared" si="103"/>
        <v>4.2774126342259362E-2</v>
      </c>
      <c r="AU324">
        <f t="shared" si="104"/>
        <v>0.69078546882900671</v>
      </c>
      <c r="AW324">
        <f t="shared" si="115"/>
        <v>0.17156484200093172</v>
      </c>
    </row>
    <row r="325" spans="1:49" x14ac:dyDescent="0.2">
      <c r="A325" s="1" t="s">
        <v>2122</v>
      </c>
      <c r="B325" s="1"/>
      <c r="C325">
        <f t="shared" ref="C325:E325" si="118">SUM(C314:C318,C308:C311,C304:C305,C294:C298,C288:C291,C284:C285,C274:C278,C268:C271,C264:C265,C258,C256,C250,C244,C217:C239,C178:C214,C167:C176,C161:C164,C127:C158,C121:C125,C112:C119,C106:C109,C102:C103,C94:C99,C88:C92,C84:C86,C77:C82,C71:C74,C67:C68,C58:C62,C52:C55,C48:C49,C36:C39,C24:C28,C18:C21,C14:C15)</f>
        <v>3.4542978325836233</v>
      </c>
      <c r="D325">
        <f t="shared" si="118"/>
        <v>2.8599701445537571</v>
      </c>
      <c r="E325">
        <f t="shared" si="118"/>
        <v>3.6675363841362136</v>
      </c>
      <c r="F325">
        <f t="shared" ref="F325:X325" si="119">SUM(F314:F318,F308:F311,F304:F305,F294:F298,F288:F291,F284:F285,F274:F278,F268:F271,F264:F265,F258,F256,F250,F244,F217:F239,F178:F214,F167:F176,F161:F164,F127:F158,F121:F125,F112:F119,F106:F109,F102:F103,F94:F99,F88:F92,F84:F86,F77:F82,F71:F74,F67:F68,F58:F62,F52:F55,F48:F49,F36:F39,F24:F28,F18:F21,F14:F15)</f>
        <v>3.4728455197652455</v>
      </c>
      <c r="G325">
        <f t="shared" si="119"/>
        <v>2.8033440389386008</v>
      </c>
      <c r="H325">
        <f t="shared" si="119"/>
        <v>2.9920950818714189</v>
      </c>
      <c r="I325">
        <f t="shared" si="119"/>
        <v>3.7944428288693612</v>
      </c>
      <c r="J325">
        <f t="shared" si="119"/>
        <v>3.6666349168594792</v>
      </c>
      <c r="K325">
        <f t="shared" si="119"/>
        <v>3.6164891069322445</v>
      </c>
      <c r="L325">
        <f t="shared" si="119"/>
        <v>3.1758837403928717</v>
      </c>
      <c r="M325">
        <f t="shared" si="119"/>
        <v>7.248009162154343</v>
      </c>
      <c r="N325">
        <f t="shared" si="119"/>
        <v>6.7940979716347423</v>
      </c>
      <c r="O325">
        <f t="shared" si="119"/>
        <v>12.906820662311738</v>
      </c>
      <c r="P325">
        <f t="shared" si="119"/>
        <v>11.946123164690405</v>
      </c>
      <c r="Q325">
        <f t="shared" si="119"/>
        <v>7.4533703503431337</v>
      </c>
      <c r="R325">
        <f t="shared" si="119"/>
        <v>7.6938159130531565</v>
      </c>
      <c r="S325">
        <f t="shared" si="119"/>
        <v>3.8605793787999167</v>
      </c>
      <c r="T325">
        <f t="shared" si="119"/>
        <v>3.0562584551831375</v>
      </c>
      <c r="U325">
        <f t="shared" si="119"/>
        <v>2.7554489313788144</v>
      </c>
      <c r="V325">
        <f t="shared" si="119"/>
        <v>2.2460271909639715</v>
      </c>
      <c r="W325">
        <f t="shared" si="119"/>
        <v>3.8622007628164954</v>
      </c>
      <c r="X325">
        <f t="shared" si="119"/>
        <v>4.288501766306946</v>
      </c>
      <c r="AA325" t="str">
        <f t="shared" si="95"/>
        <v>Poly Sum</v>
      </c>
      <c r="AB325">
        <f t="shared" si="96"/>
        <v>3.15713398856869</v>
      </c>
      <c r="AC325">
        <f t="shared" si="97"/>
        <v>3.5701909519507296</v>
      </c>
      <c r="AD325">
        <f t="shared" si="98"/>
        <v>2.8977195604050099</v>
      </c>
      <c r="AE325">
        <f t="shared" si="99"/>
        <v>3.73053887286442</v>
      </c>
      <c r="AF325">
        <f t="shared" si="100"/>
        <v>3.3961864236625581</v>
      </c>
      <c r="AG325">
        <f t="shared" si="101"/>
        <v>7.0210535668945422</v>
      </c>
      <c r="AH325">
        <f t="shared" si="102"/>
        <v>12.426471913501071</v>
      </c>
      <c r="AI325">
        <f t="shared" si="107"/>
        <v>3.4584189169915271</v>
      </c>
      <c r="AJ325">
        <f t="shared" si="108"/>
        <v>2.500738061171393</v>
      </c>
      <c r="AK325">
        <f t="shared" si="109"/>
        <v>4.0753512645617205</v>
      </c>
      <c r="AM325" t="str">
        <f t="shared" si="110"/>
        <v>Poly Sum</v>
      </c>
      <c r="AN325">
        <f t="shared" si="111"/>
        <v>3.350353959490282</v>
      </c>
      <c r="AO325">
        <f t="shared" si="112"/>
        <v>5.8964067446240502</v>
      </c>
      <c r="AQ325">
        <f t="shared" si="113"/>
        <v>0.33059845083639039</v>
      </c>
      <c r="AR325">
        <f t="shared" si="114"/>
        <v>4.0217277102494915</v>
      </c>
      <c r="AT325">
        <f t="shared" si="103"/>
        <v>0.14784812186525823</v>
      </c>
      <c r="AU325">
        <f t="shared" si="104"/>
        <v>1.6418634624205013</v>
      </c>
      <c r="AW325">
        <f t="shared" si="115"/>
        <v>0.23021645341211128</v>
      </c>
    </row>
    <row r="326" spans="1:49" x14ac:dyDescent="0.2">
      <c r="A326" s="22" t="s">
        <v>2123</v>
      </c>
      <c r="C326">
        <f t="shared" ref="C326:E326" si="120">SUM(C299,C279:C280,C259:C265,C252,C246:C247,C240:C242,C63:C68,C40:C55,C7:C8)</f>
        <v>0.52774568464009097</v>
      </c>
      <c r="D326">
        <f t="shared" si="120"/>
        <v>0.45514799287057189</v>
      </c>
      <c r="E326">
        <f t="shared" si="120"/>
        <v>0.57448375543016339</v>
      </c>
      <c r="F326">
        <f t="shared" ref="F326:X326" si="121">SUM(F299,F279:F280,F259:F265,F252,F246:F247,F240:F242,F63:F68,F40:F55,F7:F8)</f>
        <v>0.56188821965269631</v>
      </c>
      <c r="G326">
        <f t="shared" si="121"/>
        <v>0.4665319681588026</v>
      </c>
      <c r="H326">
        <f t="shared" si="121"/>
        <v>0.5740292083056503</v>
      </c>
      <c r="I326">
        <f t="shared" si="121"/>
        <v>0.56949281781730965</v>
      </c>
      <c r="J326">
        <f t="shared" si="121"/>
        <v>0.67861332233003779</v>
      </c>
      <c r="K326">
        <f t="shared" si="121"/>
        <v>0.54354343824779139</v>
      </c>
      <c r="L326">
        <f t="shared" si="121"/>
        <v>0.53039333802155952</v>
      </c>
      <c r="M326">
        <f t="shared" si="121"/>
        <v>1.1084443263212778</v>
      </c>
      <c r="N326">
        <f t="shared" si="121"/>
        <v>1.0292236583521976</v>
      </c>
      <c r="O326">
        <f t="shared" si="121"/>
        <v>1.5922579907643157</v>
      </c>
      <c r="P326">
        <f t="shared" si="121"/>
        <v>1.4940796764771247</v>
      </c>
      <c r="Q326">
        <f t="shared" si="121"/>
        <v>0.83308447843047395</v>
      </c>
      <c r="R326">
        <f t="shared" si="121"/>
        <v>0.89472265297679254</v>
      </c>
      <c r="S326">
        <f t="shared" si="121"/>
        <v>0.60043957492284672</v>
      </c>
      <c r="T326">
        <f t="shared" si="121"/>
        <v>0.53713493517705224</v>
      </c>
      <c r="U326">
        <f t="shared" si="121"/>
        <v>0.47927629417280171</v>
      </c>
      <c r="V326">
        <f t="shared" si="121"/>
        <v>0.37852711157304225</v>
      </c>
      <c r="W326">
        <f t="shared" si="121"/>
        <v>0.6808488417399341</v>
      </c>
      <c r="X326">
        <f t="shared" si="121"/>
        <v>0.73890009053739636</v>
      </c>
      <c r="AA326" t="str">
        <f t="shared" si="95"/>
        <v>Short Sum</v>
      </c>
      <c r="AB326">
        <f t="shared" si="96"/>
        <v>0.49144683875533146</v>
      </c>
      <c r="AC326">
        <f t="shared" si="97"/>
        <v>0.5681859875414299</v>
      </c>
      <c r="AD326">
        <f t="shared" si="98"/>
        <v>0.52028058823222645</v>
      </c>
      <c r="AE326">
        <f t="shared" si="99"/>
        <v>0.62405307007367372</v>
      </c>
      <c r="AF326">
        <f t="shared" si="100"/>
        <v>0.5369683881346754</v>
      </c>
      <c r="AG326">
        <f t="shared" si="101"/>
        <v>1.0688339923367378</v>
      </c>
      <c r="AH326">
        <f t="shared" si="102"/>
        <v>1.5431688336207201</v>
      </c>
      <c r="AI326">
        <f t="shared" si="107"/>
        <v>0.56878725504994954</v>
      </c>
      <c r="AJ326">
        <f t="shared" si="108"/>
        <v>0.42890170287292195</v>
      </c>
      <c r="AK326">
        <f t="shared" si="109"/>
        <v>0.70987446613866523</v>
      </c>
      <c r="AM326" t="str">
        <f t="shared" si="110"/>
        <v>Short Sum</v>
      </c>
      <c r="AN326">
        <f t="shared" si="111"/>
        <v>0.54818697454746734</v>
      </c>
      <c r="AO326">
        <f t="shared" si="112"/>
        <v>0.86391325000379893</v>
      </c>
      <c r="AQ326">
        <f t="shared" si="113"/>
        <v>5.0694405655631561E-2</v>
      </c>
      <c r="AR326">
        <f t="shared" si="114"/>
        <v>0.44817491130204806</v>
      </c>
      <c r="AT326">
        <f t="shared" si="103"/>
        <v>2.267122742498839E-2</v>
      </c>
      <c r="AU326">
        <f t="shared" si="104"/>
        <v>0.18296664136785457</v>
      </c>
      <c r="AW326">
        <f t="shared" si="115"/>
        <v>0.19081545826697097</v>
      </c>
    </row>
    <row r="327" spans="1:49" x14ac:dyDescent="0.2">
      <c r="A327" s="22" t="s">
        <v>2124</v>
      </c>
      <c r="C327">
        <f t="shared" ref="C327:E327" si="122">SUM(C300:C311,C281:C298,C266:C278,C253:C256,C248:C251,C243:C245,C207,C200,C195:C197,C184:C187,C172:C176,C69:C164,C56:C62,C33:C35,C9:C22)</f>
        <v>4.5876102408244686</v>
      </c>
      <c r="D327">
        <f t="shared" si="122"/>
        <v>3.7255874391874451</v>
      </c>
      <c r="E327">
        <f t="shared" si="122"/>
        <v>4.7435096925565983</v>
      </c>
      <c r="F327">
        <f t="shared" ref="F327:X327" si="123">SUM(F300:F311,F281:F298,F266:F278,F253:F256,F248:F251,F243:F245,F207,F200,F195:F197,F184:F187,F172:F176,F69:F164,F56:F62,F33:F35,F9:F22)</f>
        <v>4.6452148082580331</v>
      </c>
      <c r="G327">
        <f t="shared" si="123"/>
        <v>3.825844278666664</v>
      </c>
      <c r="H327">
        <f t="shared" si="123"/>
        <v>4.0750980549035818</v>
      </c>
      <c r="I327">
        <f t="shared" si="123"/>
        <v>5.1927023724539092</v>
      </c>
      <c r="J327">
        <f t="shared" si="123"/>
        <v>5.2941455666880799</v>
      </c>
      <c r="K327">
        <f t="shared" si="123"/>
        <v>4.6305080057662789</v>
      </c>
      <c r="L327">
        <f t="shared" si="123"/>
        <v>4.2051252627227074</v>
      </c>
      <c r="M327">
        <f t="shared" si="123"/>
        <v>10.172161421213362</v>
      </c>
      <c r="N327">
        <f t="shared" si="123"/>
        <v>9.4132228368107</v>
      </c>
      <c r="O327">
        <f t="shared" si="123"/>
        <v>19.400070322469642</v>
      </c>
      <c r="P327">
        <f t="shared" si="123"/>
        <v>18.220372121986045</v>
      </c>
      <c r="Q327">
        <f t="shared" si="123"/>
        <v>11.345360349215653</v>
      </c>
      <c r="R327">
        <f t="shared" si="123"/>
        <v>11.559257490924773</v>
      </c>
      <c r="S327">
        <f t="shared" si="123"/>
        <v>5.0945478960598374</v>
      </c>
      <c r="T327">
        <f t="shared" si="123"/>
        <v>4.2205783769268912</v>
      </c>
      <c r="U327">
        <f t="shared" si="123"/>
        <v>3.9911516024230416</v>
      </c>
      <c r="V327">
        <f t="shared" si="123"/>
        <v>3.099056183804767</v>
      </c>
      <c r="W327">
        <f t="shared" si="123"/>
        <v>5.9007594389870039</v>
      </c>
      <c r="X327">
        <f t="shared" si="123"/>
        <v>6.517773104015756</v>
      </c>
      <c r="AA327" t="str">
        <f t="shared" si="95"/>
        <v>Medium Sum</v>
      </c>
      <c r="AB327">
        <f t="shared" si="96"/>
        <v>4.156598840005957</v>
      </c>
      <c r="AC327">
        <f t="shared" si="97"/>
        <v>4.6943622504073161</v>
      </c>
      <c r="AD327">
        <f t="shared" si="98"/>
        <v>3.9504711667851229</v>
      </c>
      <c r="AE327">
        <f t="shared" si="99"/>
        <v>5.2434239695709941</v>
      </c>
      <c r="AF327">
        <f t="shared" si="100"/>
        <v>4.4178166342444936</v>
      </c>
      <c r="AG327">
        <f t="shared" si="101"/>
        <v>9.7926921290120319</v>
      </c>
      <c r="AH327">
        <f t="shared" si="102"/>
        <v>18.810221222227845</v>
      </c>
      <c r="AI327">
        <f t="shared" si="107"/>
        <v>4.6575631364933638</v>
      </c>
      <c r="AJ327">
        <f t="shared" si="108"/>
        <v>3.5451038931139043</v>
      </c>
      <c r="AK327">
        <f t="shared" si="109"/>
        <v>6.20926627150138</v>
      </c>
      <c r="AM327" t="str">
        <f t="shared" si="110"/>
        <v>Medium Sum</v>
      </c>
      <c r="AN327">
        <f t="shared" si="111"/>
        <v>4.4925345722027767</v>
      </c>
      <c r="AO327">
        <f t="shared" si="112"/>
        <v>8.6029693304697048</v>
      </c>
      <c r="AQ327">
        <f t="shared" si="113"/>
        <v>0.50419183370066956</v>
      </c>
      <c r="AR327">
        <f t="shared" si="114"/>
        <v>6.1741695528943659</v>
      </c>
      <c r="AT327">
        <f t="shared" si="103"/>
        <v>0.22548144277099327</v>
      </c>
      <c r="AU327">
        <f t="shared" si="104"/>
        <v>2.5205941650031587</v>
      </c>
      <c r="AW327">
        <f t="shared" si="115"/>
        <v>0.21112977932754654</v>
      </c>
    </row>
    <row r="328" spans="1:49" x14ac:dyDescent="0.2">
      <c r="A328" s="22" t="s">
        <v>2125</v>
      </c>
      <c r="C328">
        <f t="shared" ref="C328:E328" si="124">SUM(C312:C318,C257:C258,C208:C239,C201:C206,C198:C199,C188:C194,C177:C183,C165:C171,C36:C39,C23:C32)</f>
        <v>0.39978827769426056</v>
      </c>
      <c r="D328">
        <f t="shared" si="124"/>
        <v>0.31924454749873188</v>
      </c>
      <c r="E328">
        <f t="shared" si="124"/>
        <v>0.44947365698861375</v>
      </c>
      <c r="F328">
        <f t="shared" ref="F328:X328" si="125">SUM(F312:F318,F257:F258,F208:F239,F201:F206,F198:F199,F188:F194,F177:F183,F165:F171,F36:F39,F23:F32)</f>
        <v>0.42147363337738986</v>
      </c>
      <c r="G328">
        <f t="shared" si="125"/>
        <v>0.3381520716462344</v>
      </c>
      <c r="H328">
        <f t="shared" si="125"/>
        <v>0.39360899748624978</v>
      </c>
      <c r="I328">
        <f t="shared" si="125"/>
        <v>0.39567098719031929</v>
      </c>
      <c r="J328">
        <f t="shared" si="125"/>
        <v>0.44051935432827594</v>
      </c>
      <c r="K328">
        <f t="shared" si="125"/>
        <v>0.39773068651681037</v>
      </c>
      <c r="L328">
        <f t="shared" si="125"/>
        <v>0.41904423330672896</v>
      </c>
      <c r="M328">
        <f t="shared" si="125"/>
        <v>0.40276128293017732</v>
      </c>
      <c r="N328">
        <f t="shared" si="125"/>
        <v>0.4299454212823296</v>
      </c>
      <c r="O328">
        <f t="shared" si="125"/>
        <v>0.67995049462914836</v>
      </c>
      <c r="P328">
        <f t="shared" si="125"/>
        <v>0.64143793840801722</v>
      </c>
      <c r="Q328">
        <f t="shared" si="125"/>
        <v>0.36235302832390121</v>
      </c>
      <c r="R328">
        <f t="shared" si="125"/>
        <v>0.37748150328078306</v>
      </c>
      <c r="S328">
        <f t="shared" si="125"/>
        <v>0.25227269566728705</v>
      </c>
      <c r="T328">
        <f t="shared" si="125"/>
        <v>0.22991919727289445</v>
      </c>
      <c r="U328">
        <f t="shared" si="125"/>
        <v>0.21483375401944033</v>
      </c>
      <c r="V328">
        <f t="shared" si="125"/>
        <v>0.17148418003181834</v>
      </c>
      <c r="W328">
        <f t="shared" si="125"/>
        <v>0.29148632600702329</v>
      </c>
      <c r="X328">
        <f t="shared" si="125"/>
        <v>0.29984602136855593</v>
      </c>
      <c r="AA328" t="str">
        <f t="shared" si="95"/>
        <v>Long Sum</v>
      </c>
      <c r="AB328">
        <f t="shared" si="96"/>
        <v>0.35951641259649625</v>
      </c>
      <c r="AC328">
        <f t="shared" si="97"/>
        <v>0.4354736451830018</v>
      </c>
      <c r="AD328">
        <f t="shared" si="98"/>
        <v>0.36588053456624209</v>
      </c>
      <c r="AE328">
        <f t="shared" si="99"/>
        <v>0.41809517075929759</v>
      </c>
      <c r="AF328">
        <f t="shared" si="100"/>
        <v>0.40838745991176967</v>
      </c>
      <c r="AG328">
        <f t="shared" si="101"/>
        <v>0.41635335210625346</v>
      </c>
      <c r="AH328">
        <f t="shared" si="102"/>
        <v>0.66069421651858273</v>
      </c>
      <c r="AI328">
        <f t="shared" si="107"/>
        <v>0.24109594647009075</v>
      </c>
      <c r="AJ328">
        <f t="shared" si="108"/>
        <v>0.19315896702562935</v>
      </c>
      <c r="AK328">
        <f t="shared" si="109"/>
        <v>0.29566617368778958</v>
      </c>
      <c r="AM328" t="str">
        <f t="shared" si="110"/>
        <v>Long Sum</v>
      </c>
      <c r="AN328">
        <f t="shared" si="111"/>
        <v>0.39747064460336146</v>
      </c>
      <c r="AO328">
        <f t="shared" si="112"/>
        <v>0.36139373116166917</v>
      </c>
      <c r="AQ328">
        <f t="shared" si="113"/>
        <v>3.3268734451731084E-2</v>
      </c>
      <c r="AR328">
        <f t="shared" si="114"/>
        <v>0.18687960372011506</v>
      </c>
      <c r="AT328">
        <f t="shared" si="103"/>
        <v>1.487823035189198E-2</v>
      </c>
      <c r="AU328">
        <f t="shared" si="104"/>
        <v>7.6293278741301152E-2</v>
      </c>
      <c r="AW328">
        <f t="shared" si="115"/>
        <v>0.69147045967590759</v>
      </c>
    </row>
    <row r="329" spans="1:49" x14ac:dyDescent="0.2">
      <c r="A329" s="13" t="s">
        <v>2143</v>
      </c>
      <c r="C329">
        <f t="shared" ref="C329:E329" si="126">SUM(C259:C318,C33:C35)</f>
        <v>0.33031676493424944</v>
      </c>
      <c r="D329">
        <f t="shared" si="126"/>
        <v>0.2472514354993447</v>
      </c>
      <c r="E329">
        <f t="shared" si="126"/>
        <v>0.33971231263202883</v>
      </c>
      <c r="F329">
        <f t="shared" ref="F329:X329" si="127">SUM(F259:F318,F33:F35)</f>
        <v>0.36016492087688501</v>
      </c>
      <c r="G329">
        <f t="shared" si="127"/>
        <v>0.29299662740583537</v>
      </c>
      <c r="H329">
        <f t="shared" si="127"/>
        <v>0.34673367937561134</v>
      </c>
      <c r="I329">
        <f t="shared" si="127"/>
        <v>0.3114378926371249</v>
      </c>
      <c r="J329">
        <f t="shared" si="127"/>
        <v>0.37355661281042674</v>
      </c>
      <c r="K329">
        <f t="shared" si="127"/>
        <v>0.32988958963133691</v>
      </c>
      <c r="L329">
        <f t="shared" si="127"/>
        <v>0.32942367412165197</v>
      </c>
      <c r="M329">
        <f t="shared" si="127"/>
        <v>1.3479783214955841</v>
      </c>
      <c r="N329">
        <f t="shared" si="127"/>
        <v>1.1846982298886455</v>
      </c>
      <c r="O329">
        <f t="shared" si="127"/>
        <v>1.6798900500319172</v>
      </c>
      <c r="P329">
        <f t="shared" si="127"/>
        <v>1.6373271075671021</v>
      </c>
      <c r="Q329">
        <f t="shared" si="127"/>
        <v>0.86355972422319882</v>
      </c>
      <c r="R329">
        <f t="shared" si="127"/>
        <v>0.90198361632840718</v>
      </c>
      <c r="S329">
        <f t="shared" si="127"/>
        <v>0.49665267902540255</v>
      </c>
      <c r="T329">
        <f t="shared" si="127"/>
        <v>0.44009109711436178</v>
      </c>
      <c r="U329">
        <f t="shared" si="127"/>
        <v>0.41246838169694416</v>
      </c>
      <c r="V329">
        <f t="shared" si="127"/>
        <v>0.30550177987672911</v>
      </c>
      <c r="W329">
        <f t="shared" si="127"/>
        <v>0.5650733336860716</v>
      </c>
      <c r="X329">
        <f t="shared" si="127"/>
        <v>0.6470035304977898</v>
      </c>
      <c r="AA329" t="str">
        <f t="shared" si="95"/>
        <v>Plasmologen Sum</v>
      </c>
      <c r="AB329">
        <f t="shared" si="96"/>
        <v>0.28878410021679707</v>
      </c>
      <c r="AC329">
        <f t="shared" si="97"/>
        <v>0.34993861675445692</v>
      </c>
      <c r="AD329">
        <f t="shared" si="98"/>
        <v>0.31986515339072336</v>
      </c>
      <c r="AE329">
        <f t="shared" si="99"/>
        <v>0.34249725272377585</v>
      </c>
      <c r="AF329">
        <f t="shared" si="100"/>
        <v>0.32965663187649441</v>
      </c>
      <c r="AG329">
        <f t="shared" si="101"/>
        <v>1.2663382756921147</v>
      </c>
      <c r="AH329">
        <f t="shared" si="102"/>
        <v>1.6586085787995097</v>
      </c>
      <c r="AI329">
        <f t="shared" si="107"/>
        <v>0.46837188806988217</v>
      </c>
      <c r="AJ329">
        <f t="shared" si="108"/>
        <v>0.35898508078683666</v>
      </c>
      <c r="AK329">
        <f t="shared" si="109"/>
        <v>0.60603843209193076</v>
      </c>
      <c r="AM329" t="str">
        <f t="shared" si="110"/>
        <v>Plasmologen Sum</v>
      </c>
      <c r="AN329">
        <f t="shared" si="111"/>
        <v>0.32614835099244954</v>
      </c>
      <c r="AO329">
        <f t="shared" si="112"/>
        <v>0.8716684510880548</v>
      </c>
      <c r="AQ329">
        <f t="shared" si="113"/>
        <v>2.3880625911693792E-2</v>
      </c>
      <c r="AR329">
        <f t="shared" si="114"/>
        <v>0.56371329103833645</v>
      </c>
      <c r="AT329">
        <f t="shared" si="103"/>
        <v>1.0679740576758041E-2</v>
      </c>
      <c r="AU329">
        <f t="shared" si="104"/>
        <v>0.23013498737815896</v>
      </c>
      <c r="AW329">
        <f t="shared" si="115"/>
        <v>9.6431542947153989E-2</v>
      </c>
    </row>
    <row r="330" spans="1:49" x14ac:dyDescent="0.2">
      <c r="A330" s="18" t="s">
        <v>2144</v>
      </c>
      <c r="C330">
        <f t="shared" ref="C330:E330" si="128">SUM(C36:C239,C7:C32)</f>
        <v>4.9052204165100646</v>
      </c>
      <c r="D330">
        <f t="shared" si="128"/>
        <v>4.0297297148768143</v>
      </c>
      <c r="E330">
        <f t="shared" si="128"/>
        <v>5.1334529475293786</v>
      </c>
      <c r="F330">
        <f t="shared" ref="F330:X330" si="129">SUM(F36:F239,F7:F32)</f>
        <v>4.9700797095226488</v>
      </c>
      <c r="G330">
        <f t="shared" si="129"/>
        <v>4.0969261541078588</v>
      </c>
      <c r="H330">
        <f t="shared" si="129"/>
        <v>4.4414822348257985</v>
      </c>
      <c r="I330">
        <f t="shared" si="129"/>
        <v>5.5605745559032398</v>
      </c>
      <c r="J330">
        <f t="shared" si="129"/>
        <v>5.7706020070931698</v>
      </c>
      <c r="K330">
        <f t="shared" si="129"/>
        <v>4.9442671701513365</v>
      </c>
      <c r="L330">
        <f t="shared" si="129"/>
        <v>4.537212209652794</v>
      </c>
      <c r="M330">
        <f t="shared" si="129"/>
        <v>9.9629449258293192</v>
      </c>
      <c r="N330">
        <f t="shared" si="129"/>
        <v>9.3461081554356316</v>
      </c>
      <c r="O330">
        <f t="shared" si="129"/>
        <v>19.433359928708299</v>
      </c>
      <c r="P330">
        <f t="shared" si="129"/>
        <v>18.215170057090507</v>
      </c>
      <c r="Q330">
        <f t="shared" si="129"/>
        <v>11.426889921817358</v>
      </c>
      <c r="R330">
        <f t="shared" si="129"/>
        <v>11.652296589758002</v>
      </c>
      <c r="S330">
        <f t="shared" si="129"/>
        <v>5.1991989064786157</v>
      </c>
      <c r="T330">
        <f t="shared" si="129"/>
        <v>4.339367516100916</v>
      </c>
      <c r="U330">
        <f t="shared" si="129"/>
        <v>4.0986270384107719</v>
      </c>
      <c r="V330">
        <f t="shared" si="129"/>
        <v>3.184696604240453</v>
      </c>
      <c r="W330">
        <f t="shared" si="129"/>
        <v>6.0698464916793782</v>
      </c>
      <c r="X330">
        <f t="shared" si="129"/>
        <v>6.6577990114029468</v>
      </c>
      <c r="AA330" t="str">
        <f t="shared" si="95"/>
        <v>Diacyl Sum</v>
      </c>
      <c r="AB330">
        <f t="shared" si="96"/>
        <v>4.4674750656934394</v>
      </c>
      <c r="AC330">
        <f t="shared" si="97"/>
        <v>5.0517663285260141</v>
      </c>
      <c r="AD330">
        <f t="shared" si="98"/>
        <v>4.2692041944668286</v>
      </c>
      <c r="AE330">
        <f t="shared" si="99"/>
        <v>5.6655882814982048</v>
      </c>
      <c r="AF330">
        <f t="shared" si="100"/>
        <v>4.7407396899020657</v>
      </c>
      <c r="AG330">
        <f t="shared" si="101"/>
        <v>9.6545265406324745</v>
      </c>
      <c r="AH330">
        <f t="shared" si="102"/>
        <v>18.824264992899401</v>
      </c>
      <c r="AI330">
        <f t="shared" si="107"/>
        <v>4.7692832112897658</v>
      </c>
      <c r="AJ330">
        <f t="shared" si="108"/>
        <v>3.6416618213256124</v>
      </c>
      <c r="AK330">
        <f t="shared" si="109"/>
        <v>6.3638227515411625</v>
      </c>
      <c r="AM330" t="str">
        <f t="shared" si="110"/>
        <v>Diacyl Sum</v>
      </c>
      <c r="AN330">
        <f t="shared" si="111"/>
        <v>4.8389547120173102</v>
      </c>
      <c r="AO330">
        <f t="shared" si="112"/>
        <v>8.6507118635376834</v>
      </c>
      <c r="AQ330">
        <f t="shared" si="113"/>
        <v>0.54792125637832745</v>
      </c>
      <c r="AR330">
        <f t="shared" si="114"/>
        <v>6.121575771407648</v>
      </c>
      <c r="AT330">
        <f t="shared" si="103"/>
        <v>0.24503783511580607</v>
      </c>
      <c r="AU330">
        <f t="shared" si="104"/>
        <v>2.499122843622176</v>
      </c>
      <c r="AW330">
        <f t="shared" si="115"/>
        <v>0.23672203588250551</v>
      </c>
    </row>
    <row r="331" spans="1:49" x14ac:dyDescent="0.2">
      <c r="A331" s="18" t="s">
        <v>2157</v>
      </c>
      <c r="C331">
        <f t="shared" ref="C331:E331" si="130">SUM(C240:C258)</f>
        <v>0.27960702171450902</v>
      </c>
      <c r="D331">
        <f t="shared" si="130"/>
        <v>0.22299882918059116</v>
      </c>
      <c r="E331">
        <f t="shared" si="130"/>
        <v>0.29430184481396754</v>
      </c>
      <c r="F331">
        <f t="shared" ref="F331:X331" si="131">SUM(F240:F258)</f>
        <v>0.2983320308885869</v>
      </c>
      <c r="G331">
        <f t="shared" si="131"/>
        <v>0.24060553695800688</v>
      </c>
      <c r="H331">
        <f t="shared" si="131"/>
        <v>0.25452034649407163</v>
      </c>
      <c r="I331">
        <f t="shared" si="131"/>
        <v>0.28585372892117505</v>
      </c>
      <c r="J331">
        <f t="shared" si="131"/>
        <v>0.26911962344279489</v>
      </c>
      <c r="K331">
        <f t="shared" si="131"/>
        <v>0.29762537074820727</v>
      </c>
      <c r="L331">
        <f t="shared" si="131"/>
        <v>0.28792695027655058</v>
      </c>
      <c r="M331">
        <f t="shared" si="131"/>
        <v>0.37244378313991477</v>
      </c>
      <c r="N331">
        <f t="shared" si="131"/>
        <v>0.3415855311209528</v>
      </c>
      <c r="O331">
        <f t="shared" si="131"/>
        <v>0.55902882912288865</v>
      </c>
      <c r="P331">
        <f t="shared" si="131"/>
        <v>0.50339257221357736</v>
      </c>
      <c r="Q331">
        <f t="shared" si="131"/>
        <v>0.25034820992947071</v>
      </c>
      <c r="R331">
        <f t="shared" si="131"/>
        <v>0.27718144109593917</v>
      </c>
      <c r="S331">
        <f t="shared" si="131"/>
        <v>0.25140858114595344</v>
      </c>
      <c r="T331">
        <f t="shared" si="131"/>
        <v>0.20817389616155971</v>
      </c>
      <c r="U331">
        <f t="shared" si="131"/>
        <v>0.17416623050756649</v>
      </c>
      <c r="V331">
        <f t="shared" si="131"/>
        <v>0.15886909129244345</v>
      </c>
      <c r="W331">
        <f t="shared" si="131"/>
        <v>0.23817478136851003</v>
      </c>
      <c r="X331">
        <f t="shared" si="131"/>
        <v>0.25171667402097408</v>
      </c>
      <c r="AA331" t="str">
        <f t="shared" si="95"/>
        <v>Akylenyl Sum</v>
      </c>
      <c r="AB331">
        <f t="shared" si="96"/>
        <v>0.25130292544755006</v>
      </c>
      <c r="AC331">
        <f t="shared" si="97"/>
        <v>0.29631693785127722</v>
      </c>
      <c r="AD331">
        <f t="shared" si="98"/>
        <v>0.24756294172603927</v>
      </c>
      <c r="AE331">
        <f t="shared" si="99"/>
        <v>0.27748667618198497</v>
      </c>
      <c r="AF331">
        <f t="shared" si="100"/>
        <v>0.29277616051237892</v>
      </c>
      <c r="AG331">
        <f t="shared" si="101"/>
        <v>0.35701465713043379</v>
      </c>
      <c r="AH331">
        <f t="shared" si="102"/>
        <v>0.53121070066823295</v>
      </c>
      <c r="AI331">
        <f t="shared" si="107"/>
        <v>0.22979123865375656</v>
      </c>
      <c r="AJ331">
        <f t="shared" si="108"/>
        <v>0.16651766090000497</v>
      </c>
      <c r="AK331">
        <f t="shared" si="109"/>
        <v>0.24494572769474204</v>
      </c>
      <c r="AM331" t="str">
        <f t="shared" si="110"/>
        <v>Akylenyl Sum</v>
      </c>
      <c r="AN331">
        <f t="shared" si="111"/>
        <v>0.27308912834384608</v>
      </c>
      <c r="AO331">
        <f t="shared" si="112"/>
        <v>0.30589599700943404</v>
      </c>
      <c r="AQ331">
        <f t="shared" si="113"/>
        <v>2.2763312791599297E-2</v>
      </c>
      <c r="AR331">
        <f t="shared" si="114"/>
        <v>0.14345123147603264</v>
      </c>
      <c r="AT331">
        <f t="shared" si="103"/>
        <v>1.0180062959021305E-2</v>
      </c>
      <c r="AU331">
        <f t="shared" si="104"/>
        <v>5.856372001502623E-2</v>
      </c>
      <c r="AW331">
        <f t="shared" si="115"/>
        <v>0.63886358240326646</v>
      </c>
    </row>
    <row r="332" spans="1:49" x14ac:dyDescent="0.2">
      <c r="A332" s="15" t="s">
        <v>2137</v>
      </c>
      <c r="B332" s="16"/>
      <c r="C332">
        <f t="shared" ref="C332:E332" si="132">SUM(C304,C284,C264,C132:C144,C118,C102,C85,C67,C48,C14)</f>
        <v>0.36991806407880201</v>
      </c>
      <c r="D332">
        <f t="shared" si="132"/>
        <v>0.25794181952016715</v>
      </c>
      <c r="E332">
        <f t="shared" si="132"/>
        <v>0.29059984638141084</v>
      </c>
      <c r="F332">
        <f t="shared" ref="F332:X332" si="133">SUM(F304,F284,F264,F132:F144,F118,F102,F85,F67,F48,F14)</f>
        <v>0.31406952573775221</v>
      </c>
      <c r="G332">
        <f t="shared" si="133"/>
        <v>0.29146206472351321</v>
      </c>
      <c r="H332">
        <f t="shared" si="133"/>
        <v>0.29765959851663165</v>
      </c>
      <c r="I332">
        <f t="shared" si="133"/>
        <v>0.30646913359712813</v>
      </c>
      <c r="J332">
        <f t="shared" si="133"/>
        <v>0.31907333767370488</v>
      </c>
      <c r="K332">
        <f t="shared" si="133"/>
        <v>0.30297996923452797</v>
      </c>
      <c r="L332">
        <f t="shared" si="133"/>
        <v>0.27128766581204833</v>
      </c>
      <c r="M332">
        <f t="shared" si="133"/>
        <v>3.3077947846268647</v>
      </c>
      <c r="N332">
        <f t="shared" si="133"/>
        <v>3.0157239972371714</v>
      </c>
      <c r="O332">
        <f t="shared" si="133"/>
        <v>5.8751826451402787</v>
      </c>
      <c r="P332">
        <f t="shared" si="133"/>
        <v>5.3489758177306523</v>
      </c>
      <c r="Q332">
        <f t="shared" si="133"/>
        <v>3.7316787652679406</v>
      </c>
      <c r="R332">
        <f t="shared" si="133"/>
        <v>3.8612908297123871</v>
      </c>
      <c r="S332">
        <f t="shared" si="133"/>
        <v>1.4691191036733651</v>
      </c>
      <c r="T332">
        <f t="shared" si="133"/>
        <v>1.1320022571757049</v>
      </c>
      <c r="U332">
        <f t="shared" si="133"/>
        <v>0.95772501833177492</v>
      </c>
      <c r="V332">
        <f t="shared" si="133"/>
        <v>0.78926099479096545</v>
      </c>
      <c r="W332">
        <f t="shared" si="133"/>
        <v>1.3781985755092192</v>
      </c>
      <c r="X332">
        <f t="shared" si="133"/>
        <v>1.5857144076421654</v>
      </c>
      <c r="AA332" t="str">
        <f t="shared" si="95"/>
        <v>Containing 18:2 Sum</v>
      </c>
      <c r="AB332">
        <f t="shared" si="96"/>
        <v>0.31392994179948458</v>
      </c>
      <c r="AC332">
        <f t="shared" si="97"/>
        <v>0.30233468605958153</v>
      </c>
      <c r="AD332">
        <f t="shared" si="98"/>
        <v>0.29456083162007241</v>
      </c>
      <c r="AE332">
        <f t="shared" si="99"/>
        <v>0.31277123563541653</v>
      </c>
      <c r="AF332">
        <f t="shared" si="100"/>
        <v>0.28713381752328815</v>
      </c>
      <c r="AG332">
        <f t="shared" si="101"/>
        <v>3.1617593909320183</v>
      </c>
      <c r="AH332">
        <f t="shared" si="102"/>
        <v>5.6120792314354659</v>
      </c>
      <c r="AI332">
        <f t="shared" si="107"/>
        <v>1.3005606804245349</v>
      </c>
      <c r="AJ332">
        <f t="shared" si="108"/>
        <v>0.87349300656137019</v>
      </c>
      <c r="AK332">
        <f t="shared" si="109"/>
        <v>1.4819564915756924</v>
      </c>
      <c r="AM332" t="str">
        <f t="shared" si="110"/>
        <v>Containing 18:2 Sum</v>
      </c>
      <c r="AN332">
        <f t="shared" si="111"/>
        <v>0.30214610252756857</v>
      </c>
      <c r="AO332">
        <f t="shared" si="112"/>
        <v>2.4859697601858164</v>
      </c>
      <c r="AQ332">
        <f t="shared" si="113"/>
        <v>1.1561713985004924E-2</v>
      </c>
      <c r="AR332">
        <f t="shared" si="114"/>
        <v>1.9520867464181602</v>
      </c>
      <c r="AT332">
        <f t="shared" si="103"/>
        <v>5.1705556813761988E-3</v>
      </c>
      <c r="AU332">
        <f t="shared" si="104"/>
        <v>0.79693607706237846</v>
      </c>
      <c r="AW332">
        <f t="shared" si="115"/>
        <v>6.6657174892442814E-2</v>
      </c>
    </row>
    <row r="333" spans="1:49" x14ac:dyDescent="0.2">
      <c r="A333" s="15" t="s">
        <v>2138</v>
      </c>
      <c r="B333" s="16"/>
      <c r="C333">
        <f t="shared" ref="C333:E333" si="134">SUM(C310,C290,C270,C256,C250,C244,C200:C206,C196,C186,C175,C163,C150,C124,C108,C91,C73,C54,C20)</f>
        <v>0.81470254591129021</v>
      </c>
      <c r="D333">
        <f t="shared" si="134"/>
        <v>0.6473632510436943</v>
      </c>
      <c r="E333">
        <f t="shared" si="134"/>
        <v>0.96050326751608861</v>
      </c>
      <c r="F333">
        <f t="shared" ref="F333:X333" si="135">SUM(F310,F290,F270,F256,F250,F244,F200:F206,F196,F186,F175,F163,F150,F124,F108,F91,F73,F54,F20)</f>
        <v>0.85535685529990801</v>
      </c>
      <c r="G333">
        <f t="shared" si="135"/>
        <v>0.63469001086540178</v>
      </c>
      <c r="H333">
        <f t="shared" si="135"/>
        <v>0.73861941551550425</v>
      </c>
      <c r="I333">
        <f t="shared" si="135"/>
        <v>0.95300219127391539</v>
      </c>
      <c r="J333">
        <f t="shared" si="135"/>
        <v>0.91561583563203119</v>
      </c>
      <c r="K333">
        <f t="shared" si="135"/>
        <v>0.8453511613987521</v>
      </c>
      <c r="L333">
        <f t="shared" si="135"/>
        <v>0.79006981460134607</v>
      </c>
      <c r="M333">
        <f t="shared" si="135"/>
        <v>1.0947464407078278</v>
      </c>
      <c r="N333">
        <f t="shared" si="135"/>
        <v>1.0329929365656272</v>
      </c>
      <c r="O333">
        <f t="shared" si="135"/>
        <v>1.8570584827469179</v>
      </c>
      <c r="P333">
        <f t="shared" si="135"/>
        <v>1.7886196606168228</v>
      </c>
      <c r="Q333">
        <f t="shared" si="135"/>
        <v>0.95978201847177003</v>
      </c>
      <c r="R333">
        <f t="shared" si="135"/>
        <v>0.88297549627497096</v>
      </c>
      <c r="S333">
        <f t="shared" si="135"/>
        <v>0.78014224397559362</v>
      </c>
      <c r="T333">
        <f t="shared" si="135"/>
        <v>0.6695409903059496</v>
      </c>
      <c r="U333">
        <f t="shared" si="135"/>
        <v>0.61648875036903994</v>
      </c>
      <c r="V333">
        <f t="shared" si="135"/>
        <v>0.48900611068656119</v>
      </c>
      <c r="W333">
        <f t="shared" si="135"/>
        <v>0.68601443946149154</v>
      </c>
      <c r="X333">
        <f t="shared" si="135"/>
        <v>0.81973592121611216</v>
      </c>
      <c r="AA333" t="str">
        <f t="shared" si="95"/>
        <v>Containing 20:4 Sum</v>
      </c>
      <c r="AB333">
        <f t="shared" si="96"/>
        <v>0.73103289847749231</v>
      </c>
      <c r="AC333">
        <f t="shared" si="97"/>
        <v>0.90793006140799837</v>
      </c>
      <c r="AD333">
        <f t="shared" si="98"/>
        <v>0.68665471319045301</v>
      </c>
      <c r="AE333">
        <f t="shared" si="99"/>
        <v>0.93430901345297324</v>
      </c>
      <c r="AF333">
        <f t="shared" si="100"/>
        <v>0.81771048800004908</v>
      </c>
      <c r="AG333">
        <f t="shared" si="101"/>
        <v>1.0638696886367276</v>
      </c>
      <c r="AH333">
        <f t="shared" si="102"/>
        <v>1.8228390716818703</v>
      </c>
      <c r="AI333">
        <f t="shared" si="107"/>
        <v>0.72484161714077167</v>
      </c>
      <c r="AJ333">
        <f t="shared" si="108"/>
        <v>0.55274743052780062</v>
      </c>
      <c r="AK333">
        <f t="shared" si="109"/>
        <v>0.75287518033880185</v>
      </c>
      <c r="AM333" t="str">
        <f t="shared" si="110"/>
        <v>Containing 20:4 Sum</v>
      </c>
      <c r="AN333">
        <f t="shared" si="111"/>
        <v>0.81552743490579316</v>
      </c>
      <c r="AO333">
        <f t="shared" si="112"/>
        <v>0.98343459766519437</v>
      </c>
      <c r="AQ333">
        <f t="shared" si="113"/>
        <v>0.10770280822247823</v>
      </c>
      <c r="AR333">
        <f t="shared" si="114"/>
        <v>0.50413021266584346</v>
      </c>
      <c r="AT333">
        <f t="shared" si="103"/>
        <v>4.8166160110616918E-2</v>
      </c>
      <c r="AU333">
        <f t="shared" si="104"/>
        <v>0.20581029749201432</v>
      </c>
      <c r="AW333">
        <f t="shared" si="115"/>
        <v>0.5035852765308575</v>
      </c>
    </row>
    <row r="334" spans="1:49" x14ac:dyDescent="0.2">
      <c r="A334" s="15" t="s">
        <v>2139</v>
      </c>
      <c r="B334" s="16"/>
      <c r="C334">
        <f t="shared" ref="C334:E334" si="136">SUM(C318,C298,C278,C258,C238:C239,C236,C232,C227,C221,C214,C194,C183,C171,C158,C116,C99,C81,C62,C28)</f>
        <v>0.90635941039244217</v>
      </c>
      <c r="D334">
        <f t="shared" si="136"/>
        <v>0.77335325503867391</v>
      </c>
      <c r="E334">
        <f t="shared" si="136"/>
        <v>0.85574449423003263</v>
      </c>
      <c r="F334">
        <f t="shared" ref="F334:X334" si="137">SUM(F318,F298,F278,F258,F238:F239,F236,F232,F227,F221,F214,F194,F183,F171,F158,F116,F99,F81,F62,F28)</f>
        <v>0.88019181519541212</v>
      </c>
      <c r="G334">
        <f t="shared" si="137"/>
        <v>0.68698641934689142</v>
      </c>
      <c r="H334">
        <f t="shared" si="137"/>
        <v>0.75104554345466967</v>
      </c>
      <c r="I334">
        <f t="shared" si="137"/>
        <v>0.90734670649635152</v>
      </c>
      <c r="J334">
        <f t="shared" si="137"/>
        <v>0.89065581615320633</v>
      </c>
      <c r="K334">
        <f t="shared" si="137"/>
        <v>1.0033342144610664</v>
      </c>
      <c r="L334">
        <f t="shared" si="137"/>
        <v>0.88107954304692448</v>
      </c>
      <c r="M334">
        <f t="shared" si="137"/>
        <v>0.91857751815019584</v>
      </c>
      <c r="N334">
        <f t="shared" si="137"/>
        <v>0.90376195340544052</v>
      </c>
      <c r="O334">
        <f t="shared" si="137"/>
        <v>1.8413545604000416</v>
      </c>
      <c r="P334">
        <f t="shared" si="137"/>
        <v>1.628291324416161</v>
      </c>
      <c r="Q334">
        <f t="shared" si="137"/>
        <v>0.91376933395683368</v>
      </c>
      <c r="R334">
        <f t="shared" si="137"/>
        <v>1.0083293589966615</v>
      </c>
      <c r="S334">
        <f t="shared" si="137"/>
        <v>0.45177315209190633</v>
      </c>
      <c r="T334">
        <f t="shared" si="137"/>
        <v>0.31930997340053607</v>
      </c>
      <c r="U334">
        <f t="shared" si="137"/>
        <v>0.28997756137438652</v>
      </c>
      <c r="V334">
        <f t="shared" si="137"/>
        <v>0.2618648634398118</v>
      </c>
      <c r="W334">
        <f t="shared" si="137"/>
        <v>0.59254904906851857</v>
      </c>
      <c r="X334">
        <f t="shared" si="137"/>
        <v>0.57860999904430299</v>
      </c>
      <c r="AA334" t="str">
        <f t="shared" si="95"/>
        <v>Containing 22:6 Sum</v>
      </c>
      <c r="AB334">
        <f t="shared" si="96"/>
        <v>0.83985633271555804</v>
      </c>
      <c r="AC334">
        <f t="shared" si="97"/>
        <v>0.86796815471272237</v>
      </c>
      <c r="AD334">
        <f t="shared" si="98"/>
        <v>0.7190159814007806</v>
      </c>
      <c r="AE334">
        <f t="shared" si="99"/>
        <v>0.89900126132477887</v>
      </c>
      <c r="AF334">
        <f t="shared" si="100"/>
        <v>0.94220687875399545</v>
      </c>
      <c r="AG334">
        <f t="shared" si="101"/>
        <v>0.91116973577781812</v>
      </c>
      <c r="AH334">
        <f t="shared" si="102"/>
        <v>1.7348229424081012</v>
      </c>
      <c r="AI334">
        <f t="shared" si="107"/>
        <v>0.3855415627462212</v>
      </c>
      <c r="AJ334">
        <f t="shared" si="108"/>
        <v>0.27592121240709916</v>
      </c>
      <c r="AK334">
        <f t="shared" si="109"/>
        <v>0.58557952405641078</v>
      </c>
      <c r="AM334" t="str">
        <f t="shared" si="110"/>
        <v>Containing 22:6 Sum</v>
      </c>
      <c r="AN334">
        <f t="shared" si="111"/>
        <v>0.85360972178156713</v>
      </c>
      <c r="AO334">
        <f t="shared" si="112"/>
        <v>0.77860699547913015</v>
      </c>
      <c r="AQ334">
        <f t="shared" si="113"/>
        <v>8.4292116094018724E-2</v>
      </c>
      <c r="AR334">
        <f t="shared" si="114"/>
        <v>0.58659501636837674</v>
      </c>
      <c r="AT334">
        <f t="shared" si="103"/>
        <v>3.7696580310705982E-2</v>
      </c>
      <c r="AU334">
        <f t="shared" si="104"/>
        <v>0.23947641262701158</v>
      </c>
      <c r="AW334">
        <f t="shared" si="115"/>
        <v>0.79068871575023625</v>
      </c>
    </row>
    <row r="335" spans="1:49" x14ac:dyDescent="0.2">
      <c r="A335" s="13" t="s">
        <v>2158</v>
      </c>
      <c r="B335" s="8"/>
      <c r="C335">
        <f t="shared" ref="C335:E335" si="138">SUM(C7:C35)</f>
        <v>1.0522780244366645</v>
      </c>
      <c r="D335">
        <f t="shared" si="138"/>
        <v>0.8443889564306245</v>
      </c>
      <c r="E335">
        <f t="shared" si="138"/>
        <v>1.1324955852207785</v>
      </c>
      <c r="F335">
        <f t="shared" ref="F335:X335" si="139">SUM(F7:F35)</f>
        <v>1.1575037292358841</v>
      </c>
      <c r="G335">
        <f t="shared" si="139"/>
        <v>0.95506144163048079</v>
      </c>
      <c r="H335">
        <f t="shared" si="139"/>
        <v>1.0602111522264412</v>
      </c>
      <c r="I335">
        <f t="shared" si="139"/>
        <v>1.5697582398616976</v>
      </c>
      <c r="J335">
        <f t="shared" si="139"/>
        <v>1.7726191806640434</v>
      </c>
      <c r="K335">
        <f t="shared" si="139"/>
        <v>1.0434441594248223</v>
      </c>
      <c r="L335">
        <f t="shared" si="139"/>
        <v>1.0452540572409244</v>
      </c>
      <c r="M335">
        <f t="shared" si="139"/>
        <v>3.4585078186536418</v>
      </c>
      <c r="N335">
        <f t="shared" si="139"/>
        <v>3.2215635137663585</v>
      </c>
      <c r="O335">
        <f t="shared" si="139"/>
        <v>8.4926649582673903</v>
      </c>
      <c r="P335">
        <f t="shared" si="139"/>
        <v>8.002957331178143</v>
      </c>
      <c r="Q335">
        <f t="shared" si="139"/>
        <v>5.5612678755452771</v>
      </c>
      <c r="R335">
        <f t="shared" si="139"/>
        <v>5.5465359672227219</v>
      </c>
      <c r="S335">
        <f t="shared" si="139"/>
        <v>1.373714269712055</v>
      </c>
      <c r="T335">
        <f t="shared" si="139"/>
        <v>1.2975056609232687</v>
      </c>
      <c r="U335">
        <f t="shared" si="139"/>
        <v>1.4196761332650778</v>
      </c>
      <c r="V335">
        <f t="shared" si="139"/>
        <v>1.0717638344086524</v>
      </c>
      <c r="W335">
        <f t="shared" si="139"/>
        <v>2.2625296847592518</v>
      </c>
      <c r="X335">
        <f t="shared" si="139"/>
        <v>2.5943103382865509</v>
      </c>
      <c r="AA335" t="str">
        <f t="shared" si="95"/>
        <v>Total LPG</v>
      </c>
      <c r="AB335">
        <f t="shared" si="96"/>
        <v>0.94833349043364445</v>
      </c>
      <c r="AC335">
        <f t="shared" si="97"/>
        <v>1.1449996572283312</v>
      </c>
      <c r="AD335">
        <f t="shared" si="98"/>
        <v>1.0076362969284611</v>
      </c>
      <c r="AE335">
        <f t="shared" si="99"/>
        <v>1.6711887102628706</v>
      </c>
      <c r="AF335">
        <f t="shared" si="100"/>
        <v>1.0443491083328733</v>
      </c>
      <c r="AG335">
        <f t="shared" si="101"/>
        <v>3.3400356662100004</v>
      </c>
      <c r="AH335">
        <f t="shared" si="102"/>
        <v>8.2478111447227676</v>
      </c>
      <c r="AI335">
        <f t="shared" si="107"/>
        <v>1.3356099653176619</v>
      </c>
      <c r="AJ335">
        <f t="shared" si="108"/>
        <v>1.2457199838368651</v>
      </c>
      <c r="AK335">
        <f t="shared" si="109"/>
        <v>2.4284200115229013</v>
      </c>
      <c r="AM335" t="str">
        <f t="shared" si="110"/>
        <v>Total LPG</v>
      </c>
      <c r="AN335">
        <f t="shared" si="111"/>
        <v>1.1633014526372361</v>
      </c>
      <c r="AO335">
        <f t="shared" si="112"/>
        <v>3.3195193543220389</v>
      </c>
      <c r="AQ335">
        <f t="shared" si="113"/>
        <v>0.29277847763496218</v>
      </c>
      <c r="AR335">
        <f t="shared" si="114"/>
        <v>2.886134058820129</v>
      </c>
      <c r="AT335">
        <f t="shared" si="103"/>
        <v>0.13093451566813544</v>
      </c>
      <c r="AU335">
        <f t="shared" si="104"/>
        <v>1.1782592955628479</v>
      </c>
      <c r="AW335">
        <f t="shared" si="115"/>
        <v>0.17040253641900258</v>
      </c>
    </row>
    <row r="336" spans="1:49" x14ac:dyDescent="0.2">
      <c r="A336" s="13" t="s">
        <v>2159</v>
      </c>
      <c r="B336" s="8"/>
      <c r="C336">
        <f t="shared" ref="C336:E336" si="140">SUM(C36:C318)</f>
        <v>4.4628661787221544</v>
      </c>
      <c r="D336">
        <f t="shared" si="140"/>
        <v>3.6555910231261248</v>
      </c>
      <c r="E336">
        <f t="shared" si="140"/>
        <v>4.6349715197545969</v>
      </c>
      <c r="F336">
        <f t="shared" ref="F336:X336" si="141">SUM(F36:F318)</f>
        <v>4.4710729320522349</v>
      </c>
      <c r="G336">
        <f t="shared" si="141"/>
        <v>3.6754668768412206</v>
      </c>
      <c r="H336">
        <f t="shared" si="141"/>
        <v>3.9825251084690398</v>
      </c>
      <c r="I336">
        <f t="shared" si="141"/>
        <v>4.5881079375998413</v>
      </c>
      <c r="J336">
        <f t="shared" si="141"/>
        <v>4.6406590626823485</v>
      </c>
      <c r="K336">
        <f t="shared" si="141"/>
        <v>4.5283379711060583</v>
      </c>
      <c r="L336">
        <f t="shared" si="141"/>
        <v>4.1093087768100753</v>
      </c>
      <c r="M336">
        <f t="shared" si="141"/>
        <v>8.2248592118111752</v>
      </c>
      <c r="N336">
        <f t="shared" si="141"/>
        <v>7.6508284026788687</v>
      </c>
      <c r="O336">
        <f t="shared" si="141"/>
        <v>13.179613849595722</v>
      </c>
      <c r="P336">
        <f t="shared" si="141"/>
        <v>12.352932405693048</v>
      </c>
      <c r="Q336">
        <f t="shared" si="141"/>
        <v>6.9795299804247479</v>
      </c>
      <c r="R336">
        <f t="shared" si="141"/>
        <v>7.2849256799596223</v>
      </c>
      <c r="S336">
        <f t="shared" si="141"/>
        <v>4.5735458969379152</v>
      </c>
      <c r="T336">
        <f t="shared" si="141"/>
        <v>3.6901268484535672</v>
      </c>
      <c r="U336">
        <f t="shared" si="141"/>
        <v>3.2655855173502029</v>
      </c>
      <c r="V336">
        <f t="shared" si="141"/>
        <v>2.577303641000972</v>
      </c>
      <c r="W336">
        <f t="shared" si="141"/>
        <v>4.6105649219747074</v>
      </c>
      <c r="X336">
        <f t="shared" si="141"/>
        <v>4.9622088776351578</v>
      </c>
      <c r="AA336" t="str">
        <f t="shared" ref="AA336:AA340" si="142">A336</f>
        <v>Total PG</v>
      </c>
      <c r="AB336">
        <f t="shared" ref="AB336:AB338" si="143">AVERAGE(C336:D336)</f>
        <v>4.0592286009241398</v>
      </c>
      <c r="AC336">
        <f t="shared" ref="AC336:AC338" si="144">AVERAGE(E336:F336)</f>
        <v>4.5530222259034154</v>
      </c>
      <c r="AD336">
        <f t="shared" ref="AD336:AD338" si="145">AVERAGE(G336:H336)</f>
        <v>3.8289959926551305</v>
      </c>
      <c r="AE336">
        <f t="shared" ref="AE336:AE338" si="146">AVERAGE(I336:J336)</f>
        <v>4.6143835001410949</v>
      </c>
      <c r="AF336">
        <f t="shared" ref="AF336:AF338" si="147">AVERAGE(K336:L336)</f>
        <v>4.3188233739580664</v>
      </c>
      <c r="AG336">
        <f t="shared" ref="AG336:AG338" si="148">AVERAGE(M336:N336)</f>
        <v>7.9378438072450219</v>
      </c>
      <c r="AH336">
        <f t="shared" ref="AH336:AH338" si="149">AVERAGE(O336:P336)</f>
        <v>12.766273127644386</v>
      </c>
      <c r="AI336">
        <f t="shared" si="107"/>
        <v>4.1318363726957408</v>
      </c>
      <c r="AJ336">
        <f t="shared" si="108"/>
        <v>2.9214445791755876</v>
      </c>
      <c r="AK336">
        <f t="shared" si="109"/>
        <v>4.786386899804933</v>
      </c>
      <c r="AM336" t="str">
        <f t="shared" si="110"/>
        <v>Total PG</v>
      </c>
      <c r="AN336">
        <f t="shared" si="111"/>
        <v>4.2748907387163699</v>
      </c>
      <c r="AO336">
        <f t="shared" si="112"/>
        <v>6.5087569573131336</v>
      </c>
      <c r="AQ336">
        <f t="shared" si="113"/>
        <v>0.33161529590252425</v>
      </c>
      <c r="AR336">
        <f t="shared" si="114"/>
        <v>3.9586588014605062</v>
      </c>
      <c r="AT336">
        <f t="shared" ref="AT336:AT340" si="150">AQ336/SQRT(5)</f>
        <v>0.14830286880335034</v>
      </c>
      <c r="AU336">
        <f t="shared" ref="AU336:AU340" si="151">AR336/SQRT(6)</f>
        <v>1.6161156882259766</v>
      </c>
      <c r="AW336">
        <f t="shared" si="115"/>
        <v>0.2761360600589276</v>
      </c>
    </row>
    <row r="338" spans="1:49" x14ac:dyDescent="0.2">
      <c r="A338" t="s">
        <v>116</v>
      </c>
      <c r="C338">
        <f t="shared" ref="C338:E338" si="152">SUM(C335:C336)</f>
        <v>5.5151442031588189</v>
      </c>
      <c r="D338">
        <f t="shared" si="152"/>
        <v>4.4999799795567492</v>
      </c>
      <c r="E338">
        <f t="shared" si="152"/>
        <v>5.7674671049753758</v>
      </c>
      <c r="F338">
        <f t="shared" ref="F338:X338" si="153">SUM(F335:F336)</f>
        <v>5.6285766612881192</v>
      </c>
      <c r="G338">
        <f t="shared" si="153"/>
        <v>4.6305283184717014</v>
      </c>
      <c r="H338">
        <f t="shared" si="153"/>
        <v>5.0427362606954809</v>
      </c>
      <c r="I338">
        <f t="shared" si="153"/>
        <v>6.1578661774615391</v>
      </c>
      <c r="J338">
        <f t="shared" si="153"/>
        <v>6.413278243346392</v>
      </c>
      <c r="K338">
        <f t="shared" si="153"/>
        <v>5.571782130530881</v>
      </c>
      <c r="L338">
        <f t="shared" si="153"/>
        <v>5.1545628340509992</v>
      </c>
      <c r="M338">
        <f t="shared" si="153"/>
        <v>11.683367030464817</v>
      </c>
      <c r="N338">
        <f t="shared" si="153"/>
        <v>10.872391916445228</v>
      </c>
      <c r="O338">
        <f t="shared" si="153"/>
        <v>21.672278807863112</v>
      </c>
      <c r="P338">
        <f t="shared" si="153"/>
        <v>20.355889736871191</v>
      </c>
      <c r="Q338">
        <f t="shared" si="153"/>
        <v>12.540797855970025</v>
      </c>
      <c r="R338">
        <f t="shared" si="153"/>
        <v>12.831461647182344</v>
      </c>
      <c r="S338">
        <f t="shared" si="153"/>
        <v>5.9472601666499703</v>
      </c>
      <c r="T338">
        <f t="shared" si="153"/>
        <v>4.9876325093768354</v>
      </c>
      <c r="U338">
        <f t="shared" si="153"/>
        <v>4.6852616506152804</v>
      </c>
      <c r="V338">
        <f t="shared" si="153"/>
        <v>3.6490674754096242</v>
      </c>
      <c r="W338">
        <f t="shared" si="153"/>
        <v>6.8730946067339591</v>
      </c>
      <c r="X338">
        <f t="shared" si="153"/>
        <v>7.5565192159217087</v>
      </c>
      <c r="AA338" t="str">
        <f t="shared" si="142"/>
        <v>TOTAL</v>
      </c>
      <c r="AB338">
        <f t="shared" si="143"/>
        <v>5.0075620913577836</v>
      </c>
      <c r="AC338">
        <f t="shared" si="144"/>
        <v>5.698021883131748</v>
      </c>
      <c r="AD338">
        <f t="shared" si="145"/>
        <v>4.8366322895835907</v>
      </c>
      <c r="AE338">
        <f t="shared" si="146"/>
        <v>6.2855722104039655</v>
      </c>
      <c r="AF338">
        <f t="shared" si="147"/>
        <v>5.3631724822909401</v>
      </c>
      <c r="AG338">
        <f t="shared" si="148"/>
        <v>11.277879473455023</v>
      </c>
      <c r="AH338">
        <f t="shared" si="149"/>
        <v>21.01408427236715</v>
      </c>
      <c r="AI338">
        <f>AVERAGE(S338:T338)</f>
        <v>5.4674463380134029</v>
      </c>
      <c r="AJ338">
        <f>AVERAGE(U338:V338)</f>
        <v>4.1671645630124523</v>
      </c>
      <c r="AK338">
        <f>AVERAGE(W338:X338)</f>
        <v>7.2148069113278339</v>
      </c>
      <c r="AM338" t="str">
        <f>A338</f>
        <v>TOTAL</v>
      </c>
      <c r="AN338">
        <f>AVERAGE(AB338:AF338)</f>
        <v>5.4381921913536058</v>
      </c>
      <c r="AO338">
        <f>AVERAGE(AG338:AK338)</f>
        <v>9.8282763116351717</v>
      </c>
      <c r="AQ338">
        <f>STDEV(AB338:AF338)</f>
        <v>0.57846973140414215</v>
      </c>
      <c r="AR338">
        <f>STDEV(AG338:AK338)</f>
        <v>6.8029202489943241</v>
      </c>
      <c r="AT338">
        <f t="shared" si="150"/>
        <v>0.25869952846914135</v>
      </c>
      <c r="AU338">
        <f t="shared" si="151"/>
        <v>2.7772805618139302</v>
      </c>
      <c r="AW338">
        <f>TTEST(AB338:AF338,AG338:AK338,2,3)</f>
        <v>0.22289476569636626</v>
      </c>
    </row>
    <row r="339" spans="1:49" x14ac:dyDescent="0.2">
      <c r="A339" s="4" t="s">
        <v>2160</v>
      </c>
      <c r="B339" s="4"/>
      <c r="C339">
        <f t="shared" ref="C339:E339" si="154">COUNTIF(C7:C35, "&gt;0")</f>
        <v>24</v>
      </c>
      <c r="D339">
        <f t="shared" si="154"/>
        <v>25</v>
      </c>
      <c r="E339">
        <f t="shared" si="154"/>
        <v>24</v>
      </c>
      <c r="F339">
        <f t="shared" ref="F339:X339" si="155">COUNTIF(F7:F35, "&gt;0")</f>
        <v>24</v>
      </c>
      <c r="G339">
        <f t="shared" si="155"/>
        <v>23</v>
      </c>
      <c r="H339">
        <f t="shared" si="155"/>
        <v>22</v>
      </c>
      <c r="I339">
        <f t="shared" si="155"/>
        <v>24</v>
      </c>
      <c r="J339">
        <f t="shared" si="155"/>
        <v>25</v>
      </c>
      <c r="K339">
        <f t="shared" si="155"/>
        <v>23</v>
      </c>
      <c r="L339">
        <f t="shared" si="155"/>
        <v>23</v>
      </c>
      <c r="M339">
        <f t="shared" si="155"/>
        <v>26</v>
      </c>
      <c r="N339">
        <f t="shared" si="155"/>
        <v>22</v>
      </c>
      <c r="O339">
        <f t="shared" si="155"/>
        <v>22</v>
      </c>
      <c r="P339">
        <f t="shared" si="155"/>
        <v>21</v>
      </c>
      <c r="Q339">
        <f t="shared" si="155"/>
        <v>26</v>
      </c>
      <c r="R339">
        <f t="shared" si="155"/>
        <v>26</v>
      </c>
      <c r="S339">
        <f t="shared" si="155"/>
        <v>23</v>
      </c>
      <c r="T339">
        <f t="shared" si="155"/>
        <v>22</v>
      </c>
      <c r="U339">
        <f t="shared" si="155"/>
        <v>22</v>
      </c>
      <c r="V339">
        <f t="shared" si="155"/>
        <v>25</v>
      </c>
      <c r="W339">
        <f t="shared" si="155"/>
        <v>22</v>
      </c>
      <c r="X339">
        <f t="shared" si="155"/>
        <v>25</v>
      </c>
      <c r="AA339" t="str">
        <f t="shared" si="142"/>
        <v>Number of Species LPG</v>
      </c>
      <c r="AB339">
        <v>24.5</v>
      </c>
      <c r="AC339">
        <v>24</v>
      </c>
      <c r="AD339">
        <v>22.5</v>
      </c>
      <c r="AE339">
        <v>24.5</v>
      </c>
      <c r="AF339">
        <v>23</v>
      </c>
      <c r="AG339">
        <v>24</v>
      </c>
      <c r="AH339">
        <v>21.5</v>
      </c>
      <c r="AI339">
        <v>22.5</v>
      </c>
      <c r="AJ339">
        <v>23.5</v>
      </c>
      <c r="AK339">
        <v>23.5</v>
      </c>
      <c r="AM339" t="str">
        <f>A339</f>
        <v>Number of Species LPG</v>
      </c>
      <c r="AN339">
        <f>AVERAGE(AB339:AF339)</f>
        <v>23.7</v>
      </c>
      <c r="AO339">
        <f>AVERAGE(AG339:AK339)</f>
        <v>23</v>
      </c>
      <c r="AQ339">
        <f>STDEV(AB339:AF339)</f>
        <v>0.90829510622924747</v>
      </c>
      <c r="AR339">
        <f>STDEV(AG339:AK339)</f>
        <v>1</v>
      </c>
      <c r="AT339">
        <f t="shared" si="150"/>
        <v>0.40620192023179796</v>
      </c>
      <c r="AU339">
        <f t="shared" si="151"/>
        <v>0.40824829046386307</v>
      </c>
      <c r="AW339">
        <f>TTEST(AB339:AF339,AG339:AK339,2,3)</f>
        <v>0.28031079407041359</v>
      </c>
    </row>
    <row r="340" spans="1:49" x14ac:dyDescent="0.2">
      <c r="A340" s="4" t="s">
        <v>2161</v>
      </c>
      <c r="B340" s="4"/>
      <c r="C340">
        <f t="shared" ref="C340:E340" si="156">COUNTIF(C36:C318, "&gt;0")</f>
        <v>230</v>
      </c>
      <c r="D340">
        <f t="shared" si="156"/>
        <v>234</v>
      </c>
      <c r="E340">
        <f t="shared" si="156"/>
        <v>238</v>
      </c>
      <c r="F340">
        <f t="shared" ref="F340:X340" si="157">COUNTIF(F36:F318, "&gt;0")</f>
        <v>241</v>
      </c>
      <c r="G340">
        <f t="shared" si="157"/>
        <v>234</v>
      </c>
      <c r="H340">
        <f t="shared" si="157"/>
        <v>225</v>
      </c>
      <c r="I340">
        <f t="shared" si="157"/>
        <v>226</v>
      </c>
      <c r="J340">
        <f t="shared" si="157"/>
        <v>230</v>
      </c>
      <c r="K340">
        <f t="shared" si="157"/>
        <v>235</v>
      </c>
      <c r="L340">
        <f t="shared" si="157"/>
        <v>231</v>
      </c>
      <c r="M340">
        <f t="shared" si="157"/>
        <v>234</v>
      </c>
      <c r="N340">
        <f t="shared" si="157"/>
        <v>233</v>
      </c>
      <c r="O340">
        <f t="shared" si="157"/>
        <v>233</v>
      </c>
      <c r="P340">
        <f t="shared" si="157"/>
        <v>227</v>
      </c>
      <c r="Q340">
        <f t="shared" si="157"/>
        <v>250</v>
      </c>
      <c r="R340">
        <f t="shared" si="157"/>
        <v>248</v>
      </c>
      <c r="S340">
        <f t="shared" si="157"/>
        <v>216</v>
      </c>
      <c r="T340">
        <f t="shared" si="157"/>
        <v>224</v>
      </c>
      <c r="U340">
        <f t="shared" si="157"/>
        <v>210</v>
      </c>
      <c r="V340">
        <f t="shared" si="157"/>
        <v>218</v>
      </c>
      <c r="W340">
        <f t="shared" si="157"/>
        <v>214</v>
      </c>
      <c r="X340">
        <f t="shared" si="157"/>
        <v>223</v>
      </c>
      <c r="AA340" t="str">
        <f t="shared" si="142"/>
        <v>Number of Species PG</v>
      </c>
      <c r="AB340">
        <v>232</v>
      </c>
      <c r="AC340">
        <v>239.5</v>
      </c>
      <c r="AD340">
        <v>229.5</v>
      </c>
      <c r="AE340">
        <v>228</v>
      </c>
      <c r="AF340">
        <v>233</v>
      </c>
      <c r="AG340">
        <v>233.5</v>
      </c>
      <c r="AH340">
        <v>230</v>
      </c>
      <c r="AI340">
        <v>220</v>
      </c>
      <c r="AJ340">
        <v>214</v>
      </c>
      <c r="AK340">
        <v>218.5</v>
      </c>
      <c r="AM340" t="str">
        <f>A340</f>
        <v>Number of Species PG</v>
      </c>
      <c r="AN340">
        <f>AVERAGE(AB340:AF340)</f>
        <v>232.4</v>
      </c>
      <c r="AO340">
        <f>AVERAGE(AG340:AK340)</f>
        <v>223.2</v>
      </c>
      <c r="AQ340">
        <f>STDEV(AB340:AF340)</f>
        <v>4.4356510232433752</v>
      </c>
      <c r="AR340">
        <f>STDEV(AG340:AK340)</f>
        <v>8.2051812898923817</v>
      </c>
      <c r="AT340">
        <f t="shared" si="150"/>
        <v>1.9836834424877372</v>
      </c>
      <c r="AU340">
        <f t="shared" si="151"/>
        <v>3.3497512345446396</v>
      </c>
      <c r="AW340">
        <f>TTEST(AB340:AF340,AG340:AK340,2,3)</f>
        <v>6.845291388675806E-2</v>
      </c>
    </row>
  </sheetData>
  <mergeCells count="3">
    <mergeCell ref="AN3:AO3"/>
    <mergeCell ref="AQ3:AR3"/>
    <mergeCell ref="AT3:AU3"/>
  </mergeCells>
  <conditionalFormatting sqref="A323">
    <cfRule type="aboveAverage" dxfId="994" priority="359" stdDev="2"/>
  </conditionalFormatting>
  <conditionalFormatting sqref="A324">
    <cfRule type="aboveAverage" dxfId="993" priority="358" stdDev="2"/>
  </conditionalFormatting>
  <conditionalFormatting sqref="A326">
    <cfRule type="aboveAverage" dxfId="992" priority="357" stdDev="2"/>
  </conditionalFormatting>
  <conditionalFormatting sqref="A327">
    <cfRule type="aboveAverage" dxfId="991" priority="356" stdDev="2"/>
  </conditionalFormatting>
  <conditionalFormatting sqref="A328">
    <cfRule type="aboveAverage" dxfId="990" priority="355" stdDev="2"/>
  </conditionalFormatting>
  <conditionalFormatting sqref="A325:B325">
    <cfRule type="aboveAverage" dxfId="989" priority="354" stdDev="3"/>
  </conditionalFormatting>
  <conditionalFormatting sqref="C340:X340">
    <cfRule type="aboveAverage" dxfId="988" priority="353" stdDev="3"/>
  </conditionalFormatting>
  <conditionalFormatting sqref="C339:X339">
    <cfRule type="aboveAverage" dxfId="987" priority="352" stdDev="3"/>
  </conditionalFormatting>
  <conditionalFormatting sqref="C338:X338">
    <cfRule type="aboveAverage" dxfId="986" priority="351" stdDev="3"/>
  </conditionalFormatting>
  <conditionalFormatting sqref="C337:X337">
    <cfRule type="aboveAverage" dxfId="985" priority="350" stdDev="3"/>
  </conditionalFormatting>
  <conditionalFormatting sqref="C336:X336">
    <cfRule type="aboveAverage" dxfId="984" priority="349" stdDev="3"/>
  </conditionalFormatting>
  <conditionalFormatting sqref="C335:X335">
    <cfRule type="aboveAverage" dxfId="983" priority="348" stdDev="3"/>
  </conditionalFormatting>
  <conditionalFormatting sqref="C334:X334">
    <cfRule type="aboveAverage" dxfId="982" priority="347" stdDev="3"/>
  </conditionalFormatting>
  <conditionalFormatting sqref="C333:X333">
    <cfRule type="aboveAverage" dxfId="981" priority="346" stdDev="3"/>
  </conditionalFormatting>
  <conditionalFormatting sqref="C332:X332">
    <cfRule type="aboveAverage" dxfId="980" priority="345" stdDev="3"/>
  </conditionalFormatting>
  <conditionalFormatting sqref="C331:X331">
    <cfRule type="aboveAverage" dxfId="979" priority="344" stdDev="3"/>
  </conditionalFormatting>
  <conditionalFormatting sqref="C330:X330">
    <cfRule type="aboveAverage" dxfId="978" priority="343" stdDev="3"/>
  </conditionalFormatting>
  <conditionalFormatting sqref="C329:X329">
    <cfRule type="aboveAverage" dxfId="977" priority="342" stdDev="3"/>
  </conditionalFormatting>
  <conditionalFormatting sqref="C328:X328">
    <cfRule type="aboveAverage" dxfId="976" priority="341" stdDev="3"/>
  </conditionalFormatting>
  <conditionalFormatting sqref="C327:X327">
    <cfRule type="aboveAverage" dxfId="975" priority="340" stdDev="3"/>
  </conditionalFormatting>
  <conditionalFormatting sqref="C326:X326">
    <cfRule type="aboveAverage" dxfId="974" priority="339" stdDev="3"/>
  </conditionalFormatting>
  <conditionalFormatting sqref="C325:X325">
    <cfRule type="aboveAverage" dxfId="973" priority="338" stdDev="3"/>
  </conditionalFormatting>
  <conditionalFormatting sqref="C324:X324">
    <cfRule type="aboveAverage" dxfId="972" priority="337" stdDev="3"/>
  </conditionalFormatting>
  <conditionalFormatting sqref="C323:X323">
    <cfRule type="aboveAverage" dxfId="971" priority="336" stdDev="3"/>
  </conditionalFormatting>
  <conditionalFormatting sqref="C322:X322">
    <cfRule type="aboveAverage" dxfId="970" priority="335" stdDev="3"/>
  </conditionalFormatting>
  <conditionalFormatting sqref="C321:X321">
    <cfRule type="aboveAverage" dxfId="969" priority="334" stdDev="3"/>
  </conditionalFormatting>
  <conditionalFormatting sqref="C320:X320">
    <cfRule type="aboveAverage" dxfId="968" priority="333" stdDev="3"/>
  </conditionalFormatting>
  <conditionalFormatting sqref="C319:X319">
    <cfRule type="aboveAverage" dxfId="967" priority="332" stdDev="3"/>
  </conditionalFormatting>
  <conditionalFormatting sqref="C318:X318">
    <cfRule type="aboveAverage" dxfId="966" priority="331" stdDev="3"/>
  </conditionalFormatting>
  <conditionalFormatting sqref="C317:X317">
    <cfRule type="aboveAverage" dxfId="965" priority="330" stdDev="3"/>
  </conditionalFormatting>
  <conditionalFormatting sqref="C316:X316">
    <cfRule type="aboveAverage" dxfId="964" priority="329" stdDev="3"/>
  </conditionalFormatting>
  <conditionalFormatting sqref="C315:X315">
    <cfRule type="aboveAverage" dxfId="963" priority="328" stdDev="3"/>
  </conditionalFormatting>
  <conditionalFormatting sqref="C314:X314">
    <cfRule type="aboveAverage" dxfId="962" priority="327" stdDev="3"/>
  </conditionalFormatting>
  <conditionalFormatting sqref="C313:X313">
    <cfRule type="aboveAverage" dxfId="961" priority="326" stdDev="3"/>
  </conditionalFormatting>
  <conditionalFormatting sqref="C312:X312">
    <cfRule type="aboveAverage" dxfId="960" priority="325" stdDev="3"/>
  </conditionalFormatting>
  <conditionalFormatting sqref="C311:X311">
    <cfRule type="aboveAverage" dxfId="959" priority="324" stdDev="3"/>
  </conditionalFormatting>
  <conditionalFormatting sqref="C310:X310">
    <cfRule type="aboveAverage" dxfId="958" priority="323" stdDev="3"/>
  </conditionalFormatting>
  <conditionalFormatting sqref="C309:X309">
    <cfRule type="aboveAverage" dxfId="957" priority="322" stdDev="3"/>
  </conditionalFormatting>
  <conditionalFormatting sqref="C308:X308">
    <cfRule type="aboveAverage" dxfId="956" priority="321" stdDev="3"/>
  </conditionalFormatting>
  <conditionalFormatting sqref="C307:X307">
    <cfRule type="aboveAverage" dxfId="955" priority="320" stdDev="3"/>
  </conditionalFormatting>
  <conditionalFormatting sqref="C306:X306">
    <cfRule type="aboveAverage" dxfId="954" priority="319" stdDev="3"/>
  </conditionalFormatting>
  <conditionalFormatting sqref="C305:X305">
    <cfRule type="aboveAverage" dxfId="953" priority="318" stdDev="3"/>
  </conditionalFormatting>
  <conditionalFormatting sqref="C304:X304">
    <cfRule type="aboveAverage" dxfId="952" priority="317" stdDev="3"/>
  </conditionalFormatting>
  <conditionalFormatting sqref="C303:X303">
    <cfRule type="aboveAverage" dxfId="951" priority="316" stdDev="3"/>
  </conditionalFormatting>
  <conditionalFormatting sqref="C302:X302">
    <cfRule type="aboveAverage" dxfId="950" priority="315" stdDev="3"/>
  </conditionalFormatting>
  <conditionalFormatting sqref="C301:X301">
    <cfRule type="aboveAverage" dxfId="949" priority="314" stdDev="3"/>
  </conditionalFormatting>
  <conditionalFormatting sqref="C300:X300">
    <cfRule type="aboveAverage" dxfId="948" priority="313" stdDev="3"/>
  </conditionalFormatting>
  <conditionalFormatting sqref="C299:X299">
    <cfRule type="aboveAverage" dxfId="947" priority="312" stdDev="3"/>
  </conditionalFormatting>
  <conditionalFormatting sqref="C298:X298">
    <cfRule type="aboveAverage" dxfId="946" priority="311" stdDev="3"/>
  </conditionalFormatting>
  <conditionalFormatting sqref="C297:X297">
    <cfRule type="aboveAverage" dxfId="945" priority="310" stdDev="3"/>
  </conditionalFormatting>
  <conditionalFormatting sqref="C296:X296">
    <cfRule type="aboveAverage" dxfId="944" priority="309" stdDev="3"/>
  </conditionalFormatting>
  <conditionalFormatting sqref="C295:X295">
    <cfRule type="aboveAverage" dxfId="943" priority="308" stdDev="3"/>
  </conditionalFormatting>
  <conditionalFormatting sqref="C294:X294">
    <cfRule type="aboveAverage" dxfId="942" priority="307" stdDev="3"/>
  </conditionalFormatting>
  <conditionalFormatting sqref="C293:X293">
    <cfRule type="aboveAverage" dxfId="941" priority="306" stdDev="3"/>
  </conditionalFormatting>
  <conditionalFormatting sqref="C292:X292">
    <cfRule type="aboveAverage" dxfId="940" priority="305" stdDev="3"/>
  </conditionalFormatting>
  <conditionalFormatting sqref="C291:X291">
    <cfRule type="aboveAverage" dxfId="939" priority="304" stdDev="3"/>
  </conditionalFormatting>
  <conditionalFormatting sqref="C290:X290">
    <cfRule type="aboveAverage" dxfId="938" priority="303" stdDev="3"/>
  </conditionalFormatting>
  <conditionalFormatting sqref="C289:X289">
    <cfRule type="aboveAverage" dxfId="937" priority="302" stdDev="3"/>
  </conditionalFormatting>
  <conditionalFormatting sqref="C288:X288">
    <cfRule type="aboveAverage" dxfId="936" priority="301" stdDev="3"/>
  </conditionalFormatting>
  <conditionalFormatting sqref="C287:X287">
    <cfRule type="aboveAverage" dxfId="935" priority="300" stdDev="3"/>
  </conditionalFormatting>
  <conditionalFormatting sqref="C286:X286">
    <cfRule type="aboveAverage" dxfId="934" priority="299" stdDev="3"/>
  </conditionalFormatting>
  <conditionalFormatting sqref="C285:X285">
    <cfRule type="aboveAverage" dxfId="933" priority="298" stdDev="3"/>
  </conditionalFormatting>
  <conditionalFormatting sqref="C284:X284">
    <cfRule type="aboveAverage" dxfId="932" priority="297" stdDev="3"/>
  </conditionalFormatting>
  <conditionalFormatting sqref="C283:X283">
    <cfRule type="aboveAverage" dxfId="931" priority="296" stdDev="3"/>
  </conditionalFormatting>
  <conditionalFormatting sqref="C282:X282">
    <cfRule type="aboveAverage" dxfId="930" priority="295" stdDev="3"/>
  </conditionalFormatting>
  <conditionalFormatting sqref="C281:X281">
    <cfRule type="aboveAverage" dxfId="929" priority="294" stdDev="3"/>
  </conditionalFormatting>
  <conditionalFormatting sqref="C280:X280">
    <cfRule type="aboveAverage" dxfId="928" priority="293" stdDev="3"/>
  </conditionalFormatting>
  <conditionalFormatting sqref="C279:X279">
    <cfRule type="aboveAverage" dxfId="927" priority="292" stdDev="3"/>
  </conditionalFormatting>
  <conditionalFormatting sqref="C278:X278">
    <cfRule type="aboveAverage" dxfId="926" priority="291" stdDev="3"/>
  </conditionalFormatting>
  <conditionalFormatting sqref="C277:X277">
    <cfRule type="aboveAverage" dxfId="925" priority="290" stdDev="3"/>
  </conditionalFormatting>
  <conditionalFormatting sqref="C276:X276">
    <cfRule type="aboveAverage" dxfId="924" priority="289" stdDev="3"/>
  </conditionalFormatting>
  <conditionalFormatting sqref="C275:X275">
    <cfRule type="aboveAverage" dxfId="923" priority="288" stdDev="3"/>
  </conditionalFormatting>
  <conditionalFormatting sqref="C274:X274">
    <cfRule type="aboveAverage" dxfId="922" priority="287" stdDev="3"/>
  </conditionalFormatting>
  <conditionalFormatting sqref="C273:X273">
    <cfRule type="aboveAverage" dxfId="921" priority="286" stdDev="3"/>
  </conditionalFormatting>
  <conditionalFormatting sqref="C272:X272">
    <cfRule type="aboveAverage" dxfId="920" priority="285" stdDev="3"/>
  </conditionalFormatting>
  <conditionalFormatting sqref="C271:X271">
    <cfRule type="aboveAverage" dxfId="919" priority="284" stdDev="3"/>
  </conditionalFormatting>
  <conditionalFormatting sqref="C270:X270">
    <cfRule type="aboveAverage" dxfId="918" priority="283" stdDev="3"/>
  </conditionalFormatting>
  <conditionalFormatting sqref="C269:X269">
    <cfRule type="aboveAverage" dxfId="917" priority="282" stdDev="3"/>
  </conditionalFormatting>
  <conditionalFormatting sqref="C268:X268">
    <cfRule type="aboveAverage" dxfId="916" priority="281" stdDev="3"/>
  </conditionalFormatting>
  <conditionalFormatting sqref="C267:X267">
    <cfRule type="aboveAverage" dxfId="915" priority="280" stdDev="3"/>
  </conditionalFormatting>
  <conditionalFormatting sqref="C266:X266">
    <cfRule type="aboveAverage" dxfId="914" priority="279" stdDev="3"/>
  </conditionalFormatting>
  <conditionalFormatting sqref="C265:X265">
    <cfRule type="aboveAverage" dxfId="913" priority="278" stdDev="3"/>
  </conditionalFormatting>
  <conditionalFormatting sqref="C264:X264">
    <cfRule type="aboveAverage" dxfId="912" priority="277" stdDev="3"/>
  </conditionalFormatting>
  <conditionalFormatting sqref="C263:X263">
    <cfRule type="aboveAverage" dxfId="911" priority="276" stdDev="3"/>
  </conditionalFormatting>
  <conditionalFormatting sqref="C262:X262">
    <cfRule type="aboveAverage" dxfId="910" priority="275" stdDev="3"/>
  </conditionalFormatting>
  <conditionalFormatting sqref="C261:X261">
    <cfRule type="aboveAverage" dxfId="909" priority="274" stdDev="3"/>
  </conditionalFormatting>
  <conditionalFormatting sqref="C260:X260">
    <cfRule type="aboveAverage" dxfId="908" priority="273" stdDev="3"/>
  </conditionalFormatting>
  <conditionalFormatting sqref="C259:X259">
    <cfRule type="aboveAverage" dxfId="907" priority="272" stdDev="3"/>
  </conditionalFormatting>
  <conditionalFormatting sqref="C258:X258">
    <cfRule type="aboveAverage" dxfId="906" priority="271" stdDev="3"/>
  </conditionalFormatting>
  <conditionalFormatting sqref="C257:X257">
    <cfRule type="aboveAverage" dxfId="905" priority="270" stdDev="3"/>
  </conditionalFormatting>
  <conditionalFormatting sqref="C256:X256">
    <cfRule type="aboveAverage" dxfId="904" priority="269" stdDev="3"/>
  </conditionalFormatting>
  <conditionalFormatting sqref="C255:X255">
    <cfRule type="aboveAverage" dxfId="903" priority="268" stdDev="3"/>
  </conditionalFormatting>
  <conditionalFormatting sqref="C254:X254">
    <cfRule type="aboveAverage" dxfId="902" priority="267" stdDev="3"/>
  </conditionalFormatting>
  <conditionalFormatting sqref="C253:X253">
    <cfRule type="aboveAverage" dxfId="901" priority="266" stdDev="3"/>
  </conditionalFormatting>
  <conditionalFormatting sqref="C252:X252">
    <cfRule type="aboveAverage" dxfId="900" priority="265" stdDev="3"/>
  </conditionalFormatting>
  <conditionalFormatting sqref="C251:X251">
    <cfRule type="aboveAverage" dxfId="899" priority="264" stdDev="3"/>
  </conditionalFormatting>
  <conditionalFormatting sqref="C250:X250">
    <cfRule type="aboveAverage" dxfId="898" priority="263" stdDev="3"/>
  </conditionalFormatting>
  <conditionalFormatting sqref="C249:X249">
    <cfRule type="aboveAverage" dxfId="897" priority="262" stdDev="3"/>
  </conditionalFormatting>
  <conditionalFormatting sqref="C248:X248">
    <cfRule type="aboveAverage" dxfId="896" priority="261" stdDev="3"/>
  </conditionalFormatting>
  <conditionalFormatting sqref="C247:X247">
    <cfRule type="aboveAverage" dxfId="895" priority="260" stdDev="3"/>
  </conditionalFormatting>
  <conditionalFormatting sqref="C246:X246">
    <cfRule type="aboveAverage" dxfId="894" priority="259" stdDev="3"/>
  </conditionalFormatting>
  <conditionalFormatting sqref="C245:X245">
    <cfRule type="aboveAverage" dxfId="893" priority="258" stdDev="3"/>
  </conditionalFormatting>
  <conditionalFormatting sqref="C244:X244">
    <cfRule type="aboveAverage" dxfId="892" priority="257" stdDev="3"/>
  </conditionalFormatting>
  <conditionalFormatting sqref="C243:X243">
    <cfRule type="aboveAverage" dxfId="891" priority="256" stdDev="3"/>
  </conditionalFormatting>
  <conditionalFormatting sqref="C242:X242">
    <cfRule type="aboveAverage" dxfId="890" priority="255" stdDev="3"/>
  </conditionalFormatting>
  <conditionalFormatting sqref="C241:X241">
    <cfRule type="aboveAverage" dxfId="889" priority="254" stdDev="3"/>
  </conditionalFormatting>
  <conditionalFormatting sqref="C240:X240">
    <cfRule type="aboveAverage" dxfId="888" priority="253" stdDev="3"/>
  </conditionalFormatting>
  <conditionalFormatting sqref="C239:X239">
    <cfRule type="aboveAverage" dxfId="887" priority="252" stdDev="3"/>
  </conditionalFormatting>
  <conditionalFormatting sqref="C238:X238">
    <cfRule type="aboveAverage" dxfId="886" priority="251" stdDev="3"/>
  </conditionalFormatting>
  <conditionalFormatting sqref="C237:X237">
    <cfRule type="aboveAverage" dxfId="885" priority="250" stdDev="3"/>
  </conditionalFormatting>
  <conditionalFormatting sqref="C236:X236">
    <cfRule type="aboveAverage" dxfId="884" priority="249" stdDev="3"/>
  </conditionalFormatting>
  <conditionalFormatting sqref="C235:X235">
    <cfRule type="aboveAverage" dxfId="883" priority="248" stdDev="3"/>
  </conditionalFormatting>
  <conditionalFormatting sqref="C234:X234">
    <cfRule type="aboveAverage" dxfId="882" priority="247" stdDev="3"/>
  </conditionalFormatting>
  <conditionalFormatting sqref="C233:X233">
    <cfRule type="aboveAverage" dxfId="881" priority="246" stdDev="3"/>
  </conditionalFormatting>
  <conditionalFormatting sqref="C232:X232">
    <cfRule type="aboveAverage" dxfId="880" priority="245" stdDev="3"/>
  </conditionalFormatting>
  <conditionalFormatting sqref="C231:X231">
    <cfRule type="aboveAverage" dxfId="879" priority="244" stdDev="3"/>
  </conditionalFormatting>
  <conditionalFormatting sqref="C230:X230">
    <cfRule type="aboveAverage" dxfId="878" priority="243" stdDev="3"/>
  </conditionalFormatting>
  <conditionalFormatting sqref="C229:X229">
    <cfRule type="aboveAverage" dxfId="877" priority="242" stdDev="3"/>
  </conditionalFormatting>
  <conditionalFormatting sqref="C228:X228">
    <cfRule type="aboveAverage" dxfId="876" priority="241" stdDev="3"/>
  </conditionalFormatting>
  <conditionalFormatting sqref="C227:X227">
    <cfRule type="aboveAverage" dxfId="875" priority="240" stdDev="3"/>
  </conditionalFormatting>
  <conditionalFormatting sqref="C226:X226">
    <cfRule type="aboveAverage" dxfId="874" priority="239" stdDev="3"/>
  </conditionalFormatting>
  <conditionalFormatting sqref="C225:X225">
    <cfRule type="aboveAverage" dxfId="873" priority="238" stdDev="3"/>
  </conditionalFormatting>
  <conditionalFormatting sqref="C224:X224">
    <cfRule type="aboveAverage" dxfId="872" priority="237" stdDev="3"/>
  </conditionalFormatting>
  <conditionalFormatting sqref="C223:X223">
    <cfRule type="aboveAverage" dxfId="871" priority="236" stdDev="3"/>
  </conditionalFormatting>
  <conditionalFormatting sqref="C222:X222">
    <cfRule type="aboveAverage" dxfId="870" priority="235" stdDev="3"/>
  </conditionalFormatting>
  <conditionalFormatting sqref="C221:X221">
    <cfRule type="aboveAverage" dxfId="869" priority="234" stdDev="3"/>
  </conditionalFormatting>
  <conditionalFormatting sqref="C220:X220">
    <cfRule type="aboveAverage" dxfId="868" priority="233" stdDev="3"/>
  </conditionalFormatting>
  <conditionalFormatting sqref="C219:X219">
    <cfRule type="aboveAverage" dxfId="867" priority="232" stdDev="3"/>
  </conditionalFormatting>
  <conditionalFormatting sqref="C218:X218">
    <cfRule type="aboveAverage" dxfId="866" priority="231" stdDev="3"/>
  </conditionalFormatting>
  <conditionalFormatting sqref="C217:X217">
    <cfRule type="aboveAverage" dxfId="865" priority="230" stdDev="3"/>
  </conditionalFormatting>
  <conditionalFormatting sqref="C216:X216">
    <cfRule type="aboveAverage" dxfId="864" priority="229" stdDev="3"/>
  </conditionalFormatting>
  <conditionalFormatting sqref="C215:X215">
    <cfRule type="aboveAverage" dxfId="863" priority="228" stdDev="3"/>
  </conditionalFormatting>
  <conditionalFormatting sqref="C214:X214">
    <cfRule type="aboveAverage" dxfId="862" priority="227" stdDev="3"/>
  </conditionalFormatting>
  <conditionalFormatting sqref="C213:X213">
    <cfRule type="aboveAverage" dxfId="861" priority="226" stdDev="3"/>
  </conditionalFormatting>
  <conditionalFormatting sqref="C212:X212">
    <cfRule type="aboveAverage" dxfId="860" priority="225" stdDev="3"/>
  </conditionalFormatting>
  <conditionalFormatting sqref="C211:X211">
    <cfRule type="aboveAverage" dxfId="859" priority="224" stdDev="3"/>
  </conditionalFormatting>
  <conditionalFormatting sqref="C210:X210">
    <cfRule type="aboveAverage" dxfId="858" priority="223" stdDev="3"/>
  </conditionalFormatting>
  <conditionalFormatting sqref="C209:X209">
    <cfRule type="aboveAverage" dxfId="857" priority="222" stdDev="3"/>
  </conditionalFormatting>
  <conditionalFormatting sqref="C208:X208">
    <cfRule type="aboveAverage" dxfId="856" priority="221" stdDev="3"/>
  </conditionalFormatting>
  <conditionalFormatting sqref="C207:X207">
    <cfRule type="aboveAverage" dxfId="855" priority="220" stdDev="3"/>
  </conditionalFormatting>
  <conditionalFormatting sqref="C206:X206">
    <cfRule type="aboveAverage" dxfId="854" priority="219" stdDev="3"/>
  </conditionalFormatting>
  <conditionalFormatting sqref="C205:X205">
    <cfRule type="aboveAverage" dxfId="853" priority="218" stdDev="3"/>
  </conditionalFormatting>
  <conditionalFormatting sqref="C204:X204">
    <cfRule type="aboveAverage" dxfId="852" priority="217" stdDev="3"/>
  </conditionalFormatting>
  <conditionalFormatting sqref="C203:X203">
    <cfRule type="aboveAverage" dxfId="851" priority="216" stdDev="3"/>
  </conditionalFormatting>
  <conditionalFormatting sqref="C202:X202">
    <cfRule type="aboveAverage" dxfId="850" priority="215" stdDev="3"/>
  </conditionalFormatting>
  <conditionalFormatting sqref="C201:X201">
    <cfRule type="aboveAverage" dxfId="849" priority="214" stdDev="3"/>
  </conditionalFormatting>
  <conditionalFormatting sqref="C200:X200">
    <cfRule type="aboveAverage" dxfId="848" priority="213" stdDev="3"/>
  </conditionalFormatting>
  <conditionalFormatting sqref="C199:X199">
    <cfRule type="aboveAverage" dxfId="847" priority="212" stdDev="3"/>
  </conditionalFormatting>
  <conditionalFormatting sqref="C198:X198">
    <cfRule type="aboveAverage" dxfId="846" priority="211" stdDev="3"/>
  </conditionalFormatting>
  <conditionalFormatting sqref="C197:X197">
    <cfRule type="aboveAverage" dxfId="845" priority="210" stdDev="3"/>
  </conditionalFormatting>
  <conditionalFormatting sqref="C196:X196">
    <cfRule type="aboveAverage" dxfId="844" priority="209" stdDev="3"/>
  </conditionalFormatting>
  <conditionalFormatting sqref="C195:X195">
    <cfRule type="aboveAverage" dxfId="843" priority="208" stdDev="3"/>
  </conditionalFormatting>
  <conditionalFormatting sqref="C194:X194">
    <cfRule type="aboveAverage" dxfId="842" priority="207" stdDev="3"/>
  </conditionalFormatting>
  <conditionalFormatting sqref="C193:X193">
    <cfRule type="aboveAverage" dxfId="841" priority="206" stdDev="3"/>
  </conditionalFormatting>
  <conditionalFormatting sqref="C192:X192">
    <cfRule type="aboveAverage" dxfId="840" priority="205" stdDev="3"/>
  </conditionalFormatting>
  <conditionalFormatting sqref="C191:X191">
    <cfRule type="aboveAverage" dxfId="839" priority="204" stdDev="3"/>
  </conditionalFormatting>
  <conditionalFormatting sqref="C190:X190">
    <cfRule type="aboveAverage" dxfId="838" priority="203" stdDev="3"/>
  </conditionalFormatting>
  <conditionalFormatting sqref="C189:X189">
    <cfRule type="aboveAverage" dxfId="837" priority="202" stdDev="3"/>
  </conditionalFormatting>
  <conditionalFormatting sqref="C188:X188">
    <cfRule type="aboveAverage" dxfId="836" priority="201" stdDev="3"/>
  </conditionalFormatting>
  <conditionalFormatting sqref="C187:X187">
    <cfRule type="aboveAverage" dxfId="835" priority="200" stdDev="3"/>
  </conditionalFormatting>
  <conditionalFormatting sqref="C186:X186">
    <cfRule type="aboveAverage" dxfId="834" priority="199" stdDev="3"/>
  </conditionalFormatting>
  <conditionalFormatting sqref="C185:X185">
    <cfRule type="aboveAverage" dxfId="833" priority="198" stdDev="3"/>
  </conditionalFormatting>
  <conditionalFormatting sqref="C184:X184">
    <cfRule type="aboveAverage" dxfId="832" priority="197" stdDev="3"/>
  </conditionalFormatting>
  <conditionalFormatting sqref="C183:X183">
    <cfRule type="aboveAverage" dxfId="831" priority="196" stdDev="3"/>
  </conditionalFormatting>
  <conditionalFormatting sqref="C182:X182">
    <cfRule type="aboveAverage" dxfId="830" priority="195" stdDev="3"/>
  </conditionalFormatting>
  <conditionalFormatting sqref="C181:X181">
    <cfRule type="aboveAverage" dxfId="829" priority="194" stdDev="3"/>
  </conditionalFormatting>
  <conditionalFormatting sqref="C180:X180">
    <cfRule type="aboveAverage" dxfId="828" priority="193" stdDev="3"/>
  </conditionalFormatting>
  <conditionalFormatting sqref="C179:X179">
    <cfRule type="aboveAverage" dxfId="827" priority="192" stdDev="3"/>
  </conditionalFormatting>
  <conditionalFormatting sqref="C178:X178">
    <cfRule type="aboveAverage" dxfId="826" priority="191" stdDev="3"/>
  </conditionalFormatting>
  <conditionalFormatting sqref="C177:X177">
    <cfRule type="aboveAverage" dxfId="825" priority="190" stdDev="3"/>
  </conditionalFormatting>
  <conditionalFormatting sqref="C176:X176">
    <cfRule type="aboveAverage" dxfId="824" priority="189" stdDev="3"/>
  </conditionalFormatting>
  <conditionalFormatting sqref="C175:X175">
    <cfRule type="aboveAverage" dxfId="823" priority="188" stdDev="3"/>
  </conditionalFormatting>
  <conditionalFormatting sqref="C174:X174">
    <cfRule type="aboveAverage" dxfId="822" priority="187" stdDev="3"/>
  </conditionalFormatting>
  <conditionalFormatting sqref="C173:X173">
    <cfRule type="aboveAverage" dxfId="821" priority="186" stdDev="3"/>
  </conditionalFormatting>
  <conditionalFormatting sqref="C172:X172">
    <cfRule type="aboveAverage" dxfId="820" priority="185" stdDev="3"/>
  </conditionalFormatting>
  <conditionalFormatting sqref="C171:X171">
    <cfRule type="aboveAverage" dxfId="819" priority="184" stdDev="3"/>
  </conditionalFormatting>
  <conditionalFormatting sqref="C170:X170">
    <cfRule type="aboveAverage" dxfId="818" priority="183" stdDev="3"/>
  </conditionalFormatting>
  <conditionalFormatting sqref="C169:X169">
    <cfRule type="aboveAverage" dxfId="817" priority="182" stdDev="3"/>
  </conditionalFormatting>
  <conditionalFormatting sqref="C168:X168">
    <cfRule type="aboveAverage" dxfId="816" priority="181" stdDev="3"/>
  </conditionalFormatting>
  <conditionalFormatting sqref="C167:X167">
    <cfRule type="aboveAverage" dxfId="815" priority="180" stdDev="3"/>
  </conditionalFormatting>
  <conditionalFormatting sqref="C166:X166">
    <cfRule type="aboveAverage" dxfId="814" priority="179" stdDev="3"/>
  </conditionalFormatting>
  <conditionalFormatting sqref="C165:X165">
    <cfRule type="aboveAverage" dxfId="813" priority="178" stdDev="3"/>
  </conditionalFormatting>
  <conditionalFormatting sqref="C164:X164">
    <cfRule type="aboveAverage" dxfId="812" priority="177" stdDev="3"/>
  </conditionalFormatting>
  <conditionalFormatting sqref="C163:X163">
    <cfRule type="aboveAverage" dxfId="811" priority="176" stdDev="3"/>
  </conditionalFormatting>
  <conditionalFormatting sqref="C162:X162">
    <cfRule type="aboveAverage" dxfId="810" priority="175" stdDev="3"/>
  </conditionalFormatting>
  <conditionalFormatting sqref="C161:X161">
    <cfRule type="aboveAverage" dxfId="809" priority="174" stdDev="3"/>
  </conditionalFormatting>
  <conditionalFormatting sqref="C160:X160">
    <cfRule type="aboveAverage" dxfId="808" priority="173" stdDev="3"/>
  </conditionalFormatting>
  <conditionalFormatting sqref="C159:X159">
    <cfRule type="aboveAverage" dxfId="807" priority="172" stdDev="3"/>
  </conditionalFormatting>
  <conditionalFormatting sqref="C158:X158">
    <cfRule type="aboveAverage" dxfId="806" priority="171" stdDev="3"/>
  </conditionalFormatting>
  <conditionalFormatting sqref="C157:X157">
    <cfRule type="aboveAverage" dxfId="805" priority="170" stdDev="3"/>
  </conditionalFormatting>
  <conditionalFormatting sqref="C156:X156">
    <cfRule type="aboveAverage" dxfId="804" priority="169" stdDev="3"/>
  </conditionalFormatting>
  <conditionalFormatting sqref="C155:X155">
    <cfRule type="aboveAverage" dxfId="803" priority="168" stdDev="3"/>
  </conditionalFormatting>
  <conditionalFormatting sqref="C154:X154">
    <cfRule type="aboveAverage" dxfId="802" priority="167" stdDev="3"/>
  </conditionalFormatting>
  <conditionalFormatting sqref="C153:X153">
    <cfRule type="aboveAverage" dxfId="801" priority="166" stdDev="3"/>
  </conditionalFormatting>
  <conditionalFormatting sqref="C152:X152">
    <cfRule type="aboveAverage" dxfId="800" priority="165" stdDev="3"/>
  </conditionalFormatting>
  <conditionalFormatting sqref="C151:X151">
    <cfRule type="aboveAverage" dxfId="799" priority="164" stdDev="3"/>
  </conditionalFormatting>
  <conditionalFormatting sqref="C150:X150">
    <cfRule type="aboveAverage" dxfId="798" priority="163" stdDev="3"/>
  </conditionalFormatting>
  <conditionalFormatting sqref="C149:X149">
    <cfRule type="aboveAverage" dxfId="797" priority="162" stdDev="3"/>
  </conditionalFormatting>
  <conditionalFormatting sqref="C148:X148">
    <cfRule type="aboveAverage" dxfId="796" priority="161" stdDev="3"/>
  </conditionalFormatting>
  <conditionalFormatting sqref="C147:X147">
    <cfRule type="aboveAverage" dxfId="795" priority="160" stdDev="3"/>
  </conditionalFormatting>
  <conditionalFormatting sqref="C146:X146">
    <cfRule type="aboveAverage" dxfId="794" priority="159" stdDev="3"/>
  </conditionalFormatting>
  <conditionalFormatting sqref="C145:X145">
    <cfRule type="aboveAverage" dxfId="793" priority="158" stdDev="3"/>
  </conditionalFormatting>
  <conditionalFormatting sqref="C144:X144">
    <cfRule type="aboveAverage" dxfId="792" priority="157" stdDev="3"/>
  </conditionalFormatting>
  <conditionalFormatting sqref="C143:X143">
    <cfRule type="aboveAverage" dxfId="791" priority="156" stdDev="3"/>
  </conditionalFormatting>
  <conditionalFormatting sqref="C142:X142">
    <cfRule type="aboveAverage" dxfId="790" priority="155" stdDev="3"/>
  </conditionalFormatting>
  <conditionalFormatting sqref="C141:X141">
    <cfRule type="aboveAverage" dxfId="789" priority="154" stdDev="3"/>
  </conditionalFormatting>
  <conditionalFormatting sqref="C140:X140">
    <cfRule type="aboveAverage" dxfId="788" priority="153" stdDev="3"/>
  </conditionalFormatting>
  <conditionalFormatting sqref="C139:X139">
    <cfRule type="aboveAverage" dxfId="787" priority="152" stdDev="3"/>
  </conditionalFormatting>
  <conditionalFormatting sqref="C138:X138">
    <cfRule type="aboveAverage" dxfId="786" priority="151" stdDev="3"/>
  </conditionalFormatting>
  <conditionalFormatting sqref="C137:X137">
    <cfRule type="aboveAverage" dxfId="785" priority="150" stdDev="3"/>
  </conditionalFormatting>
  <conditionalFormatting sqref="C136:X136">
    <cfRule type="aboveAverage" dxfId="784" priority="149" stdDev="3"/>
  </conditionalFormatting>
  <conditionalFormatting sqref="C135:X135">
    <cfRule type="aboveAverage" dxfId="783" priority="148" stdDev="3"/>
  </conditionalFormatting>
  <conditionalFormatting sqref="C134:X134">
    <cfRule type="aboveAverage" dxfId="782" priority="147" stdDev="3"/>
  </conditionalFormatting>
  <conditionalFormatting sqref="C133:X133">
    <cfRule type="aboveAverage" dxfId="781" priority="146" stdDev="3"/>
  </conditionalFormatting>
  <conditionalFormatting sqref="C132:X132">
    <cfRule type="aboveAverage" dxfId="780" priority="145" stdDev="3"/>
  </conditionalFormatting>
  <conditionalFormatting sqref="C131:X131">
    <cfRule type="aboveAverage" dxfId="779" priority="144" stdDev="3"/>
  </conditionalFormatting>
  <conditionalFormatting sqref="C130:X130">
    <cfRule type="aboveAverage" dxfId="778" priority="143" stdDev="3"/>
  </conditionalFormatting>
  <conditionalFormatting sqref="C129:X129">
    <cfRule type="aboveAverage" dxfId="777" priority="142" stdDev="3"/>
  </conditionalFormatting>
  <conditionalFormatting sqref="C128:X128">
    <cfRule type="aboveAverage" dxfId="776" priority="141" stdDev="3"/>
  </conditionalFormatting>
  <conditionalFormatting sqref="C127:X127">
    <cfRule type="aboveAverage" dxfId="775" priority="140" stdDev="3"/>
  </conditionalFormatting>
  <conditionalFormatting sqref="C126:X126">
    <cfRule type="aboveAverage" dxfId="774" priority="139" stdDev="3"/>
  </conditionalFormatting>
  <conditionalFormatting sqref="C125:X125">
    <cfRule type="aboveAverage" dxfId="773" priority="138" stdDev="3"/>
  </conditionalFormatting>
  <conditionalFormatting sqref="C124:X124">
    <cfRule type="aboveAverage" dxfId="772" priority="137" stdDev="3"/>
  </conditionalFormatting>
  <conditionalFormatting sqref="C123:X123">
    <cfRule type="aboveAverage" dxfId="771" priority="136" stdDev="3"/>
  </conditionalFormatting>
  <conditionalFormatting sqref="C122:X122">
    <cfRule type="aboveAverage" dxfId="770" priority="135" stdDev="3"/>
  </conditionalFormatting>
  <conditionalFormatting sqref="C121:X121">
    <cfRule type="aboveAverage" dxfId="769" priority="134" stdDev="3"/>
  </conditionalFormatting>
  <conditionalFormatting sqref="C120:X120">
    <cfRule type="aboveAverage" dxfId="768" priority="133" stdDev="3"/>
  </conditionalFormatting>
  <conditionalFormatting sqref="C119:X119">
    <cfRule type="aboveAverage" dxfId="767" priority="132" stdDev="3"/>
  </conditionalFormatting>
  <conditionalFormatting sqref="C118:X118">
    <cfRule type="aboveAverage" dxfId="766" priority="131" stdDev="3"/>
  </conditionalFormatting>
  <conditionalFormatting sqref="C117:X117">
    <cfRule type="aboveAverage" dxfId="765" priority="130" stdDev="3"/>
  </conditionalFormatting>
  <conditionalFormatting sqref="C116:X116">
    <cfRule type="aboveAverage" dxfId="764" priority="129" stdDev="3"/>
  </conditionalFormatting>
  <conditionalFormatting sqref="C115:X115">
    <cfRule type="aboveAverage" dxfId="763" priority="128" stdDev="3"/>
  </conditionalFormatting>
  <conditionalFormatting sqref="C114:X114">
    <cfRule type="aboveAverage" dxfId="762" priority="127" stdDev="3"/>
  </conditionalFormatting>
  <conditionalFormatting sqref="C113:X113">
    <cfRule type="aboveAverage" dxfId="761" priority="126" stdDev="3"/>
  </conditionalFormatting>
  <conditionalFormatting sqref="C112:X112">
    <cfRule type="aboveAverage" dxfId="760" priority="125" stdDev="3"/>
  </conditionalFormatting>
  <conditionalFormatting sqref="C111:X111">
    <cfRule type="aboveAverage" dxfId="759" priority="124" stdDev="3"/>
  </conditionalFormatting>
  <conditionalFormatting sqref="C110:X110">
    <cfRule type="aboveAverage" dxfId="758" priority="123" stdDev="3"/>
  </conditionalFormatting>
  <conditionalFormatting sqref="C109:X109">
    <cfRule type="aboveAverage" dxfId="757" priority="122" stdDev="3"/>
  </conditionalFormatting>
  <conditionalFormatting sqref="C108:X108">
    <cfRule type="aboveAverage" dxfId="756" priority="121" stdDev="3"/>
  </conditionalFormatting>
  <conditionalFormatting sqref="C107:X107">
    <cfRule type="aboveAverage" dxfId="755" priority="120" stdDev="3"/>
  </conditionalFormatting>
  <conditionalFormatting sqref="C106:X106">
    <cfRule type="aboveAverage" dxfId="754" priority="119" stdDev="3"/>
  </conditionalFormatting>
  <conditionalFormatting sqref="C105:X105">
    <cfRule type="aboveAverage" dxfId="753" priority="118" stdDev="3"/>
  </conditionalFormatting>
  <conditionalFormatting sqref="C104:X104">
    <cfRule type="aboveAverage" dxfId="752" priority="117" stdDev="3"/>
  </conditionalFormatting>
  <conditionalFormatting sqref="C103:X103">
    <cfRule type="aboveAverage" dxfId="751" priority="116" stdDev="3"/>
  </conditionalFormatting>
  <conditionalFormatting sqref="C102:X102">
    <cfRule type="aboveAverage" dxfId="750" priority="115" stdDev="3"/>
  </conditionalFormatting>
  <conditionalFormatting sqref="C101:X101">
    <cfRule type="aboveAverage" dxfId="749" priority="114" stdDev="3"/>
  </conditionalFormatting>
  <conditionalFormatting sqref="C100:X100">
    <cfRule type="aboveAverage" dxfId="748" priority="113" stdDev="3"/>
  </conditionalFormatting>
  <conditionalFormatting sqref="C99:X99">
    <cfRule type="aboveAverage" dxfId="747" priority="112" stdDev="3"/>
  </conditionalFormatting>
  <conditionalFormatting sqref="C98:X98">
    <cfRule type="aboveAverage" dxfId="746" priority="111" stdDev="3"/>
  </conditionalFormatting>
  <conditionalFormatting sqref="C97:X97">
    <cfRule type="aboveAverage" dxfId="745" priority="110" stdDev="3"/>
  </conditionalFormatting>
  <conditionalFormatting sqref="C96:X96">
    <cfRule type="aboveAverage" dxfId="744" priority="109" stdDev="3"/>
  </conditionalFormatting>
  <conditionalFormatting sqref="C95:X95">
    <cfRule type="aboveAverage" dxfId="743" priority="108" stdDev="3"/>
  </conditionalFormatting>
  <conditionalFormatting sqref="C94:X94">
    <cfRule type="aboveAverage" dxfId="742" priority="107" stdDev="3"/>
  </conditionalFormatting>
  <conditionalFormatting sqref="C93:X93">
    <cfRule type="aboveAverage" dxfId="741" priority="106" stdDev="3"/>
  </conditionalFormatting>
  <conditionalFormatting sqref="C92:X92">
    <cfRule type="aboveAverage" dxfId="740" priority="105" stdDev="3"/>
  </conditionalFormatting>
  <conditionalFormatting sqref="C91:X91">
    <cfRule type="aboveAverage" dxfId="739" priority="104" stdDev="3"/>
  </conditionalFormatting>
  <conditionalFormatting sqref="C90:X90">
    <cfRule type="aboveAverage" dxfId="738" priority="103" stdDev="3"/>
  </conditionalFormatting>
  <conditionalFormatting sqref="C89:X89">
    <cfRule type="aboveAverage" dxfId="737" priority="102" stdDev="3"/>
  </conditionalFormatting>
  <conditionalFormatting sqref="C88:X88">
    <cfRule type="aboveAverage" dxfId="736" priority="101" stdDev="3"/>
  </conditionalFormatting>
  <conditionalFormatting sqref="C87:X87">
    <cfRule type="aboveAverage" dxfId="735" priority="100" stdDev="3"/>
  </conditionalFormatting>
  <conditionalFormatting sqref="C86:X86">
    <cfRule type="aboveAverage" dxfId="734" priority="99" stdDev="3"/>
  </conditionalFormatting>
  <conditionalFormatting sqref="C85:X85">
    <cfRule type="aboveAverage" dxfId="733" priority="98" stdDev="3"/>
  </conditionalFormatting>
  <conditionalFormatting sqref="C84:X84">
    <cfRule type="aboveAverage" dxfId="732" priority="97" stdDev="3"/>
  </conditionalFormatting>
  <conditionalFormatting sqref="C83:X83">
    <cfRule type="aboveAverage" dxfId="731" priority="96" stdDev="3"/>
  </conditionalFormatting>
  <conditionalFormatting sqref="C82:X82">
    <cfRule type="aboveAverage" dxfId="730" priority="95" stdDev="3"/>
  </conditionalFormatting>
  <conditionalFormatting sqref="C81:X81">
    <cfRule type="aboveAverage" dxfId="729" priority="94" stdDev="3"/>
  </conditionalFormatting>
  <conditionalFormatting sqref="C80:X80">
    <cfRule type="aboveAverage" dxfId="728" priority="93" stdDev="3"/>
  </conditionalFormatting>
  <conditionalFormatting sqref="C79:X79">
    <cfRule type="aboveAverage" dxfId="727" priority="92" stdDev="3"/>
  </conditionalFormatting>
  <conditionalFormatting sqref="C78:X78">
    <cfRule type="aboveAverage" dxfId="726" priority="91" stdDev="3"/>
  </conditionalFormatting>
  <conditionalFormatting sqref="C77:X77">
    <cfRule type="aboveAverage" dxfId="725" priority="90" stdDev="3"/>
  </conditionalFormatting>
  <conditionalFormatting sqref="C76:X76">
    <cfRule type="aboveAverage" dxfId="724" priority="89" stdDev="3"/>
  </conditionalFormatting>
  <conditionalFormatting sqref="C75:X75">
    <cfRule type="aboveAverage" dxfId="723" priority="88" stdDev="3"/>
  </conditionalFormatting>
  <conditionalFormatting sqref="C74:X74">
    <cfRule type="aboveAverage" dxfId="722" priority="87" stdDev="3"/>
  </conditionalFormatting>
  <conditionalFormatting sqref="C73:X73">
    <cfRule type="aboveAverage" dxfId="721" priority="86" stdDev="3"/>
  </conditionalFormatting>
  <conditionalFormatting sqref="C72:X72">
    <cfRule type="aboveAverage" dxfId="720" priority="85" stdDev="3"/>
  </conditionalFormatting>
  <conditionalFormatting sqref="C71:X71">
    <cfRule type="aboveAverage" dxfId="719" priority="84" stdDev="3"/>
  </conditionalFormatting>
  <conditionalFormatting sqref="C70:X70">
    <cfRule type="aboveAverage" dxfId="718" priority="83" stdDev="3"/>
  </conditionalFormatting>
  <conditionalFormatting sqref="C69:X69">
    <cfRule type="aboveAverage" dxfId="717" priority="82" stdDev="3"/>
  </conditionalFormatting>
  <conditionalFormatting sqref="C68:X68">
    <cfRule type="aboveAverage" dxfId="716" priority="81" stdDev="3"/>
  </conditionalFormatting>
  <conditionalFormatting sqref="C67:X67">
    <cfRule type="aboveAverage" dxfId="715" priority="80" stdDev="3"/>
  </conditionalFormatting>
  <conditionalFormatting sqref="C66:X66">
    <cfRule type="aboveAverage" dxfId="714" priority="79" stdDev="3"/>
  </conditionalFormatting>
  <conditionalFormatting sqref="C65:X65">
    <cfRule type="aboveAverage" dxfId="713" priority="78" stdDev="3"/>
  </conditionalFormatting>
  <conditionalFormatting sqref="C64:X64">
    <cfRule type="aboveAverage" dxfId="712" priority="77" stdDev="3"/>
  </conditionalFormatting>
  <conditionalFormatting sqref="C63:X63">
    <cfRule type="aboveAverage" dxfId="711" priority="76" stdDev="3"/>
  </conditionalFormatting>
  <conditionalFormatting sqref="C62:X62">
    <cfRule type="aboveAverage" dxfId="710" priority="75" stdDev="3"/>
  </conditionalFormatting>
  <conditionalFormatting sqref="C61:X61">
    <cfRule type="aboveAverage" dxfId="709" priority="74" stdDev="3"/>
  </conditionalFormatting>
  <conditionalFormatting sqref="C60:X60">
    <cfRule type="aboveAverage" dxfId="708" priority="73" stdDev="3"/>
  </conditionalFormatting>
  <conditionalFormatting sqref="C59:X59">
    <cfRule type="aboveAverage" dxfId="707" priority="72" stdDev="3"/>
  </conditionalFormatting>
  <conditionalFormatting sqref="C58:X58">
    <cfRule type="aboveAverage" dxfId="706" priority="71" stdDev="3"/>
  </conditionalFormatting>
  <conditionalFormatting sqref="C57:X57">
    <cfRule type="aboveAverage" dxfId="705" priority="70" stdDev="3"/>
  </conditionalFormatting>
  <conditionalFormatting sqref="C56:X56">
    <cfRule type="aboveAverage" dxfId="704" priority="69" stdDev="3"/>
  </conditionalFormatting>
  <conditionalFormatting sqref="C55:X55">
    <cfRule type="aboveAverage" dxfId="703" priority="68" stdDev="3"/>
  </conditionalFormatting>
  <conditionalFormatting sqref="C54:X54">
    <cfRule type="aboveAverage" dxfId="702" priority="67" stdDev="3"/>
  </conditionalFormatting>
  <conditionalFormatting sqref="C53:X53">
    <cfRule type="aboveAverage" dxfId="701" priority="66" stdDev="3"/>
  </conditionalFormatting>
  <conditionalFormatting sqref="C52:X52">
    <cfRule type="aboveAverage" dxfId="700" priority="65" stdDev="3"/>
  </conditionalFormatting>
  <conditionalFormatting sqref="C51:X51">
    <cfRule type="aboveAverage" dxfId="699" priority="64" stdDev="3"/>
  </conditionalFormatting>
  <conditionalFormatting sqref="C50:X50">
    <cfRule type="aboveAverage" dxfId="698" priority="63" stdDev="3"/>
  </conditionalFormatting>
  <conditionalFormatting sqref="C49:X49">
    <cfRule type="aboveAverage" dxfId="697" priority="62" stdDev="3"/>
  </conditionalFormatting>
  <conditionalFormatting sqref="C48:X48">
    <cfRule type="aboveAverage" dxfId="696" priority="61" stdDev="3"/>
  </conditionalFormatting>
  <conditionalFormatting sqref="C47:X47">
    <cfRule type="aboveAverage" dxfId="695" priority="60" stdDev="3"/>
  </conditionalFormatting>
  <conditionalFormatting sqref="C46:X46">
    <cfRule type="aboveAverage" dxfId="694" priority="59" stdDev="3"/>
  </conditionalFormatting>
  <conditionalFormatting sqref="C45:X45">
    <cfRule type="aboveAverage" dxfId="693" priority="58" stdDev="3"/>
  </conditionalFormatting>
  <conditionalFormatting sqref="C44:X44">
    <cfRule type="aboveAverage" dxfId="692" priority="57" stdDev="3"/>
  </conditionalFormatting>
  <conditionalFormatting sqref="C43:X43">
    <cfRule type="aboveAverage" dxfId="691" priority="56" stdDev="3"/>
  </conditionalFormatting>
  <conditionalFormatting sqref="C42:X42">
    <cfRule type="aboveAverage" dxfId="690" priority="55" stdDev="3"/>
  </conditionalFormatting>
  <conditionalFormatting sqref="C41:X41">
    <cfRule type="aboveAverage" dxfId="689" priority="54" stdDev="3"/>
  </conditionalFormatting>
  <conditionalFormatting sqref="C40:X40">
    <cfRule type="aboveAverage" dxfId="688" priority="53" stdDev="3"/>
  </conditionalFormatting>
  <conditionalFormatting sqref="C39:X39">
    <cfRule type="aboveAverage" dxfId="687" priority="52" stdDev="3"/>
  </conditionalFormatting>
  <conditionalFormatting sqref="C38:X38">
    <cfRule type="aboveAverage" dxfId="686" priority="51" stdDev="3"/>
  </conditionalFormatting>
  <conditionalFormatting sqref="C37:X37">
    <cfRule type="aboveAverage" dxfId="685" priority="50" stdDev="3"/>
  </conditionalFormatting>
  <conditionalFormatting sqref="C36:X36">
    <cfRule type="aboveAverage" dxfId="684" priority="49" stdDev="3"/>
  </conditionalFormatting>
  <conditionalFormatting sqref="C35:X35">
    <cfRule type="aboveAverage" dxfId="683" priority="48" stdDev="3"/>
  </conditionalFormatting>
  <conditionalFormatting sqref="C34:X34">
    <cfRule type="aboveAverage" dxfId="682" priority="47" stdDev="3"/>
  </conditionalFormatting>
  <conditionalFormatting sqref="C33:X33">
    <cfRule type="aboveAverage" dxfId="681" priority="46" stdDev="3"/>
  </conditionalFormatting>
  <conditionalFormatting sqref="C32:X32">
    <cfRule type="aboveAverage" dxfId="680" priority="45" stdDev="3"/>
  </conditionalFormatting>
  <conditionalFormatting sqref="C31:X31">
    <cfRule type="aboveAverage" dxfId="679" priority="44" stdDev="3"/>
  </conditionalFormatting>
  <conditionalFormatting sqref="C30:X30">
    <cfRule type="aboveAverage" dxfId="678" priority="43" stdDev="3"/>
  </conditionalFormatting>
  <conditionalFormatting sqref="C29:X29">
    <cfRule type="aboveAverage" dxfId="677" priority="42" stdDev="3"/>
  </conditionalFormatting>
  <conditionalFormatting sqref="C28:X28">
    <cfRule type="aboveAverage" dxfId="676" priority="41" stdDev="3"/>
  </conditionalFormatting>
  <conditionalFormatting sqref="C27:X27">
    <cfRule type="aboveAverage" dxfId="675" priority="40" stdDev="3"/>
  </conditionalFormatting>
  <conditionalFormatting sqref="C26:X26">
    <cfRule type="aboveAverage" dxfId="674" priority="39" stdDev="3"/>
  </conditionalFormatting>
  <conditionalFormatting sqref="C25:X25">
    <cfRule type="aboveAverage" dxfId="673" priority="38" stdDev="3"/>
  </conditionalFormatting>
  <conditionalFormatting sqref="C24:X24">
    <cfRule type="aboveAverage" dxfId="672" priority="37" stdDev="3"/>
  </conditionalFormatting>
  <conditionalFormatting sqref="C23:X23">
    <cfRule type="aboveAverage" dxfId="671" priority="36" stdDev="3"/>
  </conditionalFormatting>
  <conditionalFormatting sqref="C22:X22">
    <cfRule type="aboveAverage" dxfId="670" priority="35" stdDev="3"/>
  </conditionalFormatting>
  <conditionalFormatting sqref="C21:X21">
    <cfRule type="aboveAverage" dxfId="669" priority="34" stdDev="3"/>
  </conditionalFormatting>
  <conditionalFormatting sqref="C20:X20">
    <cfRule type="aboveAverage" dxfId="668" priority="33" stdDev="3"/>
  </conditionalFormatting>
  <conditionalFormatting sqref="C19:X19">
    <cfRule type="aboveAverage" dxfId="667" priority="32" stdDev="3"/>
  </conditionalFormatting>
  <conditionalFormatting sqref="C18:X18">
    <cfRule type="aboveAverage" dxfId="666" priority="31" stdDev="3"/>
  </conditionalFormatting>
  <conditionalFormatting sqref="C17:X17">
    <cfRule type="aboveAverage" dxfId="665" priority="30" stdDev="3"/>
  </conditionalFormatting>
  <conditionalFormatting sqref="C16:X16">
    <cfRule type="aboveAverage" dxfId="664" priority="29" stdDev="3"/>
  </conditionalFormatting>
  <conditionalFormatting sqref="C15:X15">
    <cfRule type="aboveAverage" dxfId="663" priority="28" stdDev="3"/>
  </conditionalFormatting>
  <conditionalFormatting sqref="C14:X14">
    <cfRule type="aboveAverage" dxfId="662" priority="27" stdDev="3"/>
  </conditionalFormatting>
  <conditionalFormatting sqref="C13:X13">
    <cfRule type="aboveAverage" dxfId="661" priority="26" stdDev="3"/>
  </conditionalFormatting>
  <conditionalFormatting sqref="C12:X12">
    <cfRule type="aboveAverage" dxfId="660" priority="25" stdDev="3"/>
  </conditionalFormatting>
  <conditionalFormatting sqref="C11:X11">
    <cfRule type="aboveAverage" dxfId="659" priority="24" stdDev="3"/>
  </conditionalFormatting>
  <conditionalFormatting sqref="C10:X10">
    <cfRule type="aboveAverage" dxfId="658" priority="23" stdDev="3"/>
  </conditionalFormatting>
  <conditionalFormatting sqref="C9:X9">
    <cfRule type="aboveAverage" dxfId="657" priority="22" stdDev="3"/>
  </conditionalFormatting>
  <conditionalFormatting sqref="C8:X8">
    <cfRule type="aboveAverage" dxfId="656" priority="21" stdDev="3"/>
  </conditionalFormatting>
  <conditionalFormatting sqref="C7:X7">
    <cfRule type="aboveAverage" dxfId="655" priority="20" stdDev="3"/>
  </conditionalFormatting>
  <conditionalFormatting sqref="C6:X6">
    <cfRule type="aboveAverage" dxfId="654" priority="19" stdDev="3"/>
  </conditionalFormatting>
  <conditionalFormatting sqref="C5:X5">
    <cfRule type="aboveAverage" dxfId="653" priority="18" stdDev="3"/>
  </conditionalFormatting>
  <conditionalFormatting sqref="C4:X4">
    <cfRule type="aboveAverage" dxfId="652" priority="17" stdDev="3"/>
  </conditionalFormatting>
  <conditionalFormatting sqref="C3:X3">
    <cfRule type="aboveAverage" dxfId="651" priority="16" stdDev="3"/>
  </conditionalFormatting>
  <conditionalFormatting sqref="C2:X2">
    <cfRule type="aboveAverage" dxfId="650" priority="15" stdDev="3"/>
  </conditionalFormatting>
  <conditionalFormatting sqref="C1:X1">
    <cfRule type="aboveAverage" dxfId="649" priority="2" stdDev="3"/>
  </conditionalFormatting>
  <conditionalFormatting sqref="AW1:AW340">
    <cfRule type="cellIs" dxfId="648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W176"/>
  <sheetViews>
    <sheetView workbookViewId="0">
      <pane ySplit="4" topLeftCell="A5" activePane="bottomLeft" state="frozen"/>
      <selection activeCell="AB1" sqref="AB1"/>
      <selection pane="bottomLeft"/>
    </sheetView>
  </sheetViews>
  <sheetFormatPr baseColWidth="10" defaultColWidth="8.83203125" defaultRowHeight="15" x14ac:dyDescent="0.2"/>
  <cols>
    <col min="27" max="27" width="25.5" customWidth="1"/>
    <col min="39" max="39" width="23.33203125" customWidth="1"/>
  </cols>
  <sheetData>
    <row r="1" spans="1:49" x14ac:dyDescent="0.2">
      <c r="A1" t="s">
        <v>1377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1064</v>
      </c>
      <c r="B6">
        <v>693.54300000000001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1378</v>
      </c>
      <c r="B7">
        <v>487.33699999999999</v>
      </c>
      <c r="C7">
        <v>2.1871555855704802E-3</v>
      </c>
      <c r="D7">
        <v>1.62781495305302E-3</v>
      </c>
      <c r="E7">
        <v>1.40342522394772E-3</v>
      </c>
      <c r="F7">
        <v>0</v>
      </c>
      <c r="G7">
        <v>4.6897069572366198E-4</v>
      </c>
      <c r="H7">
        <v>1.2468812690683399E-3</v>
      </c>
      <c r="I7">
        <v>1.1267900200880199E-3</v>
      </c>
      <c r="J7">
        <v>3.2683226101748002E-3</v>
      </c>
      <c r="K7">
        <v>9.7951942342816394E-4</v>
      </c>
      <c r="L7">
        <v>9.54554031426433E-4</v>
      </c>
      <c r="M7">
        <v>0</v>
      </c>
      <c r="N7">
        <v>1.3957288485049199E-3</v>
      </c>
      <c r="O7">
        <v>2.51139087484667E-3</v>
      </c>
      <c r="P7">
        <v>6.6508989359613099E-3</v>
      </c>
      <c r="Q7">
        <v>0</v>
      </c>
      <c r="R7">
        <v>9.2916338934301702E-4</v>
      </c>
      <c r="S7">
        <v>0</v>
      </c>
      <c r="T7">
        <v>2.2650047131770202E-3</v>
      </c>
      <c r="U7">
        <v>1.86281460904403E-3</v>
      </c>
      <c r="V7">
        <v>0</v>
      </c>
      <c r="W7">
        <v>0</v>
      </c>
      <c r="X7">
        <v>5.8724968006717299E-3</v>
      </c>
      <c r="AA7" t="str">
        <f>A7</f>
        <v>LPI_10:0_</v>
      </c>
      <c r="AB7">
        <f>AVERAGE(C7:D7)</f>
        <v>1.90748526931175E-3</v>
      </c>
      <c r="AC7">
        <f>AVERAGE(E7:F7)</f>
        <v>7.0171261197385999E-4</v>
      </c>
      <c r="AD7">
        <f>AVERAGE(G7:H7)</f>
        <v>8.5792598239600097E-4</v>
      </c>
      <c r="AE7">
        <f>AVERAGE(I7:J7)</f>
        <v>2.1975563151314099E-3</v>
      </c>
      <c r="AF7">
        <f>AVERAGE(K7:L7)</f>
        <v>9.6703672742729841E-4</v>
      </c>
      <c r="AG7">
        <f t="shared" ref="AG7:AG15" si="0">AVERAGE(M7:N7)</f>
        <v>6.9786442425245996E-4</v>
      </c>
      <c r="AH7">
        <f t="shared" ref="AH7:AH15" si="1">AVERAGE(O7:P7)</f>
        <v>4.5811449054039902E-3</v>
      </c>
      <c r="AI7">
        <f t="shared" ref="AI7:AI38" si="2">AVERAGE(S7:T7)</f>
        <v>1.1325023565885101E-3</v>
      </c>
      <c r="AJ7">
        <f t="shared" ref="AJ7:AJ38" si="3">AVERAGE(U7:V7)</f>
        <v>9.3140730452201501E-4</v>
      </c>
      <c r="AK7">
        <f t="shared" ref="AK7:AK38" si="4">AVERAGE(W7:X7)</f>
        <v>2.936248400335865E-3</v>
      </c>
      <c r="AM7" t="str">
        <f t="shared" ref="AM7:AM38" si="5">A7</f>
        <v>LPI_10:0_</v>
      </c>
      <c r="AN7">
        <f t="shared" ref="AN7:AN38" si="6">AVERAGE(AB7:AF7)</f>
        <v>1.3263433812480639E-3</v>
      </c>
      <c r="AO7">
        <f t="shared" ref="AO7:AO38" si="7">AVERAGE(AG7:AK7)</f>
        <v>2.0558334782205681E-3</v>
      </c>
      <c r="AQ7">
        <f t="shared" ref="AQ7:AQ38" si="8">STDEV(AB7:AF7)</f>
        <v>6.7738792415778003E-4</v>
      </c>
      <c r="AR7">
        <f t="shared" ref="AR7:AR38" si="9">STDEV(AG7:AK7)</f>
        <v>1.6668295332122433E-3</v>
      </c>
      <c r="AT7">
        <f>AQ7/SQRT(5)</f>
        <v>3.029370891108536E-4</v>
      </c>
      <c r="AU7">
        <f>AR7/SQRT(6)</f>
        <v>6.8048030742857719E-4</v>
      </c>
      <c r="AW7">
        <f t="shared" ref="AW7:AW38" si="10">TTEST(AB7:AF7,AG7:AK7,2,3)</f>
        <v>0.40404325464124091</v>
      </c>
    </row>
    <row r="8" spans="1:49" x14ac:dyDescent="0.2">
      <c r="A8" t="s">
        <v>1379</v>
      </c>
      <c r="B8">
        <v>515.36500000000001</v>
      </c>
      <c r="C8">
        <v>1.6671506890470599E-3</v>
      </c>
      <c r="D8">
        <v>9.7668897183181302E-4</v>
      </c>
      <c r="E8">
        <v>3.8771099643709401E-4</v>
      </c>
      <c r="F8">
        <v>1.3856847759181E-3</v>
      </c>
      <c r="G8">
        <v>9.6431481073723198E-4</v>
      </c>
      <c r="H8">
        <v>1.2468812690683399E-3</v>
      </c>
      <c r="I8">
        <v>2.7466215327232599E-3</v>
      </c>
      <c r="J8">
        <v>4.0571659940103798E-3</v>
      </c>
      <c r="K8">
        <v>0</v>
      </c>
      <c r="L8">
        <v>3.5755600042848301E-3</v>
      </c>
      <c r="M8">
        <v>1.5839097248657101E-3</v>
      </c>
      <c r="N8">
        <v>4.6363099990756901E-3</v>
      </c>
      <c r="O8">
        <v>3.9228086155063003E-3</v>
      </c>
      <c r="P8">
        <v>1.64669286251461E-3</v>
      </c>
      <c r="Q8">
        <v>8.8515064001659096E-4</v>
      </c>
      <c r="R8">
        <v>0</v>
      </c>
      <c r="S8">
        <v>1.3000852356648599E-3</v>
      </c>
      <c r="T8">
        <v>1.1892606125212899E-3</v>
      </c>
      <c r="U8">
        <v>1.1219003609052799E-3</v>
      </c>
      <c r="V8">
        <v>0</v>
      </c>
      <c r="W8">
        <v>1.23592285228745E-3</v>
      </c>
      <c r="X8">
        <v>2.5599649310472099E-3</v>
      </c>
      <c r="AA8" t="str">
        <f t="shared" ref="AA8:AA15" si="11">A8</f>
        <v>LPI_12:0_</v>
      </c>
      <c r="AB8">
        <f t="shared" ref="AB8:AB15" si="12">AVERAGE(C8:D8)</f>
        <v>1.3219198304394364E-3</v>
      </c>
      <c r="AC8">
        <f t="shared" ref="AC8:AC15" si="13">AVERAGE(E8:F8)</f>
        <v>8.86697886177597E-4</v>
      </c>
      <c r="AD8">
        <f t="shared" ref="AD8:AD15" si="14">AVERAGE(G8:H8)</f>
        <v>1.1055980399027859E-3</v>
      </c>
      <c r="AE8">
        <f t="shared" ref="AE8:AE15" si="15">AVERAGE(I8:J8)</f>
        <v>3.4018937633668199E-3</v>
      </c>
      <c r="AF8">
        <f t="shared" ref="AF8:AF15" si="16">AVERAGE(K8:L8)</f>
        <v>1.787780002142415E-3</v>
      </c>
      <c r="AG8">
        <f t="shared" si="0"/>
        <v>3.1101098619707003E-3</v>
      </c>
      <c r="AH8">
        <f t="shared" si="1"/>
        <v>2.7847507390104552E-3</v>
      </c>
      <c r="AI8">
        <f t="shared" si="2"/>
        <v>1.2446729240930749E-3</v>
      </c>
      <c r="AJ8">
        <f t="shared" si="3"/>
        <v>5.6095018045263997E-4</v>
      </c>
      <c r="AK8">
        <f t="shared" si="4"/>
        <v>1.8979438916673298E-3</v>
      </c>
      <c r="AM8" t="str">
        <f t="shared" si="5"/>
        <v>LPI_12:0_</v>
      </c>
      <c r="AN8">
        <f t="shared" si="6"/>
        <v>1.7007779044058108E-3</v>
      </c>
      <c r="AO8">
        <f t="shared" si="7"/>
        <v>1.91968551943884E-3</v>
      </c>
      <c r="AQ8">
        <f t="shared" si="8"/>
        <v>1.0077032447621944E-3</v>
      </c>
      <c r="AR8">
        <f t="shared" si="9"/>
        <v>1.0568496076864985E-3</v>
      </c>
      <c r="AT8">
        <f t="shared" ref="AT8:AT15" si="17">AQ8/SQRT(5)</f>
        <v>4.5065859128707512E-4</v>
      </c>
      <c r="AU8">
        <f t="shared" ref="AU8:AU15" si="18">AR8/SQRT(6)</f>
        <v>4.3145704561541731E-4</v>
      </c>
      <c r="AW8">
        <f t="shared" si="10"/>
        <v>0.74610936375673842</v>
      </c>
    </row>
    <row r="9" spans="1:49" x14ac:dyDescent="0.2">
      <c r="A9" t="s">
        <v>1380</v>
      </c>
      <c r="B9">
        <v>543.39300000000003</v>
      </c>
      <c r="C9">
        <v>6.9099953806007397E-3</v>
      </c>
      <c r="D9">
        <v>1.57336249230884E-3</v>
      </c>
      <c r="E9">
        <v>3.7591327247647201E-3</v>
      </c>
      <c r="F9">
        <v>5.8332149194816503E-3</v>
      </c>
      <c r="G9">
        <v>4.8481129239634699E-3</v>
      </c>
      <c r="H9">
        <v>5.0484981761991796E-3</v>
      </c>
      <c r="I9">
        <v>7.1741132223480802E-3</v>
      </c>
      <c r="J9">
        <v>4.5530219173510102E-3</v>
      </c>
      <c r="K9">
        <v>2.55744153144521E-3</v>
      </c>
      <c r="L9">
        <v>3.4292712474515499E-3</v>
      </c>
      <c r="M9">
        <v>2.57183295101493E-3</v>
      </c>
      <c r="N9">
        <v>4.9389172921959802E-3</v>
      </c>
      <c r="O9">
        <v>2.0585149652500401E-2</v>
      </c>
      <c r="P9">
        <v>1.20509033700707E-2</v>
      </c>
      <c r="Q9">
        <v>3.2065747599799399E-3</v>
      </c>
      <c r="R9">
        <v>4.6867060766998597E-3</v>
      </c>
      <c r="S9">
        <v>8.8800581325761997E-4</v>
      </c>
      <c r="T9">
        <v>5.3604526741962803E-3</v>
      </c>
      <c r="U9">
        <v>5.2888885086499601E-3</v>
      </c>
      <c r="V9">
        <v>1.0971729092386401E-3</v>
      </c>
      <c r="W9">
        <v>3.9410073010315702E-3</v>
      </c>
      <c r="X9">
        <v>5.5743937062311903E-3</v>
      </c>
      <c r="AA9" t="str">
        <f t="shared" si="11"/>
        <v>LPI_14:0_</v>
      </c>
      <c r="AB9">
        <f t="shared" si="12"/>
        <v>4.24167893645479E-3</v>
      </c>
      <c r="AC9">
        <f t="shared" si="13"/>
        <v>4.7961738221231854E-3</v>
      </c>
      <c r="AD9">
        <f t="shared" si="14"/>
        <v>4.9483055500813243E-3</v>
      </c>
      <c r="AE9">
        <f t="shared" si="15"/>
        <v>5.8635675698495452E-3</v>
      </c>
      <c r="AF9">
        <f t="shared" si="16"/>
        <v>2.9933563894483798E-3</v>
      </c>
      <c r="AG9">
        <f t="shared" si="0"/>
        <v>3.7553751216054549E-3</v>
      </c>
      <c r="AH9">
        <f t="shared" si="1"/>
        <v>1.6318026511285551E-2</v>
      </c>
      <c r="AI9">
        <f t="shared" si="2"/>
        <v>3.1242292437269501E-3</v>
      </c>
      <c r="AJ9">
        <f t="shared" si="3"/>
        <v>3.1930307089443003E-3</v>
      </c>
      <c r="AK9">
        <f t="shared" si="4"/>
        <v>4.7577005036313798E-3</v>
      </c>
      <c r="AM9" t="str">
        <f t="shared" si="5"/>
        <v>LPI_14:0_</v>
      </c>
      <c r="AN9">
        <f t="shared" si="6"/>
        <v>4.568616453591445E-3</v>
      </c>
      <c r="AO9">
        <f t="shared" si="7"/>
        <v>6.2296724178387284E-3</v>
      </c>
      <c r="AQ9">
        <f t="shared" si="8"/>
        <v>1.0560749226806764E-3</v>
      </c>
      <c r="AR9">
        <f t="shared" si="9"/>
        <v>5.6773388774355033E-3</v>
      </c>
      <c r="AT9">
        <f t="shared" si="17"/>
        <v>4.7229106328936535E-4</v>
      </c>
      <c r="AU9">
        <f t="shared" si="18"/>
        <v>2.3177638910970716E-3</v>
      </c>
      <c r="AW9">
        <f t="shared" si="10"/>
        <v>0.55297713050841546</v>
      </c>
    </row>
    <row r="10" spans="1:49" x14ac:dyDescent="0.2">
      <c r="A10" t="s">
        <v>1381</v>
      </c>
      <c r="B10">
        <v>555.40499999999997</v>
      </c>
      <c r="C10">
        <v>9.2480751317261696E-4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AA10" t="str">
        <f t="shared" si="11"/>
        <v>LPI_p16:0</v>
      </c>
      <c r="AB10">
        <f t="shared" si="12"/>
        <v>4.6240375658630848E-4</v>
      </c>
      <c r="AC10">
        <f t="shared" si="13"/>
        <v>0</v>
      </c>
      <c r="AD10">
        <f t="shared" si="14"/>
        <v>0</v>
      </c>
      <c r="AE10">
        <f t="shared" si="15"/>
        <v>0</v>
      </c>
      <c r="AF10">
        <f t="shared" si="16"/>
        <v>0</v>
      </c>
      <c r="AG10">
        <f t="shared" si="0"/>
        <v>0</v>
      </c>
      <c r="AH10">
        <f t="shared" si="1"/>
        <v>0</v>
      </c>
      <c r="AI10">
        <f t="shared" si="2"/>
        <v>0</v>
      </c>
      <c r="AJ10">
        <f t="shared" si="3"/>
        <v>0</v>
      </c>
      <c r="AK10">
        <f t="shared" si="4"/>
        <v>0</v>
      </c>
      <c r="AM10" t="str">
        <f t="shared" si="5"/>
        <v>LPI_p16:0</v>
      </c>
      <c r="AN10">
        <f t="shared" si="6"/>
        <v>9.2480751317261696E-5</v>
      </c>
      <c r="AO10">
        <f t="shared" si="7"/>
        <v>0</v>
      </c>
      <c r="AQ10">
        <f t="shared" si="8"/>
        <v>2.0679324655565039E-4</v>
      </c>
      <c r="AR10">
        <f t="shared" si="9"/>
        <v>0</v>
      </c>
      <c r="AT10">
        <f t="shared" si="17"/>
        <v>9.2480751317261696E-5</v>
      </c>
      <c r="AU10">
        <f t="shared" si="18"/>
        <v>0</v>
      </c>
      <c r="AW10">
        <f t="shared" si="10"/>
        <v>0.37390096630005903</v>
      </c>
    </row>
    <row r="11" spans="1:49" x14ac:dyDescent="0.2">
      <c r="A11" t="s">
        <v>1382</v>
      </c>
      <c r="B11">
        <v>569.41899999999998</v>
      </c>
      <c r="C11">
        <v>1.2505345304315499E-2</v>
      </c>
      <c r="D11">
        <v>1.43656202343104E-2</v>
      </c>
      <c r="E11">
        <v>8.6501818034331393E-3</v>
      </c>
      <c r="F11">
        <v>1.18714857230603E-2</v>
      </c>
      <c r="G11">
        <v>1.0474951716744899E-2</v>
      </c>
      <c r="H11">
        <v>6.2361941719501499E-3</v>
      </c>
      <c r="I11">
        <v>1.00689980590214E-2</v>
      </c>
      <c r="J11">
        <v>1.8270476008099001E-2</v>
      </c>
      <c r="K11">
        <v>7.2590184842271799E-3</v>
      </c>
      <c r="L11">
        <v>1.6294384411336502E-2</v>
      </c>
      <c r="M11">
        <v>2.02341301618525E-2</v>
      </c>
      <c r="N11">
        <v>1.52090185965495E-2</v>
      </c>
      <c r="O11">
        <v>6.3560502086141904E-2</v>
      </c>
      <c r="P11">
        <v>4.2506329681890401E-2</v>
      </c>
      <c r="Q11">
        <v>2.4017459235878599E-2</v>
      </c>
      <c r="R11">
        <v>2.2285102934663601E-2</v>
      </c>
      <c r="S11">
        <v>8.5570513433077203E-3</v>
      </c>
      <c r="T11">
        <v>1.0161873478405701E-2</v>
      </c>
      <c r="U11">
        <v>5.9781069896713401E-3</v>
      </c>
      <c r="V11">
        <v>4.2932942763837098E-3</v>
      </c>
      <c r="W11">
        <v>1.7277641133792401E-2</v>
      </c>
      <c r="X11">
        <v>1.8895723953332302E-2</v>
      </c>
      <c r="AA11" t="str">
        <f t="shared" si="11"/>
        <v>LPI_16:1_</v>
      </c>
      <c r="AB11">
        <f t="shared" si="12"/>
        <v>1.3435482769312949E-2</v>
      </c>
      <c r="AC11">
        <f t="shared" si="13"/>
        <v>1.026083376324672E-2</v>
      </c>
      <c r="AD11">
        <f t="shared" si="14"/>
        <v>8.3555729443475241E-3</v>
      </c>
      <c r="AE11">
        <f t="shared" si="15"/>
        <v>1.4169737033560201E-2</v>
      </c>
      <c r="AF11">
        <f t="shared" si="16"/>
        <v>1.177670144778184E-2</v>
      </c>
      <c r="AG11">
        <f t="shared" si="0"/>
        <v>1.7721574379201001E-2</v>
      </c>
      <c r="AH11">
        <f t="shared" si="1"/>
        <v>5.3033415884016152E-2</v>
      </c>
      <c r="AI11">
        <f t="shared" si="2"/>
        <v>9.3594624108567104E-3</v>
      </c>
      <c r="AJ11">
        <f t="shared" si="3"/>
        <v>5.1357006330275245E-3</v>
      </c>
      <c r="AK11">
        <f t="shared" si="4"/>
        <v>1.8086682543562351E-2</v>
      </c>
      <c r="AM11" t="str">
        <f t="shared" si="5"/>
        <v>LPI_16:1_</v>
      </c>
      <c r="AN11">
        <f t="shared" si="6"/>
        <v>1.1599665591649846E-2</v>
      </c>
      <c r="AO11">
        <f t="shared" si="7"/>
        <v>2.0667367170132751E-2</v>
      </c>
      <c r="AQ11">
        <f t="shared" si="8"/>
        <v>2.3623844622387741E-3</v>
      </c>
      <c r="AR11">
        <f t="shared" si="9"/>
        <v>1.8920888675767106E-2</v>
      </c>
      <c r="AT11">
        <f t="shared" si="17"/>
        <v>1.0564904493110367E-3</v>
      </c>
      <c r="AU11">
        <f t="shared" si="18"/>
        <v>7.7244204559389863E-3</v>
      </c>
      <c r="AW11">
        <f t="shared" si="10"/>
        <v>0.34586605105574358</v>
      </c>
    </row>
    <row r="12" spans="1:49" x14ac:dyDescent="0.2">
      <c r="A12" t="s">
        <v>1383</v>
      </c>
      <c r="B12">
        <v>571.42100000000005</v>
      </c>
      <c r="C12">
        <v>4.7525692321717598E-2</v>
      </c>
      <c r="D12">
        <v>5.3743834808885699E-2</v>
      </c>
      <c r="E12">
        <v>2.9090148587369101E-2</v>
      </c>
      <c r="F12">
        <v>5.99321264509423E-2</v>
      </c>
      <c r="G12">
        <v>4.1753071390909703E-2</v>
      </c>
      <c r="H12">
        <v>6.1769777089068702E-2</v>
      </c>
      <c r="I12">
        <v>5.5691556961851997E-2</v>
      </c>
      <c r="J12">
        <v>6.3954360527154294E-2</v>
      </c>
      <c r="K12">
        <v>4.9747371790416099E-2</v>
      </c>
      <c r="L12">
        <v>5.2038803438985197E-2</v>
      </c>
      <c r="M12">
        <v>7.5308838614787599E-2</v>
      </c>
      <c r="N12">
        <v>9.0095959356189706E-2</v>
      </c>
      <c r="O12">
        <v>0.140865859709982</v>
      </c>
      <c r="P12">
        <v>0.128827377746871</v>
      </c>
      <c r="Q12">
        <v>5.54898824270951E-2</v>
      </c>
      <c r="R12">
        <v>5.2883366604477997E-2</v>
      </c>
      <c r="S12">
        <v>4.3576022130170103E-2</v>
      </c>
      <c r="T12">
        <v>4.2929081030396103E-2</v>
      </c>
      <c r="U12">
        <v>4.8692154020470099E-2</v>
      </c>
      <c r="V12">
        <v>3.53076722671875E-2</v>
      </c>
      <c r="W12">
        <v>5.89698829025034E-2</v>
      </c>
      <c r="X12">
        <v>8.0731666526295195E-2</v>
      </c>
      <c r="AA12" t="str">
        <f t="shared" si="11"/>
        <v>LPI_16:0_</v>
      </c>
      <c r="AB12">
        <f t="shared" si="12"/>
        <v>5.0634763565301652E-2</v>
      </c>
      <c r="AC12">
        <f t="shared" si="13"/>
        <v>4.4511137519155697E-2</v>
      </c>
      <c r="AD12">
        <f t="shared" si="14"/>
        <v>5.1761424239989202E-2</v>
      </c>
      <c r="AE12">
        <f t="shared" si="15"/>
        <v>5.9822958744503149E-2</v>
      </c>
      <c r="AF12">
        <f t="shared" si="16"/>
        <v>5.0893087614700648E-2</v>
      </c>
      <c r="AG12">
        <f t="shared" si="0"/>
        <v>8.2702398985488645E-2</v>
      </c>
      <c r="AH12">
        <f t="shared" si="1"/>
        <v>0.13484661872842651</v>
      </c>
      <c r="AI12">
        <f t="shared" si="2"/>
        <v>4.32525515802831E-2</v>
      </c>
      <c r="AJ12">
        <f t="shared" si="3"/>
        <v>4.1999913143828796E-2</v>
      </c>
      <c r="AK12">
        <f t="shared" si="4"/>
        <v>6.9850774714399294E-2</v>
      </c>
      <c r="AM12" t="str">
        <f t="shared" si="5"/>
        <v>LPI_16:0_</v>
      </c>
      <c r="AN12">
        <f t="shared" si="6"/>
        <v>5.1524674336730067E-2</v>
      </c>
      <c r="AO12">
        <f t="shared" si="7"/>
        <v>7.453045143048527E-2</v>
      </c>
      <c r="AQ12">
        <f t="shared" si="8"/>
        <v>5.4611838526321945E-3</v>
      </c>
      <c r="AR12">
        <f t="shared" si="9"/>
        <v>3.7958079109660377E-2</v>
      </c>
      <c r="AT12">
        <f t="shared" si="17"/>
        <v>2.4423156664219558E-3</v>
      </c>
      <c r="AU12">
        <f t="shared" si="18"/>
        <v>1.5496320905810922E-2</v>
      </c>
      <c r="AW12">
        <f t="shared" si="10"/>
        <v>0.24824876786127334</v>
      </c>
    </row>
    <row r="13" spans="1:49" x14ac:dyDescent="0.2">
      <c r="A13" t="s">
        <v>1384</v>
      </c>
      <c r="B13">
        <v>583.43299999999999</v>
      </c>
      <c r="C13">
        <v>0</v>
      </c>
      <c r="D13">
        <v>0</v>
      </c>
      <c r="E13">
        <v>0</v>
      </c>
      <c r="F13">
        <v>0</v>
      </c>
      <c r="G13">
        <v>0</v>
      </c>
      <c r="H13">
        <v>1.2468812690683399E-3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1.4109711818575E-4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AA13" t="str">
        <f t="shared" si="11"/>
        <v>LPI_p18:0</v>
      </c>
      <c r="AB13">
        <f t="shared" si="12"/>
        <v>0</v>
      </c>
      <c r="AC13">
        <f t="shared" si="13"/>
        <v>0</v>
      </c>
      <c r="AD13">
        <f t="shared" si="14"/>
        <v>6.2344063453416995E-4</v>
      </c>
      <c r="AE13">
        <f t="shared" si="15"/>
        <v>0</v>
      </c>
      <c r="AF13">
        <f t="shared" si="16"/>
        <v>0</v>
      </c>
      <c r="AG13">
        <f t="shared" si="0"/>
        <v>0</v>
      </c>
      <c r="AH13">
        <f t="shared" si="1"/>
        <v>0</v>
      </c>
      <c r="AI13">
        <f t="shared" si="2"/>
        <v>0</v>
      </c>
      <c r="AJ13">
        <f t="shared" si="3"/>
        <v>0</v>
      </c>
      <c r="AK13">
        <f t="shared" si="4"/>
        <v>0</v>
      </c>
      <c r="AM13" t="str">
        <f t="shared" si="5"/>
        <v>LPI_p18:0</v>
      </c>
      <c r="AN13">
        <f t="shared" si="6"/>
        <v>1.24688126906834E-4</v>
      </c>
      <c r="AO13">
        <f t="shared" si="7"/>
        <v>0</v>
      </c>
      <c r="AQ13">
        <f t="shared" si="8"/>
        <v>2.7881112775080138E-4</v>
      </c>
      <c r="AR13">
        <f t="shared" si="9"/>
        <v>0</v>
      </c>
      <c r="AT13">
        <f t="shared" si="17"/>
        <v>1.2468812690683397E-4</v>
      </c>
      <c r="AU13">
        <f t="shared" si="18"/>
        <v>0</v>
      </c>
      <c r="AW13">
        <f t="shared" si="10"/>
        <v>0.37390096630005903</v>
      </c>
    </row>
    <row r="14" spans="1:49" x14ac:dyDescent="0.2">
      <c r="A14" t="s">
        <v>1385</v>
      </c>
      <c r="B14">
        <v>593.44299999999998</v>
      </c>
      <c r="C14">
        <v>1.10750178790542E-3</v>
      </c>
      <c r="D14">
        <v>0</v>
      </c>
      <c r="E14">
        <v>2.0485390063228102E-3</v>
      </c>
      <c r="F14">
        <v>0</v>
      </c>
      <c r="G14">
        <v>1.0955043728733799E-3</v>
      </c>
      <c r="H14">
        <v>0</v>
      </c>
      <c r="I14">
        <v>2.4061877085541999E-3</v>
      </c>
      <c r="J14">
        <v>1.3538461913782699E-3</v>
      </c>
      <c r="K14">
        <v>0</v>
      </c>
      <c r="L14">
        <v>0</v>
      </c>
      <c r="M14">
        <v>9.2160045704020397E-3</v>
      </c>
      <c r="N14">
        <v>4.8185037012006002E-3</v>
      </c>
      <c r="O14">
        <v>2.3828288876939201E-2</v>
      </c>
      <c r="P14">
        <v>2.3216581936001401E-2</v>
      </c>
      <c r="Q14">
        <v>5.0731387946564401E-3</v>
      </c>
      <c r="R14">
        <v>5.4537973152889996E-3</v>
      </c>
      <c r="S14">
        <v>1.5619457206362999E-3</v>
      </c>
      <c r="T14">
        <v>1.48769790343521E-3</v>
      </c>
      <c r="U14">
        <v>1.46363940192742E-3</v>
      </c>
      <c r="V14">
        <v>2.2728022622680402E-3</v>
      </c>
      <c r="W14">
        <v>9.4948785694665503E-3</v>
      </c>
      <c r="X14">
        <v>5.6934239048121796E-3</v>
      </c>
      <c r="AA14" t="str">
        <f t="shared" si="11"/>
        <v>LPI_18:3_</v>
      </c>
      <c r="AB14">
        <f t="shared" si="12"/>
        <v>5.5375089395271002E-4</v>
      </c>
      <c r="AC14">
        <f t="shared" si="13"/>
        <v>1.0242695031614051E-3</v>
      </c>
      <c r="AD14">
        <f t="shared" si="14"/>
        <v>5.4775218643668996E-4</v>
      </c>
      <c r="AE14">
        <f t="shared" si="15"/>
        <v>1.880016949966235E-3</v>
      </c>
      <c r="AF14">
        <f t="shared" si="16"/>
        <v>0</v>
      </c>
      <c r="AG14">
        <f t="shared" si="0"/>
        <v>7.0172541358013204E-3</v>
      </c>
      <c r="AH14">
        <f t="shared" si="1"/>
        <v>2.3522435406470303E-2</v>
      </c>
      <c r="AI14">
        <f t="shared" si="2"/>
        <v>1.524821812035755E-3</v>
      </c>
      <c r="AJ14">
        <f t="shared" si="3"/>
        <v>1.86822083209773E-3</v>
      </c>
      <c r="AK14">
        <f t="shared" si="4"/>
        <v>7.5941512371393649E-3</v>
      </c>
      <c r="AM14" t="str">
        <f t="shared" si="5"/>
        <v>LPI_18:3_</v>
      </c>
      <c r="AN14">
        <f t="shared" si="6"/>
        <v>8.0115790670340814E-4</v>
      </c>
      <c r="AO14">
        <f t="shared" si="7"/>
        <v>8.3053766847088935E-3</v>
      </c>
      <c r="AQ14">
        <f t="shared" si="8"/>
        <v>7.0373899639701706E-4</v>
      </c>
      <c r="AR14">
        <f t="shared" si="9"/>
        <v>8.9601461669431941E-3</v>
      </c>
      <c r="AT14">
        <f t="shared" si="17"/>
        <v>3.1472164687224193E-4</v>
      </c>
      <c r="AU14">
        <f t="shared" si="18"/>
        <v>3.6579643549608941E-3</v>
      </c>
      <c r="AW14">
        <f t="shared" si="10"/>
        <v>0.13443125118646976</v>
      </c>
    </row>
    <row r="15" spans="1:49" x14ac:dyDescent="0.2">
      <c r="A15" t="s">
        <v>1386</v>
      </c>
      <c r="B15">
        <v>595.44500000000005</v>
      </c>
      <c r="C15">
        <v>1.53938355008564E-2</v>
      </c>
      <c r="D15">
        <v>3.7474672187891201E-3</v>
      </c>
      <c r="E15">
        <v>4.8259115823184899E-3</v>
      </c>
      <c r="F15">
        <v>5.9588156309665604E-3</v>
      </c>
      <c r="G15">
        <v>5.3114318837860098E-3</v>
      </c>
      <c r="H15">
        <v>3.9023223535882799E-3</v>
      </c>
      <c r="I15">
        <v>5.1042544681518904E-3</v>
      </c>
      <c r="J15">
        <v>3.7863954399342298E-3</v>
      </c>
      <c r="K15">
        <v>1.43303660891791E-3</v>
      </c>
      <c r="L15">
        <v>7.1019217833037602E-3</v>
      </c>
      <c r="M15">
        <v>8.5321163591750904E-2</v>
      </c>
      <c r="N15">
        <v>9.0738514882423502E-2</v>
      </c>
      <c r="O15">
        <v>0.21003619990397601</v>
      </c>
      <c r="P15">
        <v>0.13902572223225401</v>
      </c>
      <c r="Q15">
        <v>9.1312140664796898E-2</v>
      </c>
      <c r="R15">
        <v>8.64503161487509E-2</v>
      </c>
      <c r="S15">
        <v>3.1794414067946697E-2</v>
      </c>
      <c r="T15">
        <v>2.31810918261619E-2</v>
      </c>
      <c r="U15">
        <v>2.0738907951512401E-2</v>
      </c>
      <c r="V15">
        <v>1.3427523341321201E-2</v>
      </c>
      <c r="W15">
        <v>5.1974761217761303E-2</v>
      </c>
      <c r="X15">
        <v>4.9800077903576399E-2</v>
      </c>
      <c r="AA15" t="str">
        <f t="shared" si="11"/>
        <v>LPI_18:2_</v>
      </c>
      <c r="AB15">
        <f t="shared" si="12"/>
        <v>9.5706513598227596E-3</v>
      </c>
      <c r="AC15">
        <f t="shared" si="13"/>
        <v>5.3923636066425251E-3</v>
      </c>
      <c r="AD15">
        <f t="shared" si="14"/>
        <v>4.6068771186871449E-3</v>
      </c>
      <c r="AE15">
        <f t="shared" si="15"/>
        <v>4.4453249540430603E-3</v>
      </c>
      <c r="AF15">
        <f t="shared" si="16"/>
        <v>4.2674791961108353E-3</v>
      </c>
      <c r="AG15">
        <f t="shared" si="0"/>
        <v>8.802983923708721E-2</v>
      </c>
      <c r="AH15">
        <f t="shared" si="1"/>
        <v>0.174530961068115</v>
      </c>
      <c r="AI15">
        <f t="shared" si="2"/>
        <v>2.74877529470543E-2</v>
      </c>
      <c r="AJ15">
        <f t="shared" si="3"/>
        <v>1.7083215646416801E-2</v>
      </c>
      <c r="AK15">
        <f t="shared" si="4"/>
        <v>5.0887419560668848E-2</v>
      </c>
      <c r="AM15" t="str">
        <f t="shared" si="5"/>
        <v>LPI_18:2_</v>
      </c>
      <c r="AN15">
        <f t="shared" si="6"/>
        <v>5.656539247061265E-3</v>
      </c>
      <c r="AO15">
        <f t="shared" si="7"/>
        <v>7.1603837691868427E-2</v>
      </c>
      <c r="AQ15">
        <f t="shared" si="8"/>
        <v>2.2298195483467825E-3</v>
      </c>
      <c r="AR15">
        <f t="shared" si="9"/>
        <v>6.3662593795128064E-2</v>
      </c>
      <c r="AT15">
        <f t="shared" si="17"/>
        <v>9.9720561753225681E-4</v>
      </c>
      <c r="AU15">
        <f t="shared" si="18"/>
        <v>2.5990145083356366E-2</v>
      </c>
      <c r="AW15">
        <f t="shared" si="10"/>
        <v>8.1431309907060739E-2</v>
      </c>
    </row>
    <row r="16" spans="1:49" x14ac:dyDescent="0.2">
      <c r="A16" t="s">
        <v>1387</v>
      </c>
      <c r="B16">
        <v>597.447</v>
      </c>
      <c r="C16">
        <v>3.1981188291503398E-2</v>
      </c>
      <c r="D16">
        <v>1.2998926372127699E-2</v>
      </c>
      <c r="E16">
        <v>2.1252380549584501E-2</v>
      </c>
      <c r="F16">
        <v>2.1634480745360101E-2</v>
      </c>
      <c r="G16">
        <v>1.3962786504629199E-2</v>
      </c>
      <c r="H16">
        <v>1.96256564318695E-2</v>
      </c>
      <c r="I16">
        <v>2.2993988504133599E-2</v>
      </c>
      <c r="J16">
        <v>1.36317624137734E-2</v>
      </c>
      <c r="K16">
        <v>1.4528970930280501E-2</v>
      </c>
      <c r="L16">
        <v>2.24054526901439E-2</v>
      </c>
      <c r="M16">
        <v>9.8655150332229297E-2</v>
      </c>
      <c r="N16">
        <v>9.8634900815313703E-2</v>
      </c>
      <c r="O16">
        <v>0.17445293322981101</v>
      </c>
      <c r="P16">
        <v>0.17037503604509699</v>
      </c>
      <c r="Q16">
        <v>0.119473419324462</v>
      </c>
      <c r="R16">
        <v>0.100733065346855</v>
      </c>
      <c r="S16">
        <v>3.1945057789200502E-2</v>
      </c>
      <c r="T16">
        <v>3.27042994690128E-2</v>
      </c>
      <c r="U16">
        <v>3.2249100470036998E-2</v>
      </c>
      <c r="V16">
        <v>3.0927783630460799E-2</v>
      </c>
      <c r="W16">
        <v>5.4081777854030101E-2</v>
      </c>
      <c r="X16">
        <v>6.5074387757640198E-2</v>
      </c>
      <c r="AA16" t="str">
        <f t="shared" ref="AA16:AA79" si="19">A16</f>
        <v>LPI_18:1_</v>
      </c>
      <c r="AB16">
        <f t="shared" ref="AB16:AB79" si="20">AVERAGE(C16:D16)</f>
        <v>2.2490057331815548E-2</v>
      </c>
      <c r="AC16">
        <f t="shared" ref="AC16:AC79" si="21">AVERAGE(E16:F16)</f>
        <v>2.1443430647472301E-2</v>
      </c>
      <c r="AD16">
        <f t="shared" ref="AD16:AD79" si="22">AVERAGE(G16:H16)</f>
        <v>1.6794221468249351E-2</v>
      </c>
      <c r="AE16">
        <f t="shared" ref="AE16:AE79" si="23">AVERAGE(I16:J16)</f>
        <v>1.8312875458953499E-2</v>
      </c>
      <c r="AF16">
        <f t="shared" ref="AF16:AF79" si="24">AVERAGE(K16:L16)</f>
        <v>1.84672118102122E-2</v>
      </c>
      <c r="AG16">
        <f t="shared" ref="AG16:AG79" si="25">AVERAGE(M16:N16)</f>
        <v>9.86450255737715E-2</v>
      </c>
      <c r="AH16">
        <f t="shared" ref="AH16:AH79" si="26">AVERAGE(O16:P16)</f>
        <v>0.172413984637454</v>
      </c>
      <c r="AI16">
        <f t="shared" si="2"/>
        <v>3.2324678629106651E-2</v>
      </c>
      <c r="AJ16">
        <f t="shared" si="3"/>
        <v>3.1588442050248897E-2</v>
      </c>
      <c r="AK16">
        <f t="shared" si="4"/>
        <v>5.9578082805835153E-2</v>
      </c>
      <c r="AM16" t="str">
        <f t="shared" si="5"/>
        <v>LPI_18:1_</v>
      </c>
      <c r="AN16">
        <f t="shared" si="6"/>
        <v>1.9501559343340583E-2</v>
      </c>
      <c r="AO16">
        <f t="shared" si="7"/>
        <v>7.8910042739283232E-2</v>
      </c>
      <c r="AQ16">
        <f t="shared" si="8"/>
        <v>2.3724727055923624E-3</v>
      </c>
      <c r="AR16">
        <f t="shared" si="9"/>
        <v>5.8982436822101171E-2</v>
      </c>
      <c r="AT16">
        <f t="shared" ref="AT16:AT79" si="27">AQ16/SQRT(5)</f>
        <v>1.0610020488934734E-3</v>
      </c>
      <c r="AU16">
        <f t="shared" ref="AU16:AU79" si="28">AR16/SQRT(6)</f>
        <v>2.407947900001561E-2</v>
      </c>
      <c r="AW16">
        <f t="shared" si="10"/>
        <v>8.7390285956434804E-2</v>
      </c>
    </row>
    <row r="17" spans="1:49" x14ac:dyDescent="0.2">
      <c r="A17" t="s">
        <v>1388</v>
      </c>
      <c r="B17">
        <v>599.44899999999996</v>
      </c>
      <c r="C17">
        <v>5.0966300256608497E-2</v>
      </c>
      <c r="D17">
        <v>3.7569941119361697E-2</v>
      </c>
      <c r="E17">
        <v>3.9860979852967902E-2</v>
      </c>
      <c r="F17">
        <v>4.95611561037494E-2</v>
      </c>
      <c r="G17">
        <v>5.0463167663145798E-2</v>
      </c>
      <c r="H17">
        <v>5.8521625919949E-2</v>
      </c>
      <c r="I17">
        <v>4.3872301809893197E-2</v>
      </c>
      <c r="J17">
        <v>5.7743080223922799E-2</v>
      </c>
      <c r="K17">
        <v>5.1038644952333199E-2</v>
      </c>
      <c r="L17">
        <v>4.9327221897317003E-2</v>
      </c>
      <c r="M17">
        <v>4.8273661805415501E-2</v>
      </c>
      <c r="N17">
        <v>4.8006274879612801E-2</v>
      </c>
      <c r="O17">
        <v>5.3481159061123697E-2</v>
      </c>
      <c r="P17">
        <v>7.2889737465695104E-2</v>
      </c>
      <c r="Q17">
        <v>1.4170219533600301E-2</v>
      </c>
      <c r="R17">
        <v>1.9409145863129099E-2</v>
      </c>
      <c r="S17">
        <v>3.1018763541387401E-2</v>
      </c>
      <c r="T17">
        <v>4.4161715016470898E-2</v>
      </c>
      <c r="U17">
        <v>3.51300916913177E-2</v>
      </c>
      <c r="V17">
        <v>2.2808398583618598E-2</v>
      </c>
      <c r="W17">
        <v>5.0491893836997703E-2</v>
      </c>
      <c r="X17">
        <v>5.0099686584695401E-2</v>
      </c>
      <c r="AA17" t="str">
        <f t="shared" si="19"/>
        <v>LPI_18:0_</v>
      </c>
      <c r="AB17">
        <f t="shared" si="20"/>
        <v>4.4268120687985094E-2</v>
      </c>
      <c r="AC17">
        <f t="shared" si="21"/>
        <v>4.4711067978358651E-2</v>
      </c>
      <c r="AD17">
        <f t="shared" si="22"/>
        <v>5.4492396791547396E-2</v>
      </c>
      <c r="AE17">
        <f t="shared" si="23"/>
        <v>5.0807691016907998E-2</v>
      </c>
      <c r="AF17">
        <f t="shared" si="24"/>
        <v>5.0182933424825105E-2</v>
      </c>
      <c r="AG17">
        <f t="shared" si="25"/>
        <v>4.8139968342514147E-2</v>
      </c>
      <c r="AH17">
        <f t="shared" si="26"/>
        <v>6.3185448263409397E-2</v>
      </c>
      <c r="AI17">
        <f t="shared" si="2"/>
        <v>3.7590239278929148E-2</v>
      </c>
      <c r="AJ17">
        <f t="shared" si="3"/>
        <v>2.8969245137468149E-2</v>
      </c>
      <c r="AK17">
        <f t="shared" si="4"/>
        <v>5.0295790210846555E-2</v>
      </c>
      <c r="AM17" t="str">
        <f t="shared" si="5"/>
        <v>LPI_18:0_</v>
      </c>
      <c r="AN17">
        <f t="shared" si="6"/>
        <v>4.8892441979924844E-2</v>
      </c>
      <c r="AO17">
        <f t="shared" si="7"/>
        <v>4.5636138246633484E-2</v>
      </c>
      <c r="AQ17">
        <f t="shared" si="8"/>
        <v>4.3462994859794586E-3</v>
      </c>
      <c r="AR17">
        <f t="shared" si="9"/>
        <v>1.3023839869182126E-2</v>
      </c>
      <c r="AT17">
        <f t="shared" si="27"/>
        <v>1.9437242202444925E-3</v>
      </c>
      <c r="AU17">
        <f t="shared" si="28"/>
        <v>5.3169603618687051E-3</v>
      </c>
      <c r="AW17">
        <f t="shared" si="10"/>
        <v>0.6191195159140167</v>
      </c>
    </row>
    <row r="18" spans="1:49" x14ac:dyDescent="0.2">
      <c r="A18" t="s">
        <v>1389</v>
      </c>
      <c r="B18">
        <v>611.46100000000001</v>
      </c>
      <c r="C18">
        <v>3.3486532651362498E-2</v>
      </c>
      <c r="D18">
        <v>2.9165804269481399E-2</v>
      </c>
      <c r="E18">
        <v>2.2368990746986998E-2</v>
      </c>
      <c r="F18">
        <v>2.4416861649687E-2</v>
      </c>
      <c r="G18">
        <v>2.4968501579361001E-2</v>
      </c>
      <c r="H18">
        <v>2.4976852828303399E-2</v>
      </c>
      <c r="I18">
        <v>1.6806316872542498E-2</v>
      </c>
      <c r="J18">
        <v>2.3821898547259301E-2</v>
      </c>
      <c r="K18">
        <v>1.7118822839465E-2</v>
      </c>
      <c r="L18">
        <v>2.38933353472775E-2</v>
      </c>
      <c r="M18">
        <v>3.01719882519071E-2</v>
      </c>
      <c r="N18">
        <v>2.99540180237899E-2</v>
      </c>
      <c r="O18">
        <v>2.0786608517705901E-2</v>
      </c>
      <c r="P18">
        <v>2.4452610170010599E-2</v>
      </c>
      <c r="Q18">
        <v>1.70082578585182E-2</v>
      </c>
      <c r="R18">
        <v>1.3118567107995799E-2</v>
      </c>
      <c r="S18">
        <v>3.3159487658498701E-2</v>
      </c>
      <c r="T18">
        <v>3.1178867957945101E-2</v>
      </c>
      <c r="U18">
        <v>3.62474913857041E-2</v>
      </c>
      <c r="V18">
        <v>3.2698397117106801E-2</v>
      </c>
      <c r="W18">
        <v>2.40887883965403E-2</v>
      </c>
      <c r="X18">
        <v>3.9626164063128202E-2</v>
      </c>
      <c r="AA18" t="str">
        <f t="shared" si="19"/>
        <v>LPI_p20:0</v>
      </c>
      <c r="AB18">
        <f t="shared" si="20"/>
        <v>3.1326168460421952E-2</v>
      </c>
      <c r="AC18">
        <f t="shared" si="21"/>
        <v>2.3392926198337001E-2</v>
      </c>
      <c r="AD18">
        <f t="shared" si="22"/>
        <v>2.49726772038322E-2</v>
      </c>
      <c r="AE18">
        <f t="shared" si="23"/>
        <v>2.03141077099009E-2</v>
      </c>
      <c r="AF18">
        <f t="shared" si="24"/>
        <v>2.0506079093371252E-2</v>
      </c>
      <c r="AG18">
        <f t="shared" si="25"/>
        <v>3.0063003137848501E-2</v>
      </c>
      <c r="AH18">
        <f t="shared" si="26"/>
        <v>2.261960934385825E-2</v>
      </c>
      <c r="AI18">
        <f t="shared" si="2"/>
        <v>3.2169177808221899E-2</v>
      </c>
      <c r="AJ18">
        <f t="shared" si="3"/>
        <v>3.447294425140545E-2</v>
      </c>
      <c r="AK18">
        <f t="shared" si="4"/>
        <v>3.1857476229834251E-2</v>
      </c>
      <c r="AM18" t="str">
        <f t="shared" si="5"/>
        <v>LPI_p20:0</v>
      </c>
      <c r="AN18">
        <f t="shared" si="6"/>
        <v>2.4102391733172662E-2</v>
      </c>
      <c r="AO18">
        <f t="shared" si="7"/>
        <v>3.0236442154233673E-2</v>
      </c>
      <c r="AQ18">
        <f t="shared" si="8"/>
        <v>4.4924450134331273E-3</v>
      </c>
      <c r="AR18">
        <f t="shared" si="9"/>
        <v>4.5375486706869771E-3</v>
      </c>
      <c r="AT18">
        <f t="shared" si="27"/>
        <v>2.0090824870432856E-3</v>
      </c>
      <c r="AU18">
        <f t="shared" si="28"/>
        <v>1.8524464877045328E-3</v>
      </c>
      <c r="AW18">
        <f t="shared" si="10"/>
        <v>6.3967698492667147E-2</v>
      </c>
    </row>
    <row r="19" spans="1:49" x14ac:dyDescent="0.2">
      <c r="A19" t="s">
        <v>1390</v>
      </c>
      <c r="B19">
        <v>617.46699999999998</v>
      </c>
      <c r="C19">
        <v>1.5592813108720099E-2</v>
      </c>
      <c r="D19">
        <v>1.7925548049895899E-2</v>
      </c>
      <c r="E19">
        <v>2.00670832401748E-2</v>
      </c>
      <c r="F19">
        <v>1.40758752709752E-2</v>
      </c>
      <c r="G19">
        <v>1.48709778924662E-2</v>
      </c>
      <c r="H19">
        <v>1.31062716050228E-2</v>
      </c>
      <c r="I19">
        <v>1.13179196815026E-2</v>
      </c>
      <c r="J19">
        <v>1.5333888170608E-2</v>
      </c>
      <c r="K19">
        <v>1.40082441609589E-2</v>
      </c>
      <c r="L19">
        <v>1.24418355228249E-2</v>
      </c>
      <c r="M19">
        <v>1.13564338804505E-2</v>
      </c>
      <c r="N19">
        <v>9.8371059401642195E-3</v>
      </c>
      <c r="O19">
        <v>1.06803956641811E-2</v>
      </c>
      <c r="P19">
        <v>2.0611255151242298E-2</v>
      </c>
      <c r="Q19">
        <v>3.2681755919242001E-3</v>
      </c>
      <c r="R19">
        <v>3.1029688466622501E-3</v>
      </c>
      <c r="S19">
        <v>1.02478380638835E-2</v>
      </c>
      <c r="T19">
        <v>1.16185934098459E-2</v>
      </c>
      <c r="U19">
        <v>1.06747142344179E-2</v>
      </c>
      <c r="V19">
        <v>1.03426633006107E-2</v>
      </c>
      <c r="W19">
        <v>8.1932077216258295E-3</v>
      </c>
      <c r="X19">
        <v>7.3475676042644199E-3</v>
      </c>
      <c r="AA19" t="str">
        <f t="shared" si="19"/>
        <v>LPI_20:5_</v>
      </c>
      <c r="AB19">
        <f t="shared" si="20"/>
        <v>1.6759180579307999E-2</v>
      </c>
      <c r="AC19">
        <f t="shared" si="21"/>
        <v>1.7071479255574999E-2</v>
      </c>
      <c r="AD19">
        <f t="shared" si="22"/>
        <v>1.39886247487445E-2</v>
      </c>
      <c r="AE19">
        <f t="shared" si="23"/>
        <v>1.33259039260553E-2</v>
      </c>
      <c r="AF19">
        <f t="shared" si="24"/>
        <v>1.3225039841891901E-2</v>
      </c>
      <c r="AG19">
        <f t="shared" si="25"/>
        <v>1.059676991030736E-2</v>
      </c>
      <c r="AH19">
        <f t="shared" si="26"/>
        <v>1.56458254077117E-2</v>
      </c>
      <c r="AI19">
        <f t="shared" si="2"/>
        <v>1.0933215736864701E-2</v>
      </c>
      <c r="AJ19">
        <f t="shared" si="3"/>
        <v>1.0508688767514301E-2</v>
      </c>
      <c r="AK19">
        <f t="shared" si="4"/>
        <v>7.7703876629451243E-3</v>
      </c>
      <c r="AM19" t="str">
        <f t="shared" si="5"/>
        <v>LPI_20:5_</v>
      </c>
      <c r="AN19">
        <f t="shared" si="6"/>
        <v>1.487404567031494E-2</v>
      </c>
      <c r="AO19">
        <f t="shared" si="7"/>
        <v>1.1090977497068636E-2</v>
      </c>
      <c r="AQ19">
        <f t="shared" si="8"/>
        <v>1.8896018944198423E-3</v>
      </c>
      <c r="AR19">
        <f t="shared" si="9"/>
        <v>2.845221714205017E-3</v>
      </c>
      <c r="AT19">
        <f t="shared" si="27"/>
        <v>8.4505565726702959E-4</v>
      </c>
      <c r="AU19">
        <f t="shared" si="28"/>
        <v>1.1615569008148602E-3</v>
      </c>
      <c r="AW19">
        <f t="shared" si="10"/>
        <v>4.2635939042231646E-2</v>
      </c>
    </row>
    <row r="20" spans="1:49" x14ac:dyDescent="0.2">
      <c r="A20" t="s">
        <v>1391</v>
      </c>
      <c r="B20">
        <v>619.46900000000005</v>
      </c>
      <c r="C20">
        <v>2.82800592890089E-2</v>
      </c>
      <c r="D20">
        <v>3.0654541265785502E-2</v>
      </c>
      <c r="E20">
        <v>3.2507024207143798E-2</v>
      </c>
      <c r="F20">
        <v>2.70927886064934E-2</v>
      </c>
      <c r="G20">
        <v>2.22679891876977E-2</v>
      </c>
      <c r="H20">
        <v>2.4461053927527399E-2</v>
      </c>
      <c r="I20">
        <v>2.96204477541154E-2</v>
      </c>
      <c r="J20">
        <v>2.8481228584281999E-2</v>
      </c>
      <c r="K20">
        <v>3.3337090713347901E-2</v>
      </c>
      <c r="L20">
        <v>3.65800262370225E-2</v>
      </c>
      <c r="M20">
        <v>1.6675889944851901E-2</v>
      </c>
      <c r="N20">
        <v>3.3207668940197797E-2</v>
      </c>
      <c r="O20">
        <v>4.0562204499073003E-2</v>
      </c>
      <c r="P20">
        <v>3.9178635604650097E-2</v>
      </c>
      <c r="Q20">
        <v>4.4705256694316797E-3</v>
      </c>
      <c r="R20">
        <v>4.9399063575065296E-3</v>
      </c>
      <c r="S20">
        <v>3.4918168269131099E-2</v>
      </c>
      <c r="T20">
        <v>3.2243687030665803E-2</v>
      </c>
      <c r="U20">
        <v>2.5785210808922401E-2</v>
      </c>
      <c r="V20">
        <v>1.8908557555561801E-2</v>
      </c>
      <c r="W20">
        <v>2.1612547422942101E-2</v>
      </c>
      <c r="X20">
        <v>1.83333533332041E-2</v>
      </c>
      <c r="AA20" t="str">
        <f t="shared" si="19"/>
        <v>LPI_20:4_</v>
      </c>
      <c r="AB20">
        <f t="shared" si="20"/>
        <v>2.9467300277397201E-2</v>
      </c>
      <c r="AC20">
        <f t="shared" si="21"/>
        <v>2.9799906406818601E-2</v>
      </c>
      <c r="AD20">
        <f t="shared" si="22"/>
        <v>2.3364521557612549E-2</v>
      </c>
      <c r="AE20">
        <f t="shared" si="23"/>
        <v>2.9050838169198699E-2</v>
      </c>
      <c r="AF20">
        <f t="shared" si="24"/>
        <v>3.4958558475185197E-2</v>
      </c>
      <c r="AG20">
        <f t="shared" si="25"/>
        <v>2.4941779442524847E-2</v>
      </c>
      <c r="AH20">
        <f t="shared" si="26"/>
        <v>3.9870420051861546E-2</v>
      </c>
      <c r="AI20">
        <f t="shared" si="2"/>
        <v>3.3580927649898451E-2</v>
      </c>
      <c r="AJ20">
        <f t="shared" si="3"/>
        <v>2.2346884182242101E-2</v>
      </c>
      <c r="AK20">
        <f t="shared" si="4"/>
        <v>1.99729503780731E-2</v>
      </c>
      <c r="AM20" t="str">
        <f t="shared" si="5"/>
        <v>LPI_20:4_</v>
      </c>
      <c r="AN20">
        <f t="shared" si="6"/>
        <v>2.932822497724245E-2</v>
      </c>
      <c r="AO20">
        <f t="shared" si="7"/>
        <v>2.8142592340920008E-2</v>
      </c>
      <c r="AQ20">
        <f t="shared" si="8"/>
        <v>4.1105103857902612E-3</v>
      </c>
      <c r="AR20">
        <f t="shared" si="9"/>
        <v>8.3321053735328186E-3</v>
      </c>
      <c r="AT20">
        <f t="shared" si="27"/>
        <v>1.8382761289691819E-3</v>
      </c>
      <c r="AU20">
        <f t="shared" si="28"/>
        <v>3.4015677747095403E-3</v>
      </c>
      <c r="AW20">
        <f t="shared" si="10"/>
        <v>0.78522773677292146</v>
      </c>
    </row>
    <row r="21" spans="1:49" x14ac:dyDescent="0.2">
      <c r="A21" t="s">
        <v>1392</v>
      </c>
      <c r="B21">
        <v>621.471</v>
      </c>
      <c r="C21">
        <v>6.7985108364470497E-4</v>
      </c>
      <c r="D21">
        <v>9.8929674872746498E-4</v>
      </c>
      <c r="E21">
        <v>2.08528734967594E-3</v>
      </c>
      <c r="F21">
        <v>0</v>
      </c>
      <c r="G21">
        <v>1.54975014197724E-3</v>
      </c>
      <c r="H21">
        <v>1.76028579724601E-3</v>
      </c>
      <c r="I21">
        <v>2.78972964450965E-3</v>
      </c>
      <c r="J21">
        <v>5.7600075416523798E-4</v>
      </c>
      <c r="K21">
        <v>1.5655300093846099E-3</v>
      </c>
      <c r="L21">
        <v>6.1759242587233905E-4</v>
      </c>
      <c r="M21">
        <v>2.30184290579563E-3</v>
      </c>
      <c r="N21">
        <v>1.7386162496533901E-3</v>
      </c>
      <c r="O21">
        <v>1.46989449182459E-2</v>
      </c>
      <c r="P21">
        <v>3.0391461280566399E-3</v>
      </c>
      <c r="Q21">
        <v>1.92512257168019E-3</v>
      </c>
      <c r="R21">
        <v>1.3621721391244501E-3</v>
      </c>
      <c r="S21">
        <v>1.3000852356648599E-3</v>
      </c>
      <c r="T21">
        <v>1.27252697705841E-3</v>
      </c>
      <c r="U21">
        <v>1.37705795090842E-3</v>
      </c>
      <c r="V21">
        <v>0</v>
      </c>
      <c r="W21">
        <v>0</v>
      </c>
      <c r="X21">
        <v>4.9198121837873299E-3</v>
      </c>
      <c r="AA21" t="str">
        <f t="shared" si="19"/>
        <v>LPI_20:3_</v>
      </c>
      <c r="AB21">
        <f t="shared" si="20"/>
        <v>8.3457391618608503E-4</v>
      </c>
      <c r="AC21">
        <f t="shared" si="21"/>
        <v>1.04264367483797E-3</v>
      </c>
      <c r="AD21">
        <f t="shared" si="22"/>
        <v>1.6550179696116249E-3</v>
      </c>
      <c r="AE21">
        <f t="shared" si="23"/>
        <v>1.6828651993374441E-3</v>
      </c>
      <c r="AF21">
        <f t="shared" si="24"/>
        <v>1.0915612176284745E-3</v>
      </c>
      <c r="AG21">
        <f t="shared" si="25"/>
        <v>2.0202295777245098E-3</v>
      </c>
      <c r="AH21">
        <f t="shared" si="26"/>
        <v>8.8690455231512696E-3</v>
      </c>
      <c r="AI21">
        <f t="shared" si="2"/>
        <v>1.2863061063616349E-3</v>
      </c>
      <c r="AJ21">
        <f t="shared" si="3"/>
        <v>6.8852897545421002E-4</v>
      </c>
      <c r="AK21">
        <f t="shared" si="4"/>
        <v>2.459906091893665E-3</v>
      </c>
      <c r="AM21" t="str">
        <f t="shared" si="5"/>
        <v>LPI_20:3_</v>
      </c>
      <c r="AN21">
        <f t="shared" si="6"/>
        <v>1.2613323955203198E-3</v>
      </c>
      <c r="AO21">
        <f t="shared" si="7"/>
        <v>3.0648032549170584E-3</v>
      </c>
      <c r="AQ21">
        <f t="shared" si="8"/>
        <v>3.8452829708022221E-4</v>
      </c>
      <c r="AR21">
        <f t="shared" si="9"/>
        <v>3.3149658600025726E-3</v>
      </c>
      <c r="AT21">
        <f t="shared" si="27"/>
        <v>1.7196628230872215E-4</v>
      </c>
      <c r="AU21">
        <f t="shared" si="28"/>
        <v>1.3533291452921198E-3</v>
      </c>
      <c r="AW21">
        <f t="shared" si="10"/>
        <v>0.29182378103373235</v>
      </c>
    </row>
    <row r="22" spans="1:49" x14ac:dyDescent="0.2">
      <c r="A22" t="s">
        <v>1393</v>
      </c>
      <c r="B22">
        <v>623.47299999999996</v>
      </c>
      <c r="C22">
        <v>1.7891954191031E-3</v>
      </c>
      <c r="D22">
        <v>0</v>
      </c>
      <c r="E22">
        <v>1.04738878283712E-3</v>
      </c>
      <c r="F22">
        <v>0</v>
      </c>
      <c r="G22">
        <v>1.1665967091228999E-3</v>
      </c>
      <c r="H22">
        <v>0</v>
      </c>
      <c r="I22">
        <v>1.1511705500127901E-3</v>
      </c>
      <c r="J22">
        <v>1.3123023891629399E-3</v>
      </c>
      <c r="K22">
        <v>9.8890417216105199E-4</v>
      </c>
      <c r="L22">
        <v>1.0323086159215399E-3</v>
      </c>
      <c r="M22">
        <v>0</v>
      </c>
      <c r="N22">
        <v>1.7386162496533901E-3</v>
      </c>
      <c r="O22">
        <v>9.6590906538741601E-3</v>
      </c>
      <c r="P22">
        <v>0</v>
      </c>
      <c r="Q22">
        <v>2.5051446816703001E-4</v>
      </c>
      <c r="R22">
        <v>0</v>
      </c>
      <c r="S22">
        <v>0</v>
      </c>
      <c r="T22">
        <v>8.5089110373824303E-4</v>
      </c>
      <c r="U22">
        <v>9.8525617297278009E-4</v>
      </c>
      <c r="V22">
        <v>0</v>
      </c>
      <c r="W22">
        <v>1.68826480883464E-3</v>
      </c>
      <c r="X22">
        <v>1.8853118432909999E-3</v>
      </c>
      <c r="AA22" t="str">
        <f t="shared" si="19"/>
        <v>LPI_20:2_</v>
      </c>
      <c r="AB22">
        <f t="shared" si="20"/>
        <v>8.9459770955155002E-4</v>
      </c>
      <c r="AC22">
        <f t="shared" si="21"/>
        <v>5.2369439141856E-4</v>
      </c>
      <c r="AD22">
        <f t="shared" si="22"/>
        <v>5.8329835456144997E-4</v>
      </c>
      <c r="AE22">
        <f t="shared" si="23"/>
        <v>1.2317364695878649E-3</v>
      </c>
      <c r="AF22">
        <f t="shared" si="24"/>
        <v>1.010606394041296E-3</v>
      </c>
      <c r="AG22">
        <f t="shared" si="25"/>
        <v>8.6930812482669505E-4</v>
      </c>
      <c r="AH22">
        <f t="shared" si="26"/>
        <v>4.82954532693708E-3</v>
      </c>
      <c r="AI22">
        <f t="shared" si="2"/>
        <v>4.2544555186912152E-4</v>
      </c>
      <c r="AJ22">
        <f t="shared" si="3"/>
        <v>4.9262808648639004E-4</v>
      </c>
      <c r="AK22">
        <f t="shared" si="4"/>
        <v>1.7867883260628201E-3</v>
      </c>
      <c r="AM22" t="str">
        <f t="shared" si="5"/>
        <v>LPI_20:2_</v>
      </c>
      <c r="AN22">
        <f t="shared" si="6"/>
        <v>8.4878666383214412E-4</v>
      </c>
      <c r="AO22">
        <f t="shared" si="7"/>
        <v>1.6807430832364214E-3</v>
      </c>
      <c r="AQ22">
        <f t="shared" si="8"/>
        <v>2.9627008736356268E-4</v>
      </c>
      <c r="AR22">
        <f t="shared" si="9"/>
        <v>1.8420109251134321E-3</v>
      </c>
      <c r="AT22">
        <f t="shared" si="27"/>
        <v>1.324960110089455E-4</v>
      </c>
      <c r="AU22">
        <f t="shared" si="28"/>
        <v>7.519978111933175E-4</v>
      </c>
      <c r="AW22">
        <f t="shared" si="10"/>
        <v>0.3725497622414124</v>
      </c>
    </row>
    <row r="23" spans="1:49" x14ac:dyDescent="0.2">
      <c r="A23" t="s">
        <v>1394</v>
      </c>
      <c r="B23">
        <v>625.47500000000002</v>
      </c>
      <c r="C23">
        <v>3.0374742181083401E-3</v>
      </c>
      <c r="D23">
        <v>1.3677564059562299E-3</v>
      </c>
      <c r="E23">
        <v>2.4221017693097902E-3</v>
      </c>
      <c r="F23">
        <v>2.5120086841408998E-3</v>
      </c>
      <c r="G23">
        <v>1.82657314455573E-3</v>
      </c>
      <c r="H23">
        <v>4.1571046401047097E-3</v>
      </c>
      <c r="I23">
        <v>4.87918624089351E-4</v>
      </c>
      <c r="J23">
        <v>1.9453544829071501E-3</v>
      </c>
      <c r="K23">
        <v>3.9220075033368998E-4</v>
      </c>
      <c r="L23">
        <v>0</v>
      </c>
      <c r="M23">
        <v>5.5179631023383E-3</v>
      </c>
      <c r="N23">
        <v>5.5521216432641001E-3</v>
      </c>
      <c r="O23">
        <v>3.1283619228167601E-3</v>
      </c>
      <c r="P23">
        <v>8.9200510886125201E-3</v>
      </c>
      <c r="Q23">
        <v>3.9883003533570504E-3</v>
      </c>
      <c r="R23">
        <v>4.0336524481879299E-3</v>
      </c>
      <c r="S23">
        <v>1.06935948186165E-3</v>
      </c>
      <c r="T23">
        <v>0</v>
      </c>
      <c r="U23">
        <v>0</v>
      </c>
      <c r="V23">
        <v>5.0918802663062497E-5</v>
      </c>
      <c r="W23">
        <v>0</v>
      </c>
      <c r="X23">
        <v>0</v>
      </c>
      <c r="AA23" t="str">
        <f t="shared" si="19"/>
        <v>LPI_20:1_</v>
      </c>
      <c r="AB23">
        <f t="shared" si="20"/>
        <v>2.2026153120322852E-3</v>
      </c>
      <c r="AC23">
        <f t="shared" si="21"/>
        <v>2.4670552267253452E-3</v>
      </c>
      <c r="AD23">
        <f t="shared" si="22"/>
        <v>2.9918388923302198E-3</v>
      </c>
      <c r="AE23">
        <f t="shared" si="23"/>
        <v>1.2166365534982506E-3</v>
      </c>
      <c r="AF23">
        <f t="shared" si="24"/>
        <v>1.9610037516684499E-4</v>
      </c>
      <c r="AG23">
        <f t="shared" si="25"/>
        <v>5.5350423728012001E-3</v>
      </c>
      <c r="AH23">
        <f t="shared" si="26"/>
        <v>6.0242065057146401E-3</v>
      </c>
      <c r="AI23">
        <f t="shared" si="2"/>
        <v>5.3467974093082498E-4</v>
      </c>
      <c r="AJ23">
        <f t="shared" si="3"/>
        <v>2.5459401331531248E-5</v>
      </c>
      <c r="AK23">
        <f t="shared" si="4"/>
        <v>0</v>
      </c>
      <c r="AM23" t="str">
        <f t="shared" si="5"/>
        <v>LPI_20:1_</v>
      </c>
      <c r="AN23">
        <f t="shared" si="6"/>
        <v>1.8148492719505891E-3</v>
      </c>
      <c r="AO23">
        <f t="shared" si="7"/>
        <v>2.4238776041556392E-3</v>
      </c>
      <c r="AQ23">
        <f t="shared" si="8"/>
        <v>1.1112207389986028E-3</v>
      </c>
      <c r="AR23">
        <f t="shared" si="9"/>
        <v>3.0756452777848478E-3</v>
      </c>
      <c r="AT23">
        <f t="shared" si="27"/>
        <v>4.969530220816855E-4</v>
      </c>
      <c r="AU23">
        <f t="shared" si="28"/>
        <v>1.2556269267289173E-3</v>
      </c>
      <c r="AW23">
        <f t="shared" si="10"/>
        <v>0.6942779142633575</v>
      </c>
    </row>
    <row r="24" spans="1:49" x14ac:dyDescent="0.2">
      <c r="A24" t="s">
        <v>1395</v>
      </c>
      <c r="B24">
        <v>627.47699999999998</v>
      </c>
      <c r="C24">
        <v>3.3321602472171198E-3</v>
      </c>
      <c r="D24">
        <v>5.9494623293961004E-4</v>
      </c>
      <c r="E24">
        <v>1.31300268797794E-3</v>
      </c>
      <c r="F24">
        <v>1.84174056935719E-3</v>
      </c>
      <c r="G24">
        <v>6.6732216560967195E-4</v>
      </c>
      <c r="H24">
        <v>0</v>
      </c>
      <c r="I24">
        <v>4.7996784633584497E-4</v>
      </c>
      <c r="J24">
        <v>0</v>
      </c>
      <c r="K24">
        <v>5.9667039135987798E-4</v>
      </c>
      <c r="L24">
        <v>1.6611353355698E-3</v>
      </c>
      <c r="M24">
        <v>2.0091699192085499E-3</v>
      </c>
      <c r="N24">
        <v>0</v>
      </c>
      <c r="O24">
        <v>5.4095639890506099E-4</v>
      </c>
      <c r="P24">
        <v>0</v>
      </c>
      <c r="Q24">
        <v>2.2816432297987502E-3</v>
      </c>
      <c r="R24">
        <v>2.5309358362557502E-3</v>
      </c>
      <c r="S24">
        <v>0</v>
      </c>
      <c r="T24">
        <v>2.02364994604651E-3</v>
      </c>
      <c r="U24">
        <v>1.37705795090842E-3</v>
      </c>
      <c r="V24">
        <v>1.10176482650446E-3</v>
      </c>
      <c r="W24">
        <v>3.3226301612033801E-3</v>
      </c>
      <c r="X24">
        <v>0</v>
      </c>
      <c r="AA24" t="str">
        <f t="shared" si="19"/>
        <v>LPI_20:0_</v>
      </c>
      <c r="AB24">
        <f t="shared" si="20"/>
        <v>1.963553240078365E-3</v>
      </c>
      <c r="AC24">
        <f t="shared" si="21"/>
        <v>1.577371628667565E-3</v>
      </c>
      <c r="AD24">
        <f t="shared" si="22"/>
        <v>3.3366108280483598E-4</v>
      </c>
      <c r="AE24">
        <f t="shared" si="23"/>
        <v>2.3998392316792249E-4</v>
      </c>
      <c r="AF24">
        <f t="shared" si="24"/>
        <v>1.1289028634648389E-3</v>
      </c>
      <c r="AG24">
        <f t="shared" si="25"/>
        <v>1.0045849596042749E-3</v>
      </c>
      <c r="AH24">
        <f t="shared" si="26"/>
        <v>2.704781994525305E-4</v>
      </c>
      <c r="AI24">
        <f t="shared" si="2"/>
        <v>1.011824973023255E-3</v>
      </c>
      <c r="AJ24">
        <f t="shared" si="3"/>
        <v>1.23941138870644E-3</v>
      </c>
      <c r="AK24">
        <f t="shared" si="4"/>
        <v>1.66131508060169E-3</v>
      </c>
      <c r="AM24" t="str">
        <f t="shared" si="5"/>
        <v>LPI_20:0_</v>
      </c>
      <c r="AN24">
        <f t="shared" si="6"/>
        <v>1.0486945476367055E-3</v>
      </c>
      <c r="AO24">
        <f t="shared" si="7"/>
        <v>1.0375229202776381E-3</v>
      </c>
      <c r="AQ24">
        <f t="shared" si="8"/>
        <v>7.563373895011266E-4</v>
      </c>
      <c r="AR24">
        <f t="shared" si="9"/>
        <v>5.0496992743587004E-4</v>
      </c>
      <c r="AT24">
        <f t="shared" si="27"/>
        <v>3.3824436336985094E-4</v>
      </c>
      <c r="AU24">
        <f t="shared" si="28"/>
        <v>2.0615310961135492E-4</v>
      </c>
      <c r="AW24">
        <f t="shared" si="10"/>
        <v>0.97885530461504822</v>
      </c>
    </row>
    <row r="25" spans="1:49" x14ac:dyDescent="0.2">
      <c r="A25" t="s">
        <v>1396</v>
      </c>
      <c r="B25">
        <v>643.49300000000005</v>
      </c>
      <c r="C25">
        <v>0</v>
      </c>
      <c r="D25">
        <v>0</v>
      </c>
      <c r="E25">
        <v>0</v>
      </c>
      <c r="F25">
        <v>1.1050443416143101E-3</v>
      </c>
      <c r="G25">
        <v>0</v>
      </c>
      <c r="H25">
        <v>1.73048187553716E-3</v>
      </c>
      <c r="I25">
        <v>7.1950013734182301E-4</v>
      </c>
      <c r="J25">
        <v>0</v>
      </c>
      <c r="K25">
        <v>9.7951942342816394E-4</v>
      </c>
      <c r="L25">
        <v>4.0037899766964699E-4</v>
      </c>
      <c r="M25">
        <v>0</v>
      </c>
      <c r="N25">
        <v>4.0144346545900001E-3</v>
      </c>
      <c r="O25">
        <v>0</v>
      </c>
      <c r="P25">
        <v>6.2125042343150402E-3</v>
      </c>
      <c r="Q25">
        <v>5.36017734692184E-4</v>
      </c>
      <c r="R25">
        <v>6.5110835969119302E-4</v>
      </c>
      <c r="S25">
        <v>4.3678448568053898E-4</v>
      </c>
      <c r="T25">
        <v>1.4205026671342299E-3</v>
      </c>
      <c r="U25">
        <v>1.37705795090842E-3</v>
      </c>
      <c r="V25">
        <v>0</v>
      </c>
      <c r="W25">
        <v>3.52887412514799E-3</v>
      </c>
      <c r="X25">
        <v>0</v>
      </c>
      <c r="AA25" t="str">
        <f t="shared" si="19"/>
        <v>LPI_22:6_</v>
      </c>
      <c r="AB25">
        <f t="shared" si="20"/>
        <v>0</v>
      </c>
      <c r="AC25">
        <f t="shared" si="21"/>
        <v>5.5252217080715505E-4</v>
      </c>
      <c r="AD25">
        <f t="shared" si="22"/>
        <v>8.6524093776858E-4</v>
      </c>
      <c r="AE25">
        <f t="shared" si="23"/>
        <v>3.597500686709115E-4</v>
      </c>
      <c r="AF25">
        <f t="shared" si="24"/>
        <v>6.8994921054890549E-4</v>
      </c>
      <c r="AG25">
        <f t="shared" si="25"/>
        <v>2.0072173272950001E-3</v>
      </c>
      <c r="AH25">
        <f t="shared" si="26"/>
        <v>3.1062521171575201E-3</v>
      </c>
      <c r="AI25">
        <f t="shared" si="2"/>
        <v>9.2864357640738443E-4</v>
      </c>
      <c r="AJ25">
        <f t="shared" si="3"/>
        <v>6.8852897545421002E-4</v>
      </c>
      <c r="AK25">
        <f t="shared" si="4"/>
        <v>1.764437062573995E-3</v>
      </c>
      <c r="AM25" t="str">
        <f t="shared" si="5"/>
        <v>LPI_22:6_</v>
      </c>
      <c r="AN25">
        <f t="shared" si="6"/>
        <v>4.9349247755911042E-4</v>
      </c>
      <c r="AO25">
        <f t="shared" si="7"/>
        <v>1.699015811777622E-3</v>
      </c>
      <c r="AQ25">
        <f t="shared" si="8"/>
        <v>3.3230201911542032E-4</v>
      </c>
      <c r="AR25">
        <f t="shared" si="9"/>
        <v>9.6100717489705446E-4</v>
      </c>
      <c r="AT25">
        <f t="shared" si="27"/>
        <v>1.4860998076050288E-4</v>
      </c>
      <c r="AU25">
        <f t="shared" si="28"/>
        <v>3.9232953627522916E-4</v>
      </c>
      <c r="AW25">
        <f t="shared" si="10"/>
        <v>4.5893447297120346E-2</v>
      </c>
    </row>
    <row r="26" spans="1:49" x14ac:dyDescent="0.2">
      <c r="A26" t="s">
        <v>1397</v>
      </c>
      <c r="B26">
        <v>645.495</v>
      </c>
      <c r="C26">
        <v>1.8216639296133399E-3</v>
      </c>
      <c r="D26">
        <v>5.8899158349809996E-4</v>
      </c>
      <c r="E26">
        <v>0</v>
      </c>
      <c r="F26">
        <v>1.1050443416143101E-3</v>
      </c>
      <c r="G26">
        <v>0</v>
      </c>
      <c r="H26">
        <v>0</v>
      </c>
      <c r="I26">
        <v>2.4433416361377999E-3</v>
      </c>
      <c r="J26">
        <v>8.3772038088285002E-4</v>
      </c>
      <c r="K26">
        <v>9.7951942342816394E-4</v>
      </c>
      <c r="L26">
        <v>0</v>
      </c>
      <c r="M26">
        <v>2.6546630185912902E-3</v>
      </c>
      <c r="N26">
        <v>3.2367785145067602E-3</v>
      </c>
      <c r="O26">
        <v>0</v>
      </c>
      <c r="P26">
        <v>0</v>
      </c>
      <c r="Q26">
        <v>9.5727128472807097E-4</v>
      </c>
      <c r="R26">
        <v>0</v>
      </c>
      <c r="S26">
        <v>1.4477550485063699E-3</v>
      </c>
      <c r="T26">
        <v>0</v>
      </c>
      <c r="U26">
        <v>0</v>
      </c>
      <c r="V26">
        <v>1.07049553308682E-3</v>
      </c>
      <c r="W26">
        <v>0</v>
      </c>
      <c r="X26">
        <v>1.8318046266932E-3</v>
      </c>
      <c r="AA26" t="str">
        <f t="shared" si="19"/>
        <v>LPI_22:5_</v>
      </c>
      <c r="AB26">
        <f t="shared" si="20"/>
        <v>1.2053277565557199E-3</v>
      </c>
      <c r="AC26">
        <f t="shared" si="21"/>
        <v>5.5252217080715505E-4</v>
      </c>
      <c r="AD26">
        <f t="shared" si="22"/>
        <v>0</v>
      </c>
      <c r="AE26">
        <f t="shared" si="23"/>
        <v>1.640531008510325E-3</v>
      </c>
      <c r="AF26">
        <f t="shared" si="24"/>
        <v>4.8975971171408197E-4</v>
      </c>
      <c r="AG26">
        <f t="shared" si="25"/>
        <v>2.9457207665490254E-3</v>
      </c>
      <c r="AH26">
        <f t="shared" si="26"/>
        <v>0</v>
      </c>
      <c r="AI26">
        <f t="shared" si="2"/>
        <v>7.2387752425318497E-4</v>
      </c>
      <c r="AJ26">
        <f t="shared" si="3"/>
        <v>5.3524776654341E-4</v>
      </c>
      <c r="AK26">
        <f t="shared" si="4"/>
        <v>9.1590231334659998E-4</v>
      </c>
      <c r="AM26" t="str">
        <f t="shared" si="5"/>
        <v>LPI_22:5_</v>
      </c>
      <c r="AN26">
        <f t="shared" si="6"/>
        <v>7.7762812951745637E-4</v>
      </c>
      <c r="AO26">
        <f t="shared" si="7"/>
        <v>1.0241496741384441E-3</v>
      </c>
      <c r="AQ26">
        <f t="shared" si="8"/>
        <v>6.4532448736569171E-4</v>
      </c>
      <c r="AR26">
        <f t="shared" si="9"/>
        <v>1.1271894193735867E-3</v>
      </c>
      <c r="AT26">
        <f t="shared" si="27"/>
        <v>2.8859788425897813E-4</v>
      </c>
      <c r="AU26">
        <f t="shared" si="28"/>
        <v>4.6017315348822113E-4</v>
      </c>
      <c r="AW26">
        <f t="shared" si="10"/>
        <v>0.68523632849077298</v>
      </c>
    </row>
    <row r="27" spans="1:49" x14ac:dyDescent="0.2">
      <c r="A27" t="s">
        <v>1398</v>
      </c>
      <c r="B27">
        <v>647.49699999999996</v>
      </c>
      <c r="C27">
        <v>4.6900014613483602E-5</v>
      </c>
      <c r="D27">
        <v>4.0309543232052701E-5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4.2605056453402502E-5</v>
      </c>
      <c r="M27">
        <v>1.14464155144386E-3</v>
      </c>
      <c r="N27">
        <v>2.9003991293490498E-3</v>
      </c>
      <c r="O27">
        <v>4.7138598035601402E-3</v>
      </c>
      <c r="P27">
        <v>9.1240114305385497E-4</v>
      </c>
      <c r="Q27">
        <v>6.3967042183292E-4</v>
      </c>
      <c r="R27">
        <v>1.0136886445242901E-3</v>
      </c>
      <c r="S27">
        <v>0</v>
      </c>
      <c r="T27">
        <v>0</v>
      </c>
      <c r="U27">
        <v>0</v>
      </c>
      <c r="V27">
        <v>5.7932627597016102E-4</v>
      </c>
      <c r="W27">
        <v>0</v>
      </c>
      <c r="X27">
        <v>0</v>
      </c>
      <c r="AA27" t="str">
        <f t="shared" si="19"/>
        <v>LPI_22:4_</v>
      </c>
      <c r="AB27">
        <f t="shared" si="20"/>
        <v>4.3604778922768148E-5</v>
      </c>
      <c r="AC27">
        <f t="shared" si="21"/>
        <v>0</v>
      </c>
      <c r="AD27">
        <f t="shared" si="22"/>
        <v>0</v>
      </c>
      <c r="AE27">
        <f t="shared" si="23"/>
        <v>0</v>
      </c>
      <c r="AF27">
        <f t="shared" si="24"/>
        <v>2.1302528226701251E-5</v>
      </c>
      <c r="AG27">
        <f t="shared" si="25"/>
        <v>2.0225203403964548E-3</v>
      </c>
      <c r="AH27">
        <f t="shared" si="26"/>
        <v>2.8131304733069974E-3</v>
      </c>
      <c r="AI27">
        <f t="shared" si="2"/>
        <v>0</v>
      </c>
      <c r="AJ27">
        <f t="shared" si="3"/>
        <v>2.8966313798508051E-4</v>
      </c>
      <c r="AK27">
        <f t="shared" si="4"/>
        <v>0</v>
      </c>
      <c r="AM27" t="str">
        <f t="shared" si="5"/>
        <v>LPI_22:4_</v>
      </c>
      <c r="AN27">
        <f t="shared" si="6"/>
        <v>1.2981461429893881E-5</v>
      </c>
      <c r="AO27">
        <f t="shared" si="7"/>
        <v>1.0250627903377065E-3</v>
      </c>
      <c r="AQ27">
        <f t="shared" si="8"/>
        <v>1.9445968409118742E-5</v>
      </c>
      <c r="AR27">
        <f t="shared" si="9"/>
        <v>1.3071369189949634E-3</v>
      </c>
      <c r="AT27">
        <f t="shared" si="27"/>
        <v>8.6965014502205899E-6</v>
      </c>
      <c r="AU27">
        <f t="shared" si="28"/>
        <v>5.3363641258189485E-4</v>
      </c>
      <c r="AW27">
        <f t="shared" si="10"/>
        <v>0.15844011419149831</v>
      </c>
    </row>
    <row r="28" spans="1:49" x14ac:dyDescent="0.2">
      <c r="A28" t="s">
        <v>1399</v>
      </c>
      <c r="B28">
        <v>649.49900000000002</v>
      </c>
      <c r="C28">
        <v>3.5998327397974202E-4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AA28" t="str">
        <f t="shared" si="19"/>
        <v>LPI_22:3_</v>
      </c>
      <c r="AB28">
        <f t="shared" si="20"/>
        <v>1.7999163698987101E-4</v>
      </c>
      <c r="AC28">
        <f t="shared" si="21"/>
        <v>0</v>
      </c>
      <c r="AD28">
        <f t="shared" si="22"/>
        <v>0</v>
      </c>
      <c r="AE28">
        <f t="shared" si="23"/>
        <v>0</v>
      </c>
      <c r="AF28">
        <f t="shared" si="24"/>
        <v>0</v>
      </c>
      <c r="AG28">
        <f t="shared" si="25"/>
        <v>0</v>
      </c>
      <c r="AH28">
        <f t="shared" si="26"/>
        <v>0</v>
      </c>
      <c r="AI28">
        <f t="shared" si="2"/>
        <v>0</v>
      </c>
      <c r="AJ28">
        <f t="shared" si="3"/>
        <v>0</v>
      </c>
      <c r="AK28">
        <f t="shared" si="4"/>
        <v>0</v>
      </c>
      <c r="AM28" t="str">
        <f t="shared" si="5"/>
        <v>LPI_22:3_</v>
      </c>
      <c r="AN28">
        <f t="shared" si="6"/>
        <v>3.59983273979742E-5</v>
      </c>
      <c r="AO28">
        <f t="shared" si="7"/>
        <v>0</v>
      </c>
      <c r="AQ28">
        <f t="shared" si="8"/>
        <v>8.0494707138163433E-5</v>
      </c>
      <c r="AR28">
        <f t="shared" si="9"/>
        <v>0</v>
      </c>
      <c r="AT28">
        <f t="shared" si="27"/>
        <v>3.59983273979742E-5</v>
      </c>
      <c r="AU28">
        <f t="shared" si="28"/>
        <v>0</v>
      </c>
      <c r="AW28">
        <f t="shared" si="10"/>
        <v>0.37390096630005903</v>
      </c>
    </row>
    <row r="29" spans="1:49" x14ac:dyDescent="0.2">
      <c r="A29" t="s">
        <v>1400</v>
      </c>
      <c r="B29">
        <v>651.50099999999998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1.0323086159215399E-3</v>
      </c>
      <c r="M29">
        <v>0</v>
      </c>
      <c r="N29">
        <v>0</v>
      </c>
      <c r="O29">
        <v>0</v>
      </c>
      <c r="P29">
        <v>2.2088226325536302E-3</v>
      </c>
      <c r="Q29">
        <v>0</v>
      </c>
      <c r="R29">
        <v>0</v>
      </c>
      <c r="S29">
        <v>0</v>
      </c>
      <c r="T29">
        <v>0</v>
      </c>
      <c r="U29">
        <v>1.4968635186138001E-3</v>
      </c>
      <c r="V29">
        <v>1.1976195873227001E-3</v>
      </c>
      <c r="W29">
        <v>0</v>
      </c>
      <c r="X29">
        <v>0</v>
      </c>
      <c r="AA29" t="str">
        <f t="shared" si="19"/>
        <v>LPI_22:2_</v>
      </c>
      <c r="AB29">
        <f t="shared" si="20"/>
        <v>0</v>
      </c>
      <c r="AC29">
        <f t="shared" si="21"/>
        <v>0</v>
      </c>
      <c r="AD29">
        <f t="shared" si="22"/>
        <v>0</v>
      </c>
      <c r="AE29">
        <f t="shared" si="23"/>
        <v>0</v>
      </c>
      <c r="AF29">
        <f t="shared" si="24"/>
        <v>5.1615430796076995E-4</v>
      </c>
      <c r="AG29">
        <f t="shared" si="25"/>
        <v>0</v>
      </c>
      <c r="AH29">
        <f t="shared" si="26"/>
        <v>1.1044113162768151E-3</v>
      </c>
      <c r="AI29">
        <f t="shared" si="2"/>
        <v>0</v>
      </c>
      <c r="AJ29">
        <f t="shared" si="3"/>
        <v>1.3472415529682501E-3</v>
      </c>
      <c r="AK29">
        <f t="shared" si="4"/>
        <v>0</v>
      </c>
      <c r="AM29" t="str">
        <f t="shared" si="5"/>
        <v>LPI_22:2_</v>
      </c>
      <c r="AN29">
        <f t="shared" si="6"/>
        <v>1.0323086159215399E-4</v>
      </c>
      <c r="AO29">
        <f t="shared" si="7"/>
        <v>4.9033057384901299E-4</v>
      </c>
      <c r="AQ29">
        <f t="shared" si="8"/>
        <v>2.3083122389592849E-4</v>
      </c>
      <c r="AR29">
        <f t="shared" si="9"/>
        <v>6.7687956818570716E-4</v>
      </c>
      <c r="AT29">
        <f t="shared" si="27"/>
        <v>1.0323086159215399E-4</v>
      </c>
      <c r="AU29">
        <f t="shared" si="28"/>
        <v>2.7633492656173276E-4</v>
      </c>
      <c r="AW29">
        <f t="shared" si="10"/>
        <v>0.28108785634968086</v>
      </c>
    </row>
    <row r="30" spans="1:49" x14ac:dyDescent="0.2">
      <c r="A30" t="s">
        <v>1401</v>
      </c>
      <c r="B30">
        <v>653.50300000000004</v>
      </c>
      <c r="C30">
        <v>6.0715052950449297E-4</v>
      </c>
      <c r="D30">
        <v>5.2183268425653898E-4</v>
      </c>
      <c r="E30">
        <v>0</v>
      </c>
      <c r="F30">
        <v>1.06478386741587E-3</v>
      </c>
      <c r="G30">
        <v>0</v>
      </c>
      <c r="H30">
        <v>1.7821414242164199E-3</v>
      </c>
      <c r="I30">
        <v>0</v>
      </c>
      <c r="J30">
        <v>7.42200546256054E-4</v>
      </c>
      <c r="K30">
        <v>0</v>
      </c>
      <c r="L30">
        <v>0</v>
      </c>
      <c r="M30">
        <v>3.2986517398660401E-3</v>
      </c>
      <c r="N30">
        <v>4.5035622536725698E-4</v>
      </c>
      <c r="O30">
        <v>4.4789352762170899E-3</v>
      </c>
      <c r="P30">
        <v>6.5235959032140496E-3</v>
      </c>
      <c r="Q30">
        <v>1.84341547557694E-3</v>
      </c>
      <c r="R30">
        <v>2.1515231901629299E-3</v>
      </c>
      <c r="S30">
        <v>8.9803444473953104E-4</v>
      </c>
      <c r="T30">
        <v>1.14591840474396E-3</v>
      </c>
      <c r="U30">
        <v>1.5879192897385301E-4</v>
      </c>
      <c r="V30">
        <v>0</v>
      </c>
      <c r="W30">
        <v>0</v>
      </c>
      <c r="X30">
        <v>2.1739993158308201E-4</v>
      </c>
      <c r="AA30" t="str">
        <f t="shared" si="19"/>
        <v>LPI_22:1_</v>
      </c>
      <c r="AB30">
        <f t="shared" si="20"/>
        <v>5.6449160688051597E-4</v>
      </c>
      <c r="AC30">
        <f t="shared" si="21"/>
        <v>5.3239193370793498E-4</v>
      </c>
      <c r="AD30">
        <f t="shared" si="22"/>
        <v>8.9107071210820996E-4</v>
      </c>
      <c r="AE30">
        <f t="shared" si="23"/>
        <v>3.71100273128027E-4</v>
      </c>
      <c r="AF30">
        <f t="shared" si="24"/>
        <v>0</v>
      </c>
      <c r="AG30">
        <f t="shared" si="25"/>
        <v>1.8745039826166484E-3</v>
      </c>
      <c r="AH30">
        <f t="shared" si="26"/>
        <v>5.5012655897155698E-3</v>
      </c>
      <c r="AI30">
        <f t="shared" si="2"/>
        <v>1.0219764247417456E-3</v>
      </c>
      <c r="AJ30">
        <f t="shared" si="3"/>
        <v>7.9395964486926504E-5</v>
      </c>
      <c r="AK30">
        <f t="shared" si="4"/>
        <v>1.08699965791541E-4</v>
      </c>
      <c r="AM30" t="str">
        <f t="shared" si="5"/>
        <v>LPI_22:1_</v>
      </c>
      <c r="AN30">
        <f t="shared" si="6"/>
        <v>4.7181090516493755E-4</v>
      </c>
      <c r="AO30">
        <f t="shared" si="7"/>
        <v>1.7171683854704863E-3</v>
      </c>
      <c r="AQ30">
        <f t="shared" si="8"/>
        <v>3.2434037709085854E-4</v>
      </c>
      <c r="AR30">
        <f t="shared" si="9"/>
        <v>2.2414787063234336E-3</v>
      </c>
      <c r="AT30">
        <f t="shared" si="27"/>
        <v>1.4504942620461502E-4</v>
      </c>
      <c r="AU30">
        <f t="shared" si="28"/>
        <v>9.1507984996769308E-4</v>
      </c>
      <c r="AW30">
        <f t="shared" si="10"/>
        <v>0.28372908935554497</v>
      </c>
    </row>
    <row r="31" spans="1:49" x14ac:dyDescent="0.2">
      <c r="A31" t="s">
        <v>1402</v>
      </c>
      <c r="B31">
        <v>655.505</v>
      </c>
      <c r="C31">
        <v>1.5764893574631001E-3</v>
      </c>
      <c r="D31">
        <v>0</v>
      </c>
      <c r="E31">
        <v>0</v>
      </c>
      <c r="F31">
        <v>6.3363564743047795E-4</v>
      </c>
      <c r="G31">
        <v>0</v>
      </c>
      <c r="H31">
        <v>0</v>
      </c>
      <c r="I31">
        <v>6.9873407785820698E-4</v>
      </c>
      <c r="J31">
        <v>2.1856782330675899E-3</v>
      </c>
      <c r="K31">
        <v>6.3227599116193797E-4</v>
      </c>
      <c r="L31">
        <v>1.4321193421034399E-3</v>
      </c>
      <c r="M31">
        <v>0</v>
      </c>
      <c r="N31">
        <v>0</v>
      </c>
      <c r="O31">
        <v>0</v>
      </c>
      <c r="P31">
        <v>2.55868125943419E-3</v>
      </c>
      <c r="Q31">
        <v>0</v>
      </c>
      <c r="R31">
        <v>0</v>
      </c>
      <c r="S31">
        <v>1.3000852356648599E-3</v>
      </c>
      <c r="T31">
        <v>1.18559732594705E-3</v>
      </c>
      <c r="U31">
        <v>0</v>
      </c>
      <c r="V31">
        <v>1.0618474662864601E-3</v>
      </c>
      <c r="W31">
        <v>1.6830644366514201E-3</v>
      </c>
      <c r="X31">
        <v>1.81700627556774E-3</v>
      </c>
      <c r="AA31" t="str">
        <f t="shared" si="19"/>
        <v>LPI_22:0_</v>
      </c>
      <c r="AB31">
        <f t="shared" si="20"/>
        <v>7.8824467873155003E-4</v>
      </c>
      <c r="AC31">
        <f t="shared" si="21"/>
        <v>3.1681782371523897E-4</v>
      </c>
      <c r="AD31">
        <f t="shared" si="22"/>
        <v>0</v>
      </c>
      <c r="AE31">
        <f t="shared" si="23"/>
        <v>1.4422061554628983E-3</v>
      </c>
      <c r="AF31">
        <f t="shared" si="24"/>
        <v>1.032197666632689E-3</v>
      </c>
      <c r="AG31">
        <f t="shared" si="25"/>
        <v>0</v>
      </c>
      <c r="AH31">
        <f t="shared" si="26"/>
        <v>1.279340629717095E-3</v>
      </c>
      <c r="AI31">
        <f t="shared" si="2"/>
        <v>1.242841280805955E-3</v>
      </c>
      <c r="AJ31">
        <f t="shared" si="3"/>
        <v>5.3092373314323003E-4</v>
      </c>
      <c r="AK31">
        <f t="shared" si="4"/>
        <v>1.75003535610958E-3</v>
      </c>
      <c r="AM31" t="str">
        <f t="shared" si="5"/>
        <v>LPI_22:0_</v>
      </c>
      <c r="AN31">
        <f t="shared" si="6"/>
        <v>7.1589326490847525E-4</v>
      </c>
      <c r="AO31">
        <f t="shared" si="7"/>
        <v>9.6062819995517204E-4</v>
      </c>
      <c r="AQ31">
        <f t="shared" si="8"/>
        <v>5.710906213384012E-4</v>
      </c>
      <c r="AR31">
        <f t="shared" si="9"/>
        <v>6.9134614366160292E-4</v>
      </c>
      <c r="AT31">
        <f t="shared" si="27"/>
        <v>2.553994901250514E-4</v>
      </c>
      <c r="AU31">
        <f t="shared" si="28"/>
        <v>2.8224088126863365E-4</v>
      </c>
      <c r="AW31">
        <f t="shared" si="10"/>
        <v>0.55920144567512486</v>
      </c>
    </row>
    <row r="32" spans="1:49" x14ac:dyDescent="0.2">
      <c r="A32" t="s">
        <v>1403</v>
      </c>
      <c r="B32">
        <v>681.53099999999995</v>
      </c>
      <c r="C32">
        <v>0</v>
      </c>
      <c r="D32">
        <v>1.68505748020985E-3</v>
      </c>
      <c r="E32">
        <v>3.0439457389838998E-3</v>
      </c>
      <c r="F32">
        <v>8.0146150364818105E-4</v>
      </c>
      <c r="G32">
        <v>1.0142876920074401E-3</v>
      </c>
      <c r="H32">
        <v>2.6616626286449E-3</v>
      </c>
      <c r="I32">
        <v>1.46300601776209E-3</v>
      </c>
      <c r="J32">
        <v>3.3469689857732799E-3</v>
      </c>
      <c r="K32">
        <v>7.1042136536031896E-4</v>
      </c>
      <c r="L32">
        <v>1.0323086159215399E-3</v>
      </c>
      <c r="M32">
        <v>5.4085699300934001E-3</v>
      </c>
      <c r="N32">
        <v>1.82581659418112E-3</v>
      </c>
      <c r="O32">
        <v>1.0952665298509599E-2</v>
      </c>
      <c r="P32">
        <v>9.5997385708383801E-3</v>
      </c>
      <c r="Q32">
        <v>1.5145953205421699E-3</v>
      </c>
      <c r="R32">
        <v>4.6135417256606701E-3</v>
      </c>
      <c r="S32">
        <v>1.1528412612344999E-3</v>
      </c>
      <c r="T32">
        <v>2.1571265842104501E-3</v>
      </c>
      <c r="U32">
        <v>1.93740928084217E-3</v>
      </c>
      <c r="V32">
        <v>4.4832926994737502E-4</v>
      </c>
      <c r="W32">
        <v>4.1219242673996398E-4</v>
      </c>
      <c r="X32">
        <v>1.74552123898245E-3</v>
      </c>
      <c r="AA32" t="str">
        <f t="shared" si="19"/>
        <v>LPI_24:1_</v>
      </c>
      <c r="AB32">
        <f t="shared" si="20"/>
        <v>8.4252874010492499E-4</v>
      </c>
      <c r="AC32">
        <f t="shared" si="21"/>
        <v>1.9227036213160405E-3</v>
      </c>
      <c r="AD32">
        <f t="shared" si="22"/>
        <v>1.83797516032617E-3</v>
      </c>
      <c r="AE32">
        <f t="shared" si="23"/>
        <v>2.4049875017676851E-3</v>
      </c>
      <c r="AF32">
        <f t="shared" si="24"/>
        <v>8.7136499064092944E-4</v>
      </c>
      <c r="AG32">
        <f t="shared" si="25"/>
        <v>3.6171932621372601E-3</v>
      </c>
      <c r="AH32">
        <f t="shared" si="26"/>
        <v>1.027620193467399E-2</v>
      </c>
      <c r="AI32">
        <f t="shared" si="2"/>
        <v>1.6549839227224749E-3</v>
      </c>
      <c r="AJ32">
        <f t="shared" si="3"/>
        <v>1.1928692753947726E-3</v>
      </c>
      <c r="AK32">
        <f t="shared" si="4"/>
        <v>1.0788568328612071E-3</v>
      </c>
      <c r="AM32" t="str">
        <f t="shared" si="5"/>
        <v>LPI_24:1_</v>
      </c>
      <c r="AN32">
        <f t="shared" si="6"/>
        <v>1.5759120028311501E-3</v>
      </c>
      <c r="AO32">
        <f t="shared" si="7"/>
        <v>3.5640210455579412E-3</v>
      </c>
      <c r="AQ32">
        <f t="shared" si="8"/>
        <v>6.9111236614200877E-4</v>
      </c>
      <c r="AR32">
        <f t="shared" si="9"/>
        <v>3.8890559326914759E-3</v>
      </c>
      <c r="AT32">
        <f t="shared" si="27"/>
        <v>3.0907484615685113E-4</v>
      </c>
      <c r="AU32">
        <f t="shared" si="28"/>
        <v>1.5877004360396396E-3</v>
      </c>
      <c r="AW32">
        <f t="shared" si="10"/>
        <v>0.319873697561399</v>
      </c>
    </row>
    <row r="33" spans="1:49" x14ac:dyDescent="0.2">
      <c r="A33" t="s">
        <v>1404</v>
      </c>
      <c r="B33">
        <v>683.53300000000002</v>
      </c>
      <c r="C33">
        <v>5.4378453606100099E-4</v>
      </c>
      <c r="D33">
        <v>0</v>
      </c>
      <c r="E33">
        <v>0</v>
      </c>
      <c r="F33">
        <v>0</v>
      </c>
      <c r="G33">
        <v>1.0955043728733799E-3</v>
      </c>
      <c r="H33">
        <v>1.8435462771309501E-3</v>
      </c>
      <c r="I33">
        <v>0</v>
      </c>
      <c r="J33">
        <v>0</v>
      </c>
      <c r="K33">
        <v>9.7951942342816394E-4</v>
      </c>
      <c r="L33">
        <v>0</v>
      </c>
      <c r="M33">
        <v>3.1072154713055401E-3</v>
      </c>
      <c r="N33">
        <v>1.41513064476498E-3</v>
      </c>
      <c r="O33">
        <v>3.1283619228167601E-3</v>
      </c>
      <c r="P33">
        <v>3.2815767044191898E-4</v>
      </c>
      <c r="Q33">
        <v>0</v>
      </c>
      <c r="R33">
        <v>1.10866731948767E-4</v>
      </c>
      <c r="S33">
        <v>0</v>
      </c>
      <c r="T33">
        <v>1.14085173510412E-3</v>
      </c>
      <c r="U33">
        <v>0</v>
      </c>
      <c r="V33">
        <v>0</v>
      </c>
      <c r="W33">
        <v>0</v>
      </c>
      <c r="X33">
        <v>0</v>
      </c>
      <c r="AA33" t="str">
        <f t="shared" si="19"/>
        <v>LPI_24:0_</v>
      </c>
      <c r="AB33">
        <f t="shared" si="20"/>
        <v>2.718922680305005E-4</v>
      </c>
      <c r="AC33">
        <f t="shared" si="21"/>
        <v>0</v>
      </c>
      <c r="AD33">
        <f t="shared" si="22"/>
        <v>1.4695253250021651E-3</v>
      </c>
      <c r="AE33">
        <f t="shared" si="23"/>
        <v>0</v>
      </c>
      <c r="AF33">
        <f t="shared" si="24"/>
        <v>4.8975971171408197E-4</v>
      </c>
      <c r="AG33">
        <f t="shared" si="25"/>
        <v>2.2611730580352602E-3</v>
      </c>
      <c r="AH33">
        <f t="shared" si="26"/>
        <v>1.7282597966293395E-3</v>
      </c>
      <c r="AI33">
        <f t="shared" si="2"/>
        <v>5.7042586755205998E-4</v>
      </c>
      <c r="AJ33">
        <f t="shared" si="3"/>
        <v>0</v>
      </c>
      <c r="AK33">
        <f t="shared" si="4"/>
        <v>0</v>
      </c>
      <c r="AM33" t="str">
        <f t="shared" si="5"/>
        <v>LPI_24:0_</v>
      </c>
      <c r="AN33">
        <f t="shared" si="6"/>
        <v>4.4623546094934956E-4</v>
      </c>
      <c r="AO33">
        <f t="shared" si="7"/>
        <v>9.1197174444333198E-4</v>
      </c>
      <c r="AQ33">
        <f t="shared" si="8"/>
        <v>6.0779606538960841E-4</v>
      </c>
      <c r="AR33">
        <f t="shared" si="9"/>
        <v>1.0328006680971004E-3</v>
      </c>
      <c r="AT33">
        <f t="shared" si="27"/>
        <v>2.7181466373361429E-4</v>
      </c>
      <c r="AU33">
        <f t="shared" si="28"/>
        <v>4.2163910714057687E-4</v>
      </c>
      <c r="AW33">
        <f t="shared" si="10"/>
        <v>0.41588362410937041</v>
      </c>
    </row>
    <row r="34" spans="1:49" x14ac:dyDescent="0.2">
      <c r="A34" t="s">
        <v>1405</v>
      </c>
      <c r="B34">
        <v>753.60299999999995</v>
      </c>
      <c r="C34">
        <v>1.1965941031160999E-3</v>
      </c>
      <c r="D34">
        <v>1.59375694669224E-3</v>
      </c>
      <c r="E34">
        <v>1.6000234545377301E-3</v>
      </c>
      <c r="F34">
        <v>1.80320669798045E-3</v>
      </c>
      <c r="G34">
        <v>1.78763941720777E-3</v>
      </c>
      <c r="H34">
        <v>1.3129572152882E-3</v>
      </c>
      <c r="I34">
        <v>2.0530403437119399E-3</v>
      </c>
      <c r="J34">
        <v>2.26679415092527E-3</v>
      </c>
      <c r="K34">
        <v>9.7951942342816394E-4</v>
      </c>
      <c r="L34">
        <v>1.6845168474355599E-3</v>
      </c>
      <c r="M34">
        <v>0</v>
      </c>
      <c r="N34">
        <v>1.7386162496533901E-3</v>
      </c>
      <c r="O34">
        <v>1.60952632701052E-3</v>
      </c>
      <c r="P34">
        <v>5.0007442613509397E-3</v>
      </c>
      <c r="Q34">
        <v>1.0522891888626201E-3</v>
      </c>
      <c r="R34">
        <v>1.0136886445242901E-3</v>
      </c>
      <c r="S34">
        <v>2.8264508193344799E-3</v>
      </c>
      <c r="T34">
        <v>2.7296130414047799E-3</v>
      </c>
      <c r="U34">
        <v>0</v>
      </c>
      <c r="V34">
        <v>4.3731022102095702E-4</v>
      </c>
      <c r="W34">
        <v>2.3583673923739598E-3</v>
      </c>
      <c r="X34">
        <v>1.4651345448291901E-3</v>
      </c>
      <c r="AA34" t="str">
        <f t="shared" si="19"/>
        <v>PI_14:0/14:0</v>
      </c>
      <c r="AB34">
        <f t="shared" si="20"/>
        <v>1.3951755249041698E-3</v>
      </c>
      <c r="AC34">
        <f t="shared" si="21"/>
        <v>1.70161507625909E-3</v>
      </c>
      <c r="AD34">
        <f t="shared" si="22"/>
        <v>1.5502983162479851E-3</v>
      </c>
      <c r="AE34">
        <f t="shared" si="23"/>
        <v>2.1599172473186047E-3</v>
      </c>
      <c r="AF34">
        <f t="shared" si="24"/>
        <v>1.3320181354318618E-3</v>
      </c>
      <c r="AG34">
        <f t="shared" si="25"/>
        <v>8.6930812482669505E-4</v>
      </c>
      <c r="AH34">
        <f t="shared" si="26"/>
        <v>3.30513529418073E-3</v>
      </c>
      <c r="AI34">
        <f t="shared" si="2"/>
        <v>2.7780319303696297E-3</v>
      </c>
      <c r="AJ34">
        <f t="shared" si="3"/>
        <v>2.1865511051047851E-4</v>
      </c>
      <c r="AK34">
        <f t="shared" si="4"/>
        <v>1.9117509686015751E-3</v>
      </c>
      <c r="AM34" t="str">
        <f t="shared" si="5"/>
        <v>PI_14:0/14:0</v>
      </c>
      <c r="AN34">
        <f t="shared" si="6"/>
        <v>1.6278048600323423E-3</v>
      </c>
      <c r="AO34">
        <f t="shared" si="7"/>
        <v>1.8165762856978216E-3</v>
      </c>
      <c r="AQ34">
        <f t="shared" si="8"/>
        <v>3.3022908679596091E-4</v>
      </c>
      <c r="AR34">
        <f t="shared" si="9"/>
        <v>1.2845166551455256E-3</v>
      </c>
      <c r="AT34">
        <f t="shared" si="27"/>
        <v>1.4768293724468936E-4</v>
      </c>
      <c r="AU34">
        <f t="shared" si="28"/>
        <v>5.2440172853552029E-4</v>
      </c>
      <c r="AW34">
        <f t="shared" si="10"/>
        <v>0.76443927353636254</v>
      </c>
    </row>
    <row r="35" spans="1:49" x14ac:dyDescent="0.2">
      <c r="A35" t="s">
        <v>1406</v>
      </c>
      <c r="B35">
        <v>779.62900000000002</v>
      </c>
      <c r="C35">
        <v>3.26752005885102E-2</v>
      </c>
      <c r="D35">
        <v>2.9661919747404199E-2</v>
      </c>
      <c r="E35">
        <v>3.6319363808430101E-2</v>
      </c>
      <c r="F35">
        <v>5.4249140786349202E-2</v>
      </c>
      <c r="G35">
        <v>3.7793288405249703E-2</v>
      </c>
      <c r="H35">
        <v>4.0881736484828499E-2</v>
      </c>
      <c r="I35">
        <v>5.5861533675973997E-2</v>
      </c>
      <c r="J35">
        <v>6.0325251318313303E-2</v>
      </c>
      <c r="K35">
        <v>3.4297354493300597E-2</v>
      </c>
      <c r="L35">
        <v>4.0259132862166903E-2</v>
      </c>
      <c r="M35">
        <v>1.7138546987755299E-2</v>
      </c>
      <c r="N35">
        <v>1.96229813864989E-2</v>
      </c>
      <c r="O35">
        <v>3.20976073530728E-2</v>
      </c>
      <c r="P35">
        <v>3.2376287683146002E-2</v>
      </c>
      <c r="Q35">
        <v>1.5282395811505299E-2</v>
      </c>
      <c r="R35">
        <v>1.85358498138927E-2</v>
      </c>
      <c r="S35">
        <v>2.8351332718082E-2</v>
      </c>
      <c r="T35">
        <v>1.3655141818618601E-2</v>
      </c>
      <c r="U35">
        <v>1.39961079066499E-2</v>
      </c>
      <c r="V35">
        <v>1.6458462638496499E-2</v>
      </c>
      <c r="W35">
        <v>1.67323266322657E-2</v>
      </c>
      <c r="X35">
        <v>2.74070450300796E-2</v>
      </c>
      <c r="AA35" t="str">
        <f t="shared" si="19"/>
        <v>PI_14:0/16:1</v>
      </c>
      <c r="AB35">
        <f t="shared" si="20"/>
        <v>3.1168560167957202E-2</v>
      </c>
      <c r="AC35">
        <f t="shared" si="21"/>
        <v>4.5284252297389652E-2</v>
      </c>
      <c r="AD35">
        <f t="shared" si="22"/>
        <v>3.9337512445039101E-2</v>
      </c>
      <c r="AE35">
        <f t="shared" si="23"/>
        <v>5.8093392497143653E-2</v>
      </c>
      <c r="AF35">
        <f t="shared" si="24"/>
        <v>3.7278243677733747E-2</v>
      </c>
      <c r="AG35">
        <f t="shared" si="25"/>
        <v>1.8380764187127099E-2</v>
      </c>
      <c r="AH35">
        <f t="shared" si="26"/>
        <v>3.2236947518109405E-2</v>
      </c>
      <c r="AI35">
        <f t="shared" si="2"/>
        <v>2.1003237268350301E-2</v>
      </c>
      <c r="AJ35">
        <f t="shared" si="3"/>
        <v>1.52272852725732E-2</v>
      </c>
      <c r="AK35">
        <f t="shared" si="4"/>
        <v>2.206968583117265E-2</v>
      </c>
      <c r="AM35" t="str">
        <f t="shared" si="5"/>
        <v>PI_14:0/16:1</v>
      </c>
      <c r="AN35">
        <f t="shared" si="6"/>
        <v>4.2232392217052675E-2</v>
      </c>
      <c r="AO35">
        <f t="shared" si="7"/>
        <v>2.1783584015466533E-2</v>
      </c>
      <c r="AQ35">
        <f t="shared" si="8"/>
        <v>1.0200704339525307E-2</v>
      </c>
      <c r="AR35">
        <f t="shared" si="9"/>
        <v>6.4134203004963695E-3</v>
      </c>
      <c r="AT35">
        <f t="shared" si="27"/>
        <v>4.5618936643111356E-3</v>
      </c>
      <c r="AU35">
        <f t="shared" si="28"/>
        <v>2.6182678737038776E-3</v>
      </c>
      <c r="AW35">
        <f t="shared" si="10"/>
        <v>7.265867308118441E-3</v>
      </c>
    </row>
    <row r="36" spans="1:49" x14ac:dyDescent="0.2">
      <c r="A36" t="s">
        <v>1407</v>
      </c>
      <c r="B36">
        <v>781.63099999999997</v>
      </c>
      <c r="C36">
        <v>1.2458838843791E-2</v>
      </c>
      <c r="D36">
        <v>8.2415043955143992E-3</v>
      </c>
      <c r="E36">
        <v>1.6092051740757798E-2</v>
      </c>
      <c r="F36">
        <v>1.36926867623799E-2</v>
      </c>
      <c r="G36">
        <v>1.0233008809606901E-2</v>
      </c>
      <c r="H36">
        <v>9.6159151044302102E-3</v>
      </c>
      <c r="I36">
        <v>1.6314556058526501E-2</v>
      </c>
      <c r="J36">
        <v>1.8314816281305199E-2</v>
      </c>
      <c r="K36">
        <v>8.2504146814665804E-3</v>
      </c>
      <c r="L36">
        <v>6.0163459232937698E-3</v>
      </c>
      <c r="M36">
        <v>1.56094216087396E-2</v>
      </c>
      <c r="N36">
        <v>1.86573036424332E-2</v>
      </c>
      <c r="O36">
        <v>2.7192816717481898E-2</v>
      </c>
      <c r="P36">
        <v>2.23494036249361E-2</v>
      </c>
      <c r="Q36">
        <v>1.00928481373586E-2</v>
      </c>
      <c r="R36">
        <v>1.6831524826335501E-2</v>
      </c>
      <c r="S36">
        <v>1.3665609404832E-2</v>
      </c>
      <c r="T36">
        <v>1.38198544937135E-2</v>
      </c>
      <c r="U36">
        <v>3.84835281681496E-3</v>
      </c>
      <c r="V36">
        <v>6.9325221170875697E-3</v>
      </c>
      <c r="W36">
        <v>9.1558678836206504E-3</v>
      </c>
      <c r="X36">
        <v>1.38755786241126E-2</v>
      </c>
      <c r="AA36" t="str">
        <f t="shared" si="19"/>
        <v>PI_14:0/16:0</v>
      </c>
      <c r="AB36">
        <f t="shared" si="20"/>
        <v>1.0350171619652699E-2</v>
      </c>
      <c r="AC36">
        <f t="shared" si="21"/>
        <v>1.4892369251568848E-2</v>
      </c>
      <c r="AD36">
        <f t="shared" si="22"/>
        <v>9.9244619570185554E-3</v>
      </c>
      <c r="AE36">
        <f t="shared" si="23"/>
        <v>1.7314686169915848E-2</v>
      </c>
      <c r="AF36">
        <f t="shared" si="24"/>
        <v>7.1333803023801746E-3</v>
      </c>
      <c r="AG36">
        <f t="shared" si="25"/>
        <v>1.7133362625586401E-2</v>
      </c>
      <c r="AH36">
        <f t="shared" si="26"/>
        <v>2.4771110171208997E-2</v>
      </c>
      <c r="AI36">
        <f t="shared" si="2"/>
        <v>1.374273194927275E-2</v>
      </c>
      <c r="AJ36">
        <f t="shared" si="3"/>
        <v>5.3904374669512646E-3</v>
      </c>
      <c r="AK36">
        <f t="shared" si="4"/>
        <v>1.1515723253866624E-2</v>
      </c>
      <c r="AM36" t="str">
        <f t="shared" si="5"/>
        <v>PI_14:0/16:0</v>
      </c>
      <c r="AN36">
        <f t="shared" si="6"/>
        <v>1.1923013860107226E-2</v>
      </c>
      <c r="AO36">
        <f t="shared" si="7"/>
        <v>1.4510673093377207E-2</v>
      </c>
      <c r="AQ36">
        <f t="shared" si="8"/>
        <v>4.1017018960780643E-3</v>
      </c>
      <c r="AR36">
        <f t="shared" si="9"/>
        <v>7.1570459240182845E-3</v>
      </c>
      <c r="AT36">
        <f t="shared" si="27"/>
        <v>1.8343368526140659E-3</v>
      </c>
      <c r="AU36">
        <f t="shared" si="28"/>
        <v>2.9218517632518238E-3</v>
      </c>
      <c r="AW36">
        <f t="shared" si="10"/>
        <v>0.50783093287524839</v>
      </c>
    </row>
    <row r="37" spans="1:49" x14ac:dyDescent="0.2">
      <c r="A37" t="s">
        <v>1408</v>
      </c>
      <c r="B37">
        <v>805.65499999999997</v>
      </c>
      <c r="C37">
        <v>2.9035285988110401E-3</v>
      </c>
      <c r="D37">
        <v>5.5974220373459799E-3</v>
      </c>
      <c r="E37">
        <v>5.4269962011386603E-3</v>
      </c>
      <c r="F37">
        <v>4.2272175098520296E-3</v>
      </c>
      <c r="G37">
        <v>5.2157307298205903E-3</v>
      </c>
      <c r="H37">
        <v>2.0346555982412601E-3</v>
      </c>
      <c r="I37">
        <v>2.5521391296177802E-3</v>
      </c>
      <c r="J37">
        <v>2.3152347175819602E-3</v>
      </c>
      <c r="K37">
        <v>3.9292033869124101E-3</v>
      </c>
      <c r="L37">
        <v>3.3034782140359499E-3</v>
      </c>
      <c r="M37">
        <v>3.36803534934721E-2</v>
      </c>
      <c r="N37">
        <v>1.39610252259677E-2</v>
      </c>
      <c r="O37">
        <v>4.34165056667681E-2</v>
      </c>
      <c r="P37">
        <v>2.5625777797656499E-2</v>
      </c>
      <c r="Q37">
        <v>2.04587222935496E-2</v>
      </c>
      <c r="R37">
        <v>2.0941025686205601E-2</v>
      </c>
      <c r="S37">
        <v>1.14032727535188E-2</v>
      </c>
      <c r="T37">
        <v>1.1037680273153499E-2</v>
      </c>
      <c r="U37">
        <v>8.5859938766031201E-3</v>
      </c>
      <c r="V37">
        <v>1.14878317810128E-2</v>
      </c>
      <c r="W37">
        <v>1.3200451148546099E-2</v>
      </c>
      <c r="X37">
        <v>1.36615877620878E-2</v>
      </c>
      <c r="AA37" t="str">
        <f t="shared" si="19"/>
        <v>PI_14:0/18:2</v>
      </c>
      <c r="AB37">
        <f t="shared" si="20"/>
        <v>4.2504753180785098E-3</v>
      </c>
      <c r="AC37">
        <f t="shared" si="21"/>
        <v>4.827106855495345E-3</v>
      </c>
      <c r="AD37">
        <f t="shared" si="22"/>
        <v>3.6251931640309252E-3</v>
      </c>
      <c r="AE37">
        <f t="shared" si="23"/>
        <v>2.4336869235998702E-3</v>
      </c>
      <c r="AF37">
        <f t="shared" si="24"/>
        <v>3.61634080047418E-3</v>
      </c>
      <c r="AG37">
        <f t="shared" si="25"/>
        <v>2.3820689359719899E-2</v>
      </c>
      <c r="AH37">
        <f t="shared" si="26"/>
        <v>3.4521141732212296E-2</v>
      </c>
      <c r="AI37">
        <f t="shared" si="2"/>
        <v>1.122047651333615E-2</v>
      </c>
      <c r="AJ37">
        <f t="shared" si="3"/>
        <v>1.003691282880796E-2</v>
      </c>
      <c r="AK37">
        <f t="shared" si="4"/>
        <v>1.343101945531695E-2</v>
      </c>
      <c r="AM37" t="str">
        <f t="shared" si="5"/>
        <v>PI_14:0/18:2</v>
      </c>
      <c r="AN37">
        <f t="shared" si="6"/>
        <v>3.7505606123357654E-3</v>
      </c>
      <c r="AO37">
        <f t="shared" si="7"/>
        <v>1.860604797787865E-2</v>
      </c>
      <c r="AQ37">
        <f t="shared" si="8"/>
        <v>8.9117265355182006E-4</v>
      </c>
      <c r="AR37">
        <f t="shared" si="9"/>
        <v>1.0431207471101699E-2</v>
      </c>
      <c r="AT37">
        <f t="shared" si="27"/>
        <v>3.9854452660614776E-4</v>
      </c>
      <c r="AU37">
        <f t="shared" si="28"/>
        <v>4.2585226175511446E-3</v>
      </c>
      <c r="AW37">
        <f t="shared" si="10"/>
        <v>3.3086387486066682E-2</v>
      </c>
    </row>
    <row r="38" spans="1:49" x14ac:dyDescent="0.2">
      <c r="A38" t="s">
        <v>1409</v>
      </c>
      <c r="B38">
        <v>805.65499999999997</v>
      </c>
      <c r="C38">
        <v>0.15192801007967199</v>
      </c>
      <c r="D38">
        <v>0.113711388208353</v>
      </c>
      <c r="E38">
        <v>0.13800781967312101</v>
      </c>
      <c r="F38">
        <v>0.19188656974642801</v>
      </c>
      <c r="G38">
        <v>7.4277578472229003E-2</v>
      </c>
      <c r="H38">
        <v>0.10135668924734099</v>
      </c>
      <c r="I38">
        <v>0.16037875686077699</v>
      </c>
      <c r="J38">
        <v>0.14071987498358901</v>
      </c>
      <c r="K38">
        <v>0.10336288871534401</v>
      </c>
      <c r="L38">
        <v>9.5858040919291995E-2</v>
      </c>
      <c r="M38">
        <v>0.167209572256274</v>
      </c>
      <c r="N38">
        <v>0.16031997839992701</v>
      </c>
      <c r="O38">
        <v>0.26891726807413502</v>
      </c>
      <c r="P38">
        <v>0.247738869913115</v>
      </c>
      <c r="Q38">
        <v>0.15426876586282701</v>
      </c>
      <c r="R38">
        <v>0.184285550478895</v>
      </c>
      <c r="S38">
        <v>6.79882014553327E-2</v>
      </c>
      <c r="T38">
        <v>5.84807149066267E-2</v>
      </c>
      <c r="U38">
        <v>4.0594075841616298E-2</v>
      </c>
      <c r="V38">
        <v>3.4753815443674903E-2</v>
      </c>
      <c r="W38">
        <v>0.124527529865868</v>
      </c>
      <c r="X38">
        <v>0.147035549565221</v>
      </c>
      <c r="AA38" t="str">
        <f t="shared" si="19"/>
        <v>PI_16:1/16:1</v>
      </c>
      <c r="AB38">
        <f t="shared" si="20"/>
        <v>0.13281969914401248</v>
      </c>
      <c r="AC38">
        <f t="shared" si="21"/>
        <v>0.16494719470977451</v>
      </c>
      <c r="AD38">
        <f t="shared" si="22"/>
        <v>8.7817133859784999E-2</v>
      </c>
      <c r="AE38">
        <f t="shared" si="23"/>
        <v>0.15054931592218301</v>
      </c>
      <c r="AF38">
        <f t="shared" si="24"/>
        <v>9.9610464817318001E-2</v>
      </c>
      <c r="AG38">
        <f t="shared" si="25"/>
        <v>0.16376477532810052</v>
      </c>
      <c r="AH38">
        <f t="shared" si="26"/>
        <v>0.25832806899362504</v>
      </c>
      <c r="AI38">
        <f t="shared" si="2"/>
        <v>6.3234458180979697E-2</v>
      </c>
      <c r="AJ38">
        <f t="shared" si="3"/>
        <v>3.7673945642645604E-2</v>
      </c>
      <c r="AK38">
        <f t="shared" si="4"/>
        <v>0.13578153971554449</v>
      </c>
      <c r="AM38" t="str">
        <f t="shared" si="5"/>
        <v>PI_16:1/16:1</v>
      </c>
      <c r="AN38">
        <f t="shared" si="6"/>
        <v>0.12714876169061456</v>
      </c>
      <c r="AO38">
        <f t="shared" si="7"/>
        <v>0.13175655757217908</v>
      </c>
      <c r="AQ38">
        <f t="shared" si="8"/>
        <v>3.2839769149438217E-2</v>
      </c>
      <c r="AR38">
        <f t="shared" si="9"/>
        <v>8.7475553672347078E-2</v>
      </c>
      <c r="AT38">
        <f t="shared" si="27"/>
        <v>1.4686391236708859E-2</v>
      </c>
      <c r="AU38">
        <f t="shared" si="28"/>
        <v>3.5711745244115592E-2</v>
      </c>
      <c r="AW38">
        <f t="shared" si="10"/>
        <v>0.91639844273595339</v>
      </c>
    </row>
    <row r="39" spans="1:49" x14ac:dyDescent="0.2">
      <c r="A39" t="s">
        <v>1410</v>
      </c>
      <c r="B39">
        <v>807.65700000000004</v>
      </c>
      <c r="C39">
        <v>9.2186921121005204E-3</v>
      </c>
      <c r="D39">
        <v>8.5505058377836705E-3</v>
      </c>
      <c r="E39">
        <v>1.6823766956642099E-2</v>
      </c>
      <c r="F39">
        <v>9.9325945382012608E-3</v>
      </c>
      <c r="G39">
        <v>8.4947882255746506E-3</v>
      </c>
      <c r="H39">
        <v>7.3464198863511104E-3</v>
      </c>
      <c r="I39">
        <v>8.8296006300295597E-3</v>
      </c>
      <c r="J39">
        <v>1.51271927557127E-2</v>
      </c>
      <c r="K39">
        <v>7.2160361113742001E-3</v>
      </c>
      <c r="L39">
        <v>5.82879275840416E-3</v>
      </c>
      <c r="M39">
        <v>1.7582961765793801E-2</v>
      </c>
      <c r="N39">
        <v>1.8293238057312599E-2</v>
      </c>
      <c r="O39">
        <v>3.2750226810675701E-2</v>
      </c>
      <c r="P39">
        <v>3.0132175464911499E-2</v>
      </c>
      <c r="Q39">
        <v>2.9192091867247499E-2</v>
      </c>
      <c r="R39">
        <v>2.9213707103744199E-2</v>
      </c>
      <c r="S39">
        <v>1.51794405813406E-2</v>
      </c>
      <c r="T39">
        <v>6.8321380549732202E-3</v>
      </c>
      <c r="U39">
        <v>1.42673200333096E-2</v>
      </c>
      <c r="V39">
        <v>1.12210575857542E-2</v>
      </c>
      <c r="W39">
        <v>1.80630761686357E-2</v>
      </c>
      <c r="X39">
        <v>1.0998803943316799E-2</v>
      </c>
      <c r="AA39" t="str">
        <f t="shared" si="19"/>
        <v>PI_14:0/18:1</v>
      </c>
      <c r="AB39">
        <f t="shared" si="20"/>
        <v>8.8845989749420963E-3</v>
      </c>
      <c r="AC39">
        <f t="shared" si="21"/>
        <v>1.337818074742168E-2</v>
      </c>
      <c r="AD39">
        <f t="shared" si="22"/>
        <v>7.9206040559628814E-3</v>
      </c>
      <c r="AE39">
        <f t="shared" si="23"/>
        <v>1.1978396692871131E-2</v>
      </c>
      <c r="AF39">
        <f t="shared" si="24"/>
        <v>6.52241443488918E-3</v>
      </c>
      <c r="AG39">
        <f t="shared" si="25"/>
        <v>1.79380999115532E-2</v>
      </c>
      <c r="AH39">
        <f t="shared" si="26"/>
        <v>3.1441201137793598E-2</v>
      </c>
      <c r="AI39">
        <f t="shared" ref="AI39:AI70" si="29">AVERAGE(S39:T39)</f>
        <v>1.1005789318156909E-2</v>
      </c>
      <c r="AJ39">
        <f t="shared" ref="AJ39:AJ70" si="30">AVERAGE(U39:V39)</f>
        <v>1.27441888095319E-2</v>
      </c>
      <c r="AK39">
        <f t="shared" ref="AK39:AK70" si="31">AVERAGE(W39:X39)</f>
        <v>1.4530940055976251E-2</v>
      </c>
      <c r="AM39" t="str">
        <f t="shared" ref="AM39:AM70" si="32">A39</f>
        <v>PI_14:0/18:1</v>
      </c>
      <c r="AN39">
        <f t="shared" ref="AN39:AN70" si="33">AVERAGE(AB39:AF39)</f>
        <v>9.7368389812173932E-3</v>
      </c>
      <c r="AO39">
        <f t="shared" ref="AO39:AO70" si="34">AVERAGE(AG39:AK39)</f>
        <v>1.7532043846602376E-2</v>
      </c>
      <c r="AQ39">
        <f t="shared" ref="AQ39:AQ70" si="35">STDEV(AB39:AF39)</f>
        <v>2.8566369356739147E-3</v>
      </c>
      <c r="AR39">
        <f t="shared" ref="AR39:AR70" si="36">STDEV(AG39:AK39)</f>
        <v>8.1876693275184705E-3</v>
      </c>
      <c r="AT39">
        <f t="shared" si="27"/>
        <v>1.2775268750407135E-3</v>
      </c>
      <c r="AU39">
        <f t="shared" si="28"/>
        <v>3.3426020058428228E-3</v>
      </c>
      <c r="AW39">
        <f t="shared" ref="AW39:AW70" si="37">TTEST(AB39:AF39,AG39:AK39,2,3)</f>
        <v>0.10110194266162262</v>
      </c>
    </row>
    <row r="40" spans="1:49" x14ac:dyDescent="0.2">
      <c r="A40" t="s">
        <v>1411</v>
      </c>
      <c r="B40">
        <v>807.65700000000004</v>
      </c>
      <c r="C40">
        <v>0.38474975606359302</v>
      </c>
      <c r="D40">
        <v>0.30411973556628003</v>
      </c>
      <c r="E40">
        <v>0.415006520044709</v>
      </c>
      <c r="F40">
        <v>0.41496991086910701</v>
      </c>
      <c r="G40">
        <v>0.425889854322822</v>
      </c>
      <c r="H40">
        <v>0.415573051888533</v>
      </c>
      <c r="I40">
        <v>0.439407783704303</v>
      </c>
      <c r="J40">
        <v>0.45979667025801202</v>
      </c>
      <c r="K40">
        <v>0.35294763313277</v>
      </c>
      <c r="L40">
        <v>0.38555104930430401</v>
      </c>
      <c r="M40">
        <v>0.27514688508288399</v>
      </c>
      <c r="N40">
        <v>0.30632606093884601</v>
      </c>
      <c r="O40">
        <v>0.40097472912361698</v>
      </c>
      <c r="P40">
        <v>0.42214019714288797</v>
      </c>
      <c r="Q40">
        <v>0.27757269111268001</v>
      </c>
      <c r="R40">
        <v>0.27217244448742001</v>
      </c>
      <c r="S40">
        <v>0.27670004317630298</v>
      </c>
      <c r="T40">
        <v>0.25389885691835201</v>
      </c>
      <c r="U40">
        <v>0.206241937591675</v>
      </c>
      <c r="V40">
        <v>0.194277980739123</v>
      </c>
      <c r="W40">
        <v>0.238767292194147</v>
      </c>
      <c r="X40">
        <v>0.30556643028710001</v>
      </c>
      <c r="AA40" t="str">
        <f t="shared" si="19"/>
        <v>PI_16:0/16:1</v>
      </c>
      <c r="AB40">
        <f t="shared" si="20"/>
        <v>0.34443474581493649</v>
      </c>
      <c r="AC40">
        <f t="shared" si="21"/>
        <v>0.41498821545690801</v>
      </c>
      <c r="AD40">
        <f t="shared" si="22"/>
        <v>0.4207314531056775</v>
      </c>
      <c r="AE40">
        <f t="shared" si="23"/>
        <v>0.44960222698115748</v>
      </c>
      <c r="AF40">
        <f t="shared" si="24"/>
        <v>0.36924934121853703</v>
      </c>
      <c r="AG40">
        <f t="shared" si="25"/>
        <v>0.29073647301086503</v>
      </c>
      <c r="AH40">
        <f t="shared" si="26"/>
        <v>0.41155746313325248</v>
      </c>
      <c r="AI40">
        <f t="shared" si="29"/>
        <v>0.26529945004732747</v>
      </c>
      <c r="AJ40">
        <f t="shared" si="30"/>
        <v>0.20025995916539902</v>
      </c>
      <c r="AK40">
        <f t="shared" si="31"/>
        <v>0.2721668612406235</v>
      </c>
      <c r="AM40" t="str">
        <f t="shared" si="32"/>
        <v>PI_16:0/16:1</v>
      </c>
      <c r="AN40">
        <f t="shared" si="33"/>
        <v>0.39980119651544327</v>
      </c>
      <c r="AO40">
        <f t="shared" si="34"/>
        <v>0.28800404131949353</v>
      </c>
      <c r="AQ40">
        <f t="shared" si="35"/>
        <v>4.2272105299958722E-2</v>
      </c>
      <c r="AR40">
        <f t="shared" si="36"/>
        <v>7.703611639287726E-2</v>
      </c>
      <c r="AT40">
        <f t="shared" si="27"/>
        <v>1.8904660200547367E-2</v>
      </c>
      <c r="AU40">
        <f t="shared" si="28"/>
        <v>3.1449862821367316E-2</v>
      </c>
      <c r="AW40">
        <f t="shared" si="37"/>
        <v>2.8297363037841781E-2</v>
      </c>
    </row>
    <row r="41" spans="1:49" x14ac:dyDescent="0.2">
      <c r="A41" t="s">
        <v>1412</v>
      </c>
      <c r="B41">
        <v>809.65899999999999</v>
      </c>
      <c r="C41">
        <v>7.0193478438366598E-3</v>
      </c>
      <c r="D41">
        <v>1.05929568400244E-2</v>
      </c>
      <c r="E41">
        <v>8.5078370474213905E-3</v>
      </c>
      <c r="F41">
        <v>6.8198934421230496E-3</v>
      </c>
      <c r="G41">
        <v>6.5052703625778103E-3</v>
      </c>
      <c r="H41">
        <v>7.1753224117063596E-3</v>
      </c>
      <c r="I41">
        <v>1.03148628786125E-2</v>
      </c>
      <c r="J41">
        <v>1.12810881138211E-2</v>
      </c>
      <c r="K41">
        <v>8.80957195904674E-3</v>
      </c>
      <c r="L41">
        <v>7.3793047142714603E-3</v>
      </c>
      <c r="M41">
        <v>1.3007216066025401E-2</v>
      </c>
      <c r="N41">
        <v>1.48014331198166E-2</v>
      </c>
      <c r="O41">
        <v>2.6000760438324499E-2</v>
      </c>
      <c r="P41">
        <v>2.8145417376328499E-2</v>
      </c>
      <c r="Q41">
        <v>1.22508809323535E-2</v>
      </c>
      <c r="R41">
        <v>1.23408728088698E-2</v>
      </c>
      <c r="S41">
        <v>1.3105242121408E-2</v>
      </c>
      <c r="T41">
        <v>1.4264363732199199E-2</v>
      </c>
      <c r="U41">
        <v>1.9413840724304899E-2</v>
      </c>
      <c r="V41">
        <v>1.50879450240036E-2</v>
      </c>
      <c r="W41">
        <v>1.6506584808597499E-2</v>
      </c>
      <c r="X41">
        <v>1.5843396845126902E-2</v>
      </c>
      <c r="AA41" t="str">
        <f t="shared" si="19"/>
        <v>PI_14:0/18:0</v>
      </c>
      <c r="AB41">
        <f t="shared" si="20"/>
        <v>8.8061523419305301E-3</v>
      </c>
      <c r="AC41">
        <f t="shared" si="21"/>
        <v>7.6638652447722205E-3</v>
      </c>
      <c r="AD41">
        <f t="shared" si="22"/>
        <v>6.8402963871420849E-3</v>
      </c>
      <c r="AE41">
        <f t="shared" si="23"/>
        <v>1.07979754962168E-2</v>
      </c>
      <c r="AF41">
        <f t="shared" si="24"/>
        <v>8.0944383366591006E-3</v>
      </c>
      <c r="AG41">
        <f t="shared" si="25"/>
        <v>1.3904324592921E-2</v>
      </c>
      <c r="AH41">
        <f t="shared" si="26"/>
        <v>2.7073088907326501E-2</v>
      </c>
      <c r="AI41">
        <f t="shared" si="29"/>
        <v>1.3684802926803599E-2</v>
      </c>
      <c r="AJ41">
        <f t="shared" si="30"/>
        <v>1.7250892874154249E-2</v>
      </c>
      <c r="AK41">
        <f t="shared" si="31"/>
        <v>1.61749908268622E-2</v>
      </c>
      <c r="AM41" t="str">
        <f t="shared" si="32"/>
        <v>PI_14:0/18:0</v>
      </c>
      <c r="AN41">
        <f t="shared" si="33"/>
        <v>8.4405455613441472E-3</v>
      </c>
      <c r="AO41">
        <f t="shared" si="34"/>
        <v>1.7617620025613512E-2</v>
      </c>
      <c r="AQ41">
        <f t="shared" si="35"/>
        <v>1.4979122271104753E-3</v>
      </c>
      <c r="AR41">
        <f t="shared" si="36"/>
        <v>5.4972077658775147E-3</v>
      </c>
      <c r="AT41">
        <f t="shared" si="27"/>
        <v>6.6988671282942522E-4</v>
      </c>
      <c r="AU41">
        <f t="shared" si="28"/>
        <v>2.2442256727441671E-3</v>
      </c>
      <c r="AW41">
        <f t="shared" si="37"/>
        <v>1.7966302277589507E-2</v>
      </c>
    </row>
    <row r="42" spans="1:49" x14ac:dyDescent="0.2">
      <c r="A42" t="s">
        <v>1413</v>
      </c>
      <c r="B42">
        <v>809.65899999999999</v>
      </c>
      <c r="C42">
        <v>3.8611767989361799E-2</v>
      </c>
      <c r="D42">
        <v>3.5737057963676301E-2</v>
      </c>
      <c r="E42">
        <v>3.99615771389897E-2</v>
      </c>
      <c r="F42">
        <v>4.1163137066014599E-2</v>
      </c>
      <c r="G42">
        <v>4.4866106991379801E-2</v>
      </c>
      <c r="H42">
        <v>4.81924471692508E-2</v>
      </c>
      <c r="I42">
        <v>3.4241498670832399E-2</v>
      </c>
      <c r="J42">
        <v>4.4299548333550903E-2</v>
      </c>
      <c r="K42">
        <v>4.1983099900019902E-2</v>
      </c>
      <c r="L42">
        <v>5.38737983500851E-2</v>
      </c>
      <c r="M42">
        <v>5.6844019617720898E-2</v>
      </c>
      <c r="N42">
        <v>5.86409591269395E-2</v>
      </c>
      <c r="O42">
        <v>0.113663825946518</v>
      </c>
      <c r="P42">
        <v>9.2646234525286905E-2</v>
      </c>
      <c r="Q42">
        <v>5.5865931414429297E-2</v>
      </c>
      <c r="R42">
        <v>6.8904802092726106E-2</v>
      </c>
      <c r="S42">
        <v>3.1068491463880001E-2</v>
      </c>
      <c r="T42">
        <v>6.0179879511707897E-2</v>
      </c>
      <c r="U42">
        <v>4.5351245117292202E-2</v>
      </c>
      <c r="V42">
        <v>3.8298759817978499E-2</v>
      </c>
      <c r="W42">
        <v>2.9761487921195599E-2</v>
      </c>
      <c r="X42">
        <v>3.7590974111171301E-2</v>
      </c>
      <c r="AA42" t="str">
        <f t="shared" si="19"/>
        <v>PI_16:0/16:0</v>
      </c>
      <c r="AB42">
        <f t="shared" si="20"/>
        <v>3.717441297651905E-2</v>
      </c>
      <c r="AC42">
        <f t="shared" si="21"/>
        <v>4.0562357102502153E-2</v>
      </c>
      <c r="AD42">
        <f t="shared" si="22"/>
        <v>4.6529277080315304E-2</v>
      </c>
      <c r="AE42">
        <f t="shared" si="23"/>
        <v>3.9270523502191651E-2</v>
      </c>
      <c r="AF42">
        <f t="shared" si="24"/>
        <v>4.7928449125052501E-2</v>
      </c>
      <c r="AG42">
        <f t="shared" si="25"/>
        <v>5.7742489372330202E-2</v>
      </c>
      <c r="AH42">
        <f t="shared" si="26"/>
        <v>0.10315503023590245</v>
      </c>
      <c r="AI42">
        <f t="shared" si="29"/>
        <v>4.5624185487793949E-2</v>
      </c>
      <c r="AJ42">
        <f t="shared" si="30"/>
        <v>4.1825002467635347E-2</v>
      </c>
      <c r="AK42">
        <f t="shared" si="31"/>
        <v>3.3676231016183451E-2</v>
      </c>
      <c r="AM42" t="str">
        <f t="shared" si="32"/>
        <v>PI_16:0/16:0</v>
      </c>
      <c r="AN42">
        <f t="shared" si="33"/>
        <v>4.2293003957316132E-2</v>
      </c>
      <c r="AO42">
        <f t="shared" si="34"/>
        <v>5.6404587715969082E-2</v>
      </c>
      <c r="AQ42">
        <f t="shared" si="35"/>
        <v>4.691341825043039E-3</v>
      </c>
      <c r="AR42">
        <f t="shared" si="36"/>
        <v>2.7535220323882701E-2</v>
      </c>
      <c r="AT42">
        <f t="shared" si="27"/>
        <v>2.0980318452968319E-3</v>
      </c>
      <c r="AU42">
        <f t="shared" si="28"/>
        <v>1.124120662477093E-2</v>
      </c>
      <c r="AW42">
        <f t="shared" si="37"/>
        <v>0.31853933796285955</v>
      </c>
    </row>
    <row r="43" spans="1:49" x14ac:dyDescent="0.2">
      <c r="A43" t="s">
        <v>1414</v>
      </c>
      <c r="B43">
        <v>831.68100000000004</v>
      </c>
      <c r="C43">
        <v>1.13637425232138E-3</v>
      </c>
      <c r="D43">
        <v>5.2962627276203903E-4</v>
      </c>
      <c r="E43">
        <v>0</v>
      </c>
      <c r="F43">
        <v>2.9082510395947599E-3</v>
      </c>
      <c r="G43">
        <v>5.4361498406708796E-3</v>
      </c>
      <c r="H43">
        <v>6.7614265969943399E-4</v>
      </c>
      <c r="I43">
        <v>1.2185743370996601E-3</v>
      </c>
      <c r="J43">
        <v>4.5354476153261899E-3</v>
      </c>
      <c r="K43">
        <v>2.71554738510345E-3</v>
      </c>
      <c r="L43">
        <v>2.3727225913832599E-3</v>
      </c>
      <c r="M43">
        <v>2.01110621401693E-3</v>
      </c>
      <c r="N43">
        <v>7.6847196888038998E-3</v>
      </c>
      <c r="O43">
        <v>1.02623432354704E-2</v>
      </c>
      <c r="P43">
        <v>6.91870111862269E-3</v>
      </c>
      <c r="Q43">
        <v>4.6431298224998098E-3</v>
      </c>
      <c r="R43">
        <v>8.9407631784711606E-3</v>
      </c>
      <c r="S43">
        <v>4.8079863987597303E-3</v>
      </c>
      <c r="T43">
        <v>3.7747715501982399E-3</v>
      </c>
      <c r="U43">
        <v>0</v>
      </c>
      <c r="V43">
        <v>3.2423633951246499E-3</v>
      </c>
      <c r="W43">
        <v>4.1257778394072396E-3</v>
      </c>
      <c r="X43">
        <v>3.02481592125806E-3</v>
      </c>
      <c r="AA43" t="str">
        <f t="shared" si="19"/>
        <v>PI_14:0/20:3</v>
      </c>
      <c r="AB43">
        <f t="shared" si="20"/>
        <v>8.3300026254170948E-4</v>
      </c>
      <c r="AC43">
        <f t="shared" si="21"/>
        <v>1.45412551979738E-3</v>
      </c>
      <c r="AD43">
        <f t="shared" si="22"/>
        <v>3.0561462501851569E-3</v>
      </c>
      <c r="AE43">
        <f t="shared" si="23"/>
        <v>2.8770109762129249E-3</v>
      </c>
      <c r="AF43">
        <f t="shared" si="24"/>
        <v>2.5441349882433552E-3</v>
      </c>
      <c r="AG43">
        <f t="shared" si="25"/>
        <v>4.8479129514104151E-3</v>
      </c>
      <c r="AH43">
        <f t="shared" si="26"/>
        <v>8.5905221770465456E-3</v>
      </c>
      <c r="AI43">
        <f t="shared" si="29"/>
        <v>4.2913789744789856E-3</v>
      </c>
      <c r="AJ43">
        <f t="shared" si="30"/>
        <v>1.6211816975623249E-3</v>
      </c>
      <c r="AK43">
        <f t="shared" si="31"/>
        <v>3.57529688033265E-3</v>
      </c>
      <c r="AM43" t="str">
        <f t="shared" si="32"/>
        <v>PI_14:0/20:3</v>
      </c>
      <c r="AN43">
        <f t="shared" si="33"/>
        <v>2.1528835993961056E-3</v>
      </c>
      <c r="AO43">
        <f t="shared" si="34"/>
        <v>4.5852585361661844E-3</v>
      </c>
      <c r="AQ43">
        <f t="shared" si="35"/>
        <v>9.6484148959186133E-4</v>
      </c>
      <c r="AR43">
        <f t="shared" si="36"/>
        <v>2.5496697542517536E-3</v>
      </c>
      <c r="AT43">
        <f t="shared" si="27"/>
        <v>4.3149023164791155E-4</v>
      </c>
      <c r="AU43">
        <f t="shared" si="28"/>
        <v>1.0408983184206962E-3</v>
      </c>
      <c r="AW43">
        <f t="shared" si="37"/>
        <v>0.10121094205264354</v>
      </c>
    </row>
    <row r="44" spans="1:49" x14ac:dyDescent="0.2">
      <c r="A44" t="s">
        <v>1415</v>
      </c>
      <c r="B44">
        <v>831.68100000000004</v>
      </c>
      <c r="C44">
        <v>8.1240468133215206E-3</v>
      </c>
      <c r="D44">
        <v>1.32292251355419E-2</v>
      </c>
      <c r="E44">
        <v>1.0969785941911E-2</v>
      </c>
      <c r="F44">
        <v>1.4456062038695899E-2</v>
      </c>
      <c r="G44">
        <v>7.2144444503308399E-3</v>
      </c>
      <c r="H44">
        <v>1.53994504017416E-2</v>
      </c>
      <c r="I44">
        <v>1.2800123841102601E-2</v>
      </c>
      <c r="J44">
        <v>6.6283424639431597E-3</v>
      </c>
      <c r="K44">
        <v>9.1405889107212708E-3</v>
      </c>
      <c r="L44">
        <v>9.86603197226423E-3</v>
      </c>
      <c r="M44">
        <v>3.97698408323435E-2</v>
      </c>
      <c r="N44">
        <v>3.8553444378620197E-2</v>
      </c>
      <c r="O44">
        <v>7.9190992304851104E-2</v>
      </c>
      <c r="P44">
        <v>7.0430963560177598E-2</v>
      </c>
      <c r="Q44">
        <v>3.1261939672639898E-2</v>
      </c>
      <c r="R44">
        <v>5.1042407333966699E-2</v>
      </c>
      <c r="S44">
        <v>1.8374609479224101E-2</v>
      </c>
      <c r="T44">
        <v>2.50358842646594E-2</v>
      </c>
      <c r="U44">
        <v>2.10513740907717E-2</v>
      </c>
      <c r="V44">
        <v>1.3626767667627699E-2</v>
      </c>
      <c r="W44">
        <v>1.7383846103228798E-2</v>
      </c>
      <c r="X44">
        <v>2.4221985666517402E-2</v>
      </c>
      <c r="AA44" t="str">
        <f t="shared" si="19"/>
        <v>PI_16:0/18:3</v>
      </c>
      <c r="AB44">
        <f t="shared" si="20"/>
        <v>1.0676635974431709E-2</v>
      </c>
      <c r="AC44">
        <f t="shared" si="21"/>
        <v>1.271292399030345E-2</v>
      </c>
      <c r="AD44">
        <f t="shared" si="22"/>
        <v>1.130694742603622E-2</v>
      </c>
      <c r="AE44">
        <f t="shared" si="23"/>
        <v>9.7142331525228807E-3</v>
      </c>
      <c r="AF44">
        <f t="shared" si="24"/>
        <v>9.5033104414927495E-3</v>
      </c>
      <c r="AG44">
        <f t="shared" si="25"/>
        <v>3.9161642605481849E-2</v>
      </c>
      <c r="AH44">
        <f t="shared" si="26"/>
        <v>7.4810977932514344E-2</v>
      </c>
      <c r="AI44">
        <f t="shared" si="29"/>
        <v>2.1705246871941752E-2</v>
      </c>
      <c r="AJ44">
        <f t="shared" si="30"/>
        <v>1.7339070879199701E-2</v>
      </c>
      <c r="AK44">
        <f t="shared" si="31"/>
        <v>2.08029158848731E-2</v>
      </c>
      <c r="AM44" t="str">
        <f t="shared" si="32"/>
        <v>PI_16:0/18:3</v>
      </c>
      <c r="AN44">
        <f t="shared" si="33"/>
        <v>1.0782810196957402E-2</v>
      </c>
      <c r="AO44">
        <f t="shared" si="34"/>
        <v>3.4763970834802149E-2</v>
      </c>
      <c r="AQ44">
        <f t="shared" si="35"/>
        <v>1.3029110272603564E-3</v>
      </c>
      <c r="AR44">
        <f t="shared" si="36"/>
        <v>2.3938310089700987E-2</v>
      </c>
      <c r="AT44">
        <f t="shared" si="27"/>
        <v>5.8267952511764773E-4</v>
      </c>
      <c r="AU44">
        <f t="shared" si="28"/>
        <v>9.7727741707142723E-3</v>
      </c>
      <c r="AW44">
        <f t="shared" si="37"/>
        <v>8.8545074430729245E-2</v>
      </c>
    </row>
    <row r="45" spans="1:49" x14ac:dyDescent="0.2">
      <c r="A45" t="s">
        <v>1416</v>
      </c>
      <c r="B45">
        <v>831.68100000000004</v>
      </c>
      <c r="C45">
        <v>3.9573045556619897E-2</v>
      </c>
      <c r="D45">
        <v>3.6401840254303403E-2</v>
      </c>
      <c r="E45">
        <v>5.1790602573123602E-2</v>
      </c>
      <c r="F45">
        <v>4.0700245793009501E-2</v>
      </c>
      <c r="G45">
        <v>2.84488139859886E-2</v>
      </c>
      <c r="H45">
        <v>4.2702966321468E-2</v>
      </c>
      <c r="I45">
        <v>3.9305808447508098E-2</v>
      </c>
      <c r="J45">
        <v>4.3893336746857803E-2</v>
      </c>
      <c r="K45">
        <v>3.3752105960747701E-2</v>
      </c>
      <c r="L45">
        <v>3.7027038937756197E-2</v>
      </c>
      <c r="M45">
        <v>0.47351092281475599</v>
      </c>
      <c r="N45">
        <v>0.39711462891794203</v>
      </c>
      <c r="O45">
        <v>0.66093182610335599</v>
      </c>
      <c r="P45">
        <v>0.64580877615728005</v>
      </c>
      <c r="Q45">
        <v>0.44488228280652298</v>
      </c>
      <c r="R45">
        <v>0.49662097478100697</v>
      </c>
      <c r="S45">
        <v>0.198827453787809</v>
      </c>
      <c r="T45">
        <v>0.161251668737626</v>
      </c>
      <c r="U45">
        <v>0.13444901281747401</v>
      </c>
      <c r="V45">
        <v>0.11705394135861</v>
      </c>
      <c r="W45">
        <v>0.181547431967338</v>
      </c>
      <c r="X45">
        <v>0.27075630362651099</v>
      </c>
      <c r="AA45" t="str">
        <f t="shared" si="19"/>
        <v>PI_16:1/18:2</v>
      </c>
      <c r="AB45">
        <f t="shared" si="20"/>
        <v>3.7987442905461646E-2</v>
      </c>
      <c r="AC45">
        <f t="shared" si="21"/>
        <v>4.6245424183066555E-2</v>
      </c>
      <c r="AD45">
        <f t="shared" si="22"/>
        <v>3.55758901537283E-2</v>
      </c>
      <c r="AE45">
        <f t="shared" si="23"/>
        <v>4.159957259718295E-2</v>
      </c>
      <c r="AF45">
        <f t="shared" si="24"/>
        <v>3.5389572449251949E-2</v>
      </c>
      <c r="AG45">
        <f t="shared" si="25"/>
        <v>0.43531277586634898</v>
      </c>
      <c r="AH45">
        <f t="shared" si="26"/>
        <v>0.65337030113031802</v>
      </c>
      <c r="AI45">
        <f t="shared" si="29"/>
        <v>0.1800395612627175</v>
      </c>
      <c r="AJ45">
        <f t="shared" si="30"/>
        <v>0.12575147708804202</v>
      </c>
      <c r="AK45">
        <f t="shared" si="31"/>
        <v>0.22615186779692448</v>
      </c>
      <c r="AM45" t="str">
        <f t="shared" si="32"/>
        <v>PI_16:1/18:2</v>
      </c>
      <c r="AN45">
        <f t="shared" si="33"/>
        <v>3.9359580457738283E-2</v>
      </c>
      <c r="AO45">
        <f t="shared" si="34"/>
        <v>0.32412519662887018</v>
      </c>
      <c r="AQ45">
        <f t="shared" si="35"/>
        <v>4.5932680620906817E-3</v>
      </c>
      <c r="AR45">
        <f t="shared" si="36"/>
        <v>0.2182181206388481</v>
      </c>
      <c r="AT45">
        <f t="shared" si="27"/>
        <v>2.0541719251426977E-3</v>
      </c>
      <c r="AU45">
        <f t="shared" si="28"/>
        <v>8.908717469904677E-2</v>
      </c>
      <c r="AW45">
        <f t="shared" si="37"/>
        <v>4.3312259721914374E-2</v>
      </c>
    </row>
    <row r="46" spans="1:49" x14ac:dyDescent="0.2">
      <c r="A46" t="s">
        <v>1417</v>
      </c>
      <c r="B46">
        <v>833.68299999999999</v>
      </c>
      <c r="C46">
        <v>4.2787038154676899E-3</v>
      </c>
      <c r="D46">
        <v>6.1706797486042297E-4</v>
      </c>
      <c r="E46">
        <v>2.12987553276223E-3</v>
      </c>
      <c r="F46">
        <v>3.1391320895258999E-3</v>
      </c>
      <c r="G46">
        <v>0</v>
      </c>
      <c r="H46">
        <v>4.0186448475848201E-3</v>
      </c>
      <c r="I46">
        <v>1.4306828713666999E-3</v>
      </c>
      <c r="J46">
        <v>1.3891408305491801E-3</v>
      </c>
      <c r="K46">
        <v>7.0219978102429605E-4</v>
      </c>
      <c r="L46">
        <v>1.0323086159215399E-3</v>
      </c>
      <c r="M46">
        <v>4.7379316604886004E-3</v>
      </c>
      <c r="N46">
        <v>5.9555973757463099E-3</v>
      </c>
      <c r="O46">
        <v>1.0556777901777699E-2</v>
      </c>
      <c r="P46">
        <v>1.0917633396693899E-2</v>
      </c>
      <c r="Q46">
        <v>6.1879302274156301E-3</v>
      </c>
      <c r="R46">
        <v>1.0385103043007301E-2</v>
      </c>
      <c r="S46">
        <v>3.69317430977772E-3</v>
      </c>
      <c r="T46">
        <v>5.0930961544760501E-3</v>
      </c>
      <c r="U46">
        <v>1.9811196169221301E-3</v>
      </c>
      <c r="V46">
        <v>2.6924904681085902E-3</v>
      </c>
      <c r="W46">
        <v>7.8055490594848599E-3</v>
      </c>
      <c r="X46">
        <v>7.4831408577344003E-4</v>
      </c>
      <c r="AA46" t="str">
        <f t="shared" si="19"/>
        <v>PI_14:0/20:2</v>
      </c>
      <c r="AB46">
        <f t="shared" si="20"/>
        <v>2.4478858951640565E-3</v>
      </c>
      <c r="AC46">
        <f t="shared" si="21"/>
        <v>2.634503811144065E-3</v>
      </c>
      <c r="AD46">
        <f t="shared" si="22"/>
        <v>2.00932242379241E-3</v>
      </c>
      <c r="AE46">
        <f t="shared" si="23"/>
        <v>1.40991185095794E-3</v>
      </c>
      <c r="AF46">
        <f t="shared" si="24"/>
        <v>8.6725419847291803E-4</v>
      </c>
      <c r="AG46">
        <f t="shared" si="25"/>
        <v>5.3467645181174556E-3</v>
      </c>
      <c r="AH46">
        <f t="shared" si="26"/>
        <v>1.07372056492358E-2</v>
      </c>
      <c r="AI46">
        <f t="shared" si="29"/>
        <v>4.3931352321268848E-3</v>
      </c>
      <c r="AJ46">
        <f t="shared" si="30"/>
        <v>2.3368050425153601E-3</v>
      </c>
      <c r="AK46">
        <f t="shared" si="31"/>
        <v>4.2769315726291501E-3</v>
      </c>
      <c r="AM46" t="str">
        <f t="shared" si="32"/>
        <v>PI_14:0/20:2</v>
      </c>
      <c r="AN46">
        <f t="shared" si="33"/>
        <v>1.8737756359062778E-3</v>
      </c>
      <c r="AO46">
        <f t="shared" si="34"/>
        <v>5.4181684029249296E-3</v>
      </c>
      <c r="AQ46">
        <f t="shared" si="35"/>
        <v>7.3398533587044673E-4</v>
      </c>
      <c r="AR46">
        <f t="shared" si="36"/>
        <v>3.1680108272124936E-3</v>
      </c>
      <c r="AT46">
        <f t="shared" si="27"/>
        <v>3.2824822109886671E-4</v>
      </c>
      <c r="AU46">
        <f t="shared" si="28"/>
        <v>1.293335004380509E-3</v>
      </c>
      <c r="AW46">
        <f t="shared" si="37"/>
        <v>6.5316678792675914E-2</v>
      </c>
    </row>
    <row r="47" spans="1:49" x14ac:dyDescent="0.2">
      <c r="A47" t="s">
        <v>1418</v>
      </c>
      <c r="B47">
        <v>833.68299999999999</v>
      </c>
      <c r="C47">
        <v>0.178890708016436</v>
      </c>
      <c r="D47">
        <v>0.17419464871408899</v>
      </c>
      <c r="E47">
        <v>0.20251371513701999</v>
      </c>
      <c r="F47">
        <v>0.19193300037310401</v>
      </c>
      <c r="G47">
        <v>0.16148523520889299</v>
      </c>
      <c r="H47">
        <v>0.148200356193606</v>
      </c>
      <c r="I47">
        <v>0.240776363008468</v>
      </c>
      <c r="J47">
        <v>0.24544366735363399</v>
      </c>
      <c r="K47">
        <v>0.184992404224955</v>
      </c>
      <c r="L47">
        <v>0.18576210678079499</v>
      </c>
      <c r="M47">
        <v>0.412755433458806</v>
      </c>
      <c r="N47">
        <v>0.38152467046935001</v>
      </c>
      <c r="O47">
        <v>0.60928956940839796</v>
      </c>
      <c r="P47">
        <v>0.58033057612040095</v>
      </c>
      <c r="Q47">
        <v>0.49904158598960802</v>
      </c>
      <c r="R47">
        <v>0.527209086904181</v>
      </c>
      <c r="S47">
        <v>0.25301601003761898</v>
      </c>
      <c r="T47">
        <v>0.22133353423537999</v>
      </c>
      <c r="U47">
        <v>0.153096804381045</v>
      </c>
      <c r="V47">
        <v>0.14601713339736699</v>
      </c>
      <c r="W47">
        <v>0.25596821167093697</v>
      </c>
      <c r="X47">
        <v>0.25351842365939797</v>
      </c>
      <c r="AA47" t="str">
        <f t="shared" si="19"/>
        <v>PI_16:1/18:1</v>
      </c>
      <c r="AB47">
        <f t="shared" si="20"/>
        <v>0.1765426783652625</v>
      </c>
      <c r="AC47">
        <f t="shared" si="21"/>
        <v>0.197223357755062</v>
      </c>
      <c r="AD47">
        <f t="shared" si="22"/>
        <v>0.15484279570124948</v>
      </c>
      <c r="AE47">
        <f t="shared" si="23"/>
        <v>0.24311001518105099</v>
      </c>
      <c r="AF47">
        <f t="shared" si="24"/>
        <v>0.18537725550287498</v>
      </c>
      <c r="AG47">
        <f t="shared" si="25"/>
        <v>0.39714005196407798</v>
      </c>
      <c r="AH47">
        <f t="shared" si="26"/>
        <v>0.59481007276439946</v>
      </c>
      <c r="AI47">
        <f t="shared" si="29"/>
        <v>0.23717477213649948</v>
      </c>
      <c r="AJ47">
        <f t="shared" si="30"/>
        <v>0.149556968889206</v>
      </c>
      <c r="AK47">
        <f t="shared" si="31"/>
        <v>0.25474331766516745</v>
      </c>
      <c r="AM47" t="str">
        <f t="shared" si="32"/>
        <v>PI_16:1/18:1</v>
      </c>
      <c r="AN47">
        <f t="shared" si="33"/>
        <v>0.1914192205011</v>
      </c>
      <c r="AO47">
        <f t="shared" si="34"/>
        <v>0.32668503668387006</v>
      </c>
      <c r="AQ47">
        <f t="shared" si="35"/>
        <v>3.2792064444030933E-2</v>
      </c>
      <c r="AR47">
        <f t="shared" si="36"/>
        <v>0.17422470759531847</v>
      </c>
      <c r="AT47">
        <f t="shared" si="27"/>
        <v>1.4665057043881402E-2</v>
      </c>
      <c r="AU47">
        <f t="shared" si="28"/>
        <v>7.1126939032355174E-2</v>
      </c>
      <c r="AW47">
        <f t="shared" si="37"/>
        <v>0.15843762589880875</v>
      </c>
    </row>
    <row r="48" spans="1:49" x14ac:dyDescent="0.2">
      <c r="A48" t="s">
        <v>1419</v>
      </c>
      <c r="B48">
        <v>833.68299999999999</v>
      </c>
      <c r="C48">
        <v>2.0289485285381399E-2</v>
      </c>
      <c r="D48">
        <v>1.9919606463977401E-2</v>
      </c>
      <c r="E48">
        <v>1.90809816393923E-2</v>
      </c>
      <c r="F48">
        <v>1.86139955786053E-2</v>
      </c>
      <c r="G48">
        <v>1.3495719487912301E-2</v>
      </c>
      <c r="H48">
        <v>2.1446797848936199E-2</v>
      </c>
      <c r="I48">
        <v>2.12020683258357E-2</v>
      </c>
      <c r="J48">
        <v>1.6046352566961401E-2</v>
      </c>
      <c r="K48">
        <v>1.6594251966218301E-2</v>
      </c>
      <c r="L48">
        <v>2.0817093307592599E-2</v>
      </c>
      <c r="M48">
        <v>0.141124944686396</v>
      </c>
      <c r="N48">
        <v>0.13663661542915401</v>
      </c>
      <c r="O48">
        <v>0.26155592675041101</v>
      </c>
      <c r="P48">
        <v>0.20789416734923699</v>
      </c>
      <c r="Q48">
        <v>0.18878076726395501</v>
      </c>
      <c r="R48">
        <v>0.21146292336018099</v>
      </c>
      <c r="S48">
        <v>9.4216744656121995E-2</v>
      </c>
      <c r="T48">
        <v>5.5359107021472898E-2</v>
      </c>
      <c r="U48">
        <v>5.04662787430337E-2</v>
      </c>
      <c r="V48">
        <v>4.1343116303553203E-2</v>
      </c>
      <c r="W48">
        <v>7.5069622711343001E-2</v>
      </c>
      <c r="X48">
        <v>4.5818446024500699E-2</v>
      </c>
      <c r="AA48" t="str">
        <f t="shared" si="19"/>
        <v>PI_16:0/18:2</v>
      </c>
      <c r="AB48">
        <f t="shared" si="20"/>
        <v>2.01045458746794E-2</v>
      </c>
      <c r="AC48">
        <f t="shared" si="21"/>
        <v>1.8847488608998798E-2</v>
      </c>
      <c r="AD48">
        <f t="shared" si="22"/>
        <v>1.747125866842425E-2</v>
      </c>
      <c r="AE48">
        <f t="shared" si="23"/>
        <v>1.8624210446398552E-2</v>
      </c>
      <c r="AF48">
        <f t="shared" si="24"/>
        <v>1.8705672636905452E-2</v>
      </c>
      <c r="AG48">
        <f t="shared" si="25"/>
        <v>0.13888078005777499</v>
      </c>
      <c r="AH48">
        <f t="shared" si="26"/>
        <v>0.234725047049824</v>
      </c>
      <c r="AI48">
        <f t="shared" si="29"/>
        <v>7.4787925838797453E-2</v>
      </c>
      <c r="AJ48">
        <f t="shared" si="30"/>
        <v>4.5904697523293451E-2</v>
      </c>
      <c r="AK48">
        <f t="shared" si="31"/>
        <v>6.0444034367921853E-2</v>
      </c>
      <c r="AM48" t="str">
        <f t="shared" si="32"/>
        <v>PI_16:0/18:2</v>
      </c>
      <c r="AN48">
        <f t="shared" si="33"/>
        <v>1.8750635247081291E-2</v>
      </c>
      <c r="AO48">
        <f t="shared" si="34"/>
        <v>0.11094849696752236</v>
      </c>
      <c r="AQ48">
        <f t="shared" si="35"/>
        <v>9.3504864282500282E-4</v>
      </c>
      <c r="AR48">
        <f t="shared" si="36"/>
        <v>7.7765400857131836E-2</v>
      </c>
      <c r="AT48">
        <f t="shared" si="27"/>
        <v>4.1816646552512543E-4</v>
      </c>
      <c r="AU48">
        <f t="shared" si="28"/>
        <v>3.1747591957161106E-2</v>
      </c>
      <c r="AW48">
        <f t="shared" si="37"/>
        <v>5.6913185406331702E-2</v>
      </c>
    </row>
    <row r="49" spans="1:49" x14ac:dyDescent="0.2">
      <c r="A49" t="s">
        <v>1420</v>
      </c>
      <c r="B49">
        <v>835.68499999999995</v>
      </c>
      <c r="C49">
        <v>7.1795646186965695E-4</v>
      </c>
      <c r="D49">
        <v>6.1706797486042297E-4</v>
      </c>
      <c r="E49">
        <v>3.6376978803248799E-3</v>
      </c>
      <c r="F49">
        <v>2.7111093468107201E-3</v>
      </c>
      <c r="G49">
        <v>1.3558841380266701E-3</v>
      </c>
      <c r="H49">
        <v>1.4639169888723499E-3</v>
      </c>
      <c r="I49">
        <v>3.2716146808116002E-3</v>
      </c>
      <c r="J49">
        <v>5.8266841102699697E-3</v>
      </c>
      <c r="K49">
        <v>3.1355832406026098E-3</v>
      </c>
      <c r="L49">
        <v>3.3126099503127198E-3</v>
      </c>
      <c r="M49">
        <v>2.8427589962931599E-3</v>
      </c>
      <c r="N49">
        <v>5.2706880661181803E-3</v>
      </c>
      <c r="O49">
        <v>1.6648068969879599E-2</v>
      </c>
      <c r="P49">
        <v>1.54371452060969E-3</v>
      </c>
      <c r="Q49">
        <v>3.77162605944684E-3</v>
      </c>
      <c r="R49">
        <v>4.33901386605121E-3</v>
      </c>
      <c r="S49">
        <v>4.3243722920533797E-3</v>
      </c>
      <c r="T49">
        <v>3.6930439245748598E-3</v>
      </c>
      <c r="U49">
        <v>3.7072279794920599E-3</v>
      </c>
      <c r="V49">
        <v>8.5621575726783504E-4</v>
      </c>
      <c r="W49">
        <v>6.7010258353931496E-4</v>
      </c>
      <c r="X49">
        <v>8.4978214415726196E-3</v>
      </c>
      <c r="AA49" t="str">
        <f t="shared" si="19"/>
        <v>PI_14:0/20:1</v>
      </c>
      <c r="AB49">
        <f t="shared" si="20"/>
        <v>6.6751221836503991E-4</v>
      </c>
      <c r="AC49">
        <f t="shared" si="21"/>
        <v>3.1744036135678E-3</v>
      </c>
      <c r="AD49">
        <f t="shared" si="22"/>
        <v>1.4099005634495101E-3</v>
      </c>
      <c r="AE49">
        <f t="shared" si="23"/>
        <v>4.5491493955407847E-3</v>
      </c>
      <c r="AF49">
        <f t="shared" si="24"/>
        <v>3.224096595457665E-3</v>
      </c>
      <c r="AG49">
        <f t="shared" si="25"/>
        <v>4.0567235312056697E-3</v>
      </c>
      <c r="AH49">
        <f t="shared" si="26"/>
        <v>9.0958917452446438E-3</v>
      </c>
      <c r="AI49">
        <f t="shared" si="29"/>
        <v>4.0087081083141195E-3</v>
      </c>
      <c r="AJ49">
        <f t="shared" si="30"/>
        <v>2.2817218683799474E-3</v>
      </c>
      <c r="AK49">
        <f t="shared" si="31"/>
        <v>4.5839620125559671E-3</v>
      </c>
      <c r="AM49" t="str">
        <f t="shared" si="32"/>
        <v>PI_14:0/20:1</v>
      </c>
      <c r="AN49">
        <f t="shared" si="33"/>
        <v>2.6050124772761599E-3</v>
      </c>
      <c r="AO49">
        <f t="shared" si="34"/>
        <v>4.8054014531400697E-3</v>
      </c>
      <c r="AQ49">
        <f t="shared" si="35"/>
        <v>1.5547780796855372E-3</v>
      </c>
      <c r="AR49">
        <f t="shared" si="36"/>
        <v>2.5505656203824076E-3</v>
      </c>
      <c r="AT49">
        <f t="shared" si="27"/>
        <v>6.9531789522068912E-4</v>
      </c>
      <c r="AU49">
        <f t="shared" si="28"/>
        <v>1.0412640542370201E-3</v>
      </c>
      <c r="AW49">
        <f t="shared" si="37"/>
        <v>0.14602794429501167</v>
      </c>
    </row>
    <row r="50" spans="1:49" x14ac:dyDescent="0.2">
      <c r="A50" t="s">
        <v>1421</v>
      </c>
      <c r="B50">
        <v>835.68499999999995</v>
      </c>
      <c r="C50">
        <v>0.357528734390334</v>
      </c>
      <c r="D50">
        <v>0.25960057401999298</v>
      </c>
      <c r="E50">
        <v>0.37823308511800402</v>
      </c>
      <c r="F50">
        <v>0.40363489953525</v>
      </c>
      <c r="G50">
        <v>0.367110490083977</v>
      </c>
      <c r="H50">
        <v>0.46259566930467</v>
      </c>
      <c r="I50">
        <v>0.37868154989157499</v>
      </c>
      <c r="J50">
        <v>0.41104634512006599</v>
      </c>
      <c r="K50">
        <v>0.34107600677815703</v>
      </c>
      <c r="L50">
        <v>0.37564823343023201</v>
      </c>
      <c r="M50">
        <v>0.170311633211643</v>
      </c>
      <c r="N50">
        <v>0.178195262906468</v>
      </c>
      <c r="O50">
        <v>0.22960584253029701</v>
      </c>
      <c r="P50">
        <v>0.24976776719853599</v>
      </c>
      <c r="Q50">
        <v>9.0678593554726294E-2</v>
      </c>
      <c r="R50">
        <v>8.9471258744226401E-2</v>
      </c>
      <c r="S50">
        <v>0.217819483828044</v>
      </c>
      <c r="T50">
        <v>0.170107508203033</v>
      </c>
      <c r="U50">
        <v>0.245875968912423</v>
      </c>
      <c r="V50">
        <v>0.16705119702905399</v>
      </c>
      <c r="W50">
        <v>0.204905101386162</v>
      </c>
      <c r="X50">
        <v>0.25594773650278202</v>
      </c>
      <c r="AA50" t="str">
        <f t="shared" si="19"/>
        <v>PI_16:1/18:0</v>
      </c>
      <c r="AB50">
        <f t="shared" si="20"/>
        <v>0.30856465420516349</v>
      </c>
      <c r="AC50">
        <f t="shared" si="21"/>
        <v>0.39093399232662701</v>
      </c>
      <c r="AD50">
        <f t="shared" si="22"/>
        <v>0.4148530796943235</v>
      </c>
      <c r="AE50">
        <f t="shared" si="23"/>
        <v>0.39486394750582049</v>
      </c>
      <c r="AF50">
        <f t="shared" si="24"/>
        <v>0.35836212010419455</v>
      </c>
      <c r="AG50">
        <f t="shared" si="25"/>
        <v>0.17425344805905552</v>
      </c>
      <c r="AH50">
        <f t="shared" si="26"/>
        <v>0.23968680486441651</v>
      </c>
      <c r="AI50">
        <f t="shared" si="29"/>
        <v>0.1939634960155385</v>
      </c>
      <c r="AJ50">
        <f t="shared" si="30"/>
        <v>0.2064635829707385</v>
      </c>
      <c r="AK50">
        <f t="shared" si="31"/>
        <v>0.23042641894447202</v>
      </c>
      <c r="AM50" t="str">
        <f t="shared" si="32"/>
        <v>PI_16:1/18:0</v>
      </c>
      <c r="AN50">
        <f t="shared" si="33"/>
        <v>0.37351555876722581</v>
      </c>
      <c r="AO50">
        <f t="shared" si="34"/>
        <v>0.20895875017084423</v>
      </c>
      <c r="AQ50">
        <f t="shared" si="35"/>
        <v>4.1581825574823095E-2</v>
      </c>
      <c r="AR50">
        <f t="shared" si="36"/>
        <v>2.664871314451478E-2</v>
      </c>
      <c r="AT50">
        <f t="shared" si="27"/>
        <v>1.859595772276874E-2</v>
      </c>
      <c r="AU50">
        <f t="shared" si="28"/>
        <v>1.0879291584310035E-2</v>
      </c>
      <c r="AW50">
        <f t="shared" si="37"/>
        <v>1.638563688638766E-4</v>
      </c>
    </row>
    <row r="51" spans="1:49" x14ac:dyDescent="0.2">
      <c r="A51" t="s">
        <v>1422</v>
      </c>
      <c r="B51">
        <v>835.68499999999995</v>
      </c>
      <c r="C51">
        <v>5.3451426610422501E-2</v>
      </c>
      <c r="D51">
        <v>2.79033133462613E-2</v>
      </c>
      <c r="E51">
        <v>3.5804399347416298E-2</v>
      </c>
      <c r="F51">
        <v>5.4394563247039701E-2</v>
      </c>
      <c r="G51">
        <v>3.4207205976918897E-2</v>
      </c>
      <c r="H51">
        <v>3.9432584702315199E-2</v>
      </c>
      <c r="I51">
        <v>5.1176896536676897E-2</v>
      </c>
      <c r="J51">
        <v>5.67852033002837E-2</v>
      </c>
      <c r="K51">
        <v>5.09315610791546E-2</v>
      </c>
      <c r="L51">
        <v>4.2612643097879099E-2</v>
      </c>
      <c r="M51">
        <v>0.115840270810507</v>
      </c>
      <c r="N51">
        <v>9.5699984192072401E-2</v>
      </c>
      <c r="O51">
        <v>0.19619218228207999</v>
      </c>
      <c r="P51">
        <v>0.22656829351571101</v>
      </c>
      <c r="Q51">
        <v>0.16955480783728499</v>
      </c>
      <c r="R51">
        <v>0.16077653702008901</v>
      </c>
      <c r="S51">
        <v>5.8156676083624903E-2</v>
      </c>
      <c r="T51">
        <v>5.46786648806349E-2</v>
      </c>
      <c r="U51">
        <v>4.9244939323046001E-2</v>
      </c>
      <c r="V51">
        <v>4.2288256469876599E-2</v>
      </c>
      <c r="W51">
        <v>4.9892973175198002E-2</v>
      </c>
      <c r="X51">
        <v>6.9639552648913805E-2</v>
      </c>
      <c r="AA51" t="str">
        <f t="shared" si="19"/>
        <v>PI_16:0/18:1</v>
      </c>
      <c r="AB51">
        <f t="shared" si="20"/>
        <v>4.0677369978341898E-2</v>
      </c>
      <c r="AC51">
        <f t="shared" si="21"/>
        <v>4.5099481297228003E-2</v>
      </c>
      <c r="AD51">
        <f t="shared" si="22"/>
        <v>3.6819895339617048E-2</v>
      </c>
      <c r="AE51">
        <f t="shared" si="23"/>
        <v>5.3981049918480295E-2</v>
      </c>
      <c r="AF51">
        <f t="shared" si="24"/>
        <v>4.677210208851685E-2</v>
      </c>
      <c r="AG51">
        <f t="shared" si="25"/>
        <v>0.1057701275012897</v>
      </c>
      <c r="AH51">
        <f t="shared" si="26"/>
        <v>0.21138023789889548</v>
      </c>
      <c r="AI51">
        <f t="shared" si="29"/>
        <v>5.6417670482129902E-2</v>
      </c>
      <c r="AJ51">
        <f t="shared" si="30"/>
        <v>4.57665978964613E-2</v>
      </c>
      <c r="AK51">
        <f t="shared" si="31"/>
        <v>5.9766262912055904E-2</v>
      </c>
      <c r="AM51" t="str">
        <f t="shared" si="32"/>
        <v>PI_16:0/18:1</v>
      </c>
      <c r="AN51">
        <f t="shared" si="33"/>
        <v>4.4669979724436815E-2</v>
      </c>
      <c r="AO51">
        <f t="shared" si="34"/>
        <v>9.5820179338166458E-2</v>
      </c>
      <c r="AQ51">
        <f t="shared" si="35"/>
        <v>6.4973874677904907E-3</v>
      </c>
      <c r="AR51">
        <f t="shared" si="36"/>
        <v>6.8576475944671381E-2</v>
      </c>
      <c r="AT51">
        <f t="shared" si="27"/>
        <v>2.9057200108269523E-3</v>
      </c>
      <c r="AU51">
        <f t="shared" si="28"/>
        <v>2.7996229070448318E-2</v>
      </c>
      <c r="AW51">
        <f t="shared" si="37"/>
        <v>0.17090914209497768</v>
      </c>
    </row>
    <row r="52" spans="1:49" x14ac:dyDescent="0.2">
      <c r="A52" t="s">
        <v>1423</v>
      </c>
      <c r="B52">
        <v>837.68700000000001</v>
      </c>
      <c r="C52">
        <v>1.85433071419104E-3</v>
      </c>
      <c r="D52">
        <v>3.7511981725073E-3</v>
      </c>
      <c r="E52">
        <v>4.5505898948000802E-3</v>
      </c>
      <c r="F52">
        <v>5.8072664676188102E-3</v>
      </c>
      <c r="G52">
        <v>3.57345498152942E-3</v>
      </c>
      <c r="H52">
        <v>8.7052092562386503E-3</v>
      </c>
      <c r="I52">
        <v>3.9324074232863198E-3</v>
      </c>
      <c r="J52">
        <v>4.1073719246996097E-3</v>
      </c>
      <c r="K52">
        <v>4.0462324253450503E-3</v>
      </c>
      <c r="L52">
        <v>5.9848101918866603E-3</v>
      </c>
      <c r="M52">
        <v>2.93770449700886E-3</v>
      </c>
      <c r="N52">
        <v>4.38854247229312E-3</v>
      </c>
      <c r="O52">
        <v>8.3422984608446799E-3</v>
      </c>
      <c r="P52">
        <v>8.5234197247128392E-3</v>
      </c>
      <c r="Q52">
        <v>4.6601848992104096E-3</v>
      </c>
      <c r="R52">
        <v>3.4207314069855501E-3</v>
      </c>
      <c r="S52">
        <v>3.4668939617729499E-3</v>
      </c>
      <c r="T52">
        <v>5.2333963534583498E-3</v>
      </c>
      <c r="U52">
        <v>2.2950965848473701E-3</v>
      </c>
      <c r="V52">
        <v>3.4213408364768601E-3</v>
      </c>
      <c r="W52">
        <v>4.9917743780937898E-3</v>
      </c>
      <c r="X52">
        <v>5.5840773135336502E-3</v>
      </c>
      <c r="AA52" t="str">
        <f t="shared" si="19"/>
        <v>PI_14:0/20:0</v>
      </c>
      <c r="AB52">
        <f t="shared" si="20"/>
        <v>2.80276444334917E-3</v>
      </c>
      <c r="AC52">
        <f t="shared" si="21"/>
        <v>5.1789281812094452E-3</v>
      </c>
      <c r="AD52">
        <f t="shared" si="22"/>
        <v>6.1393321188840354E-3</v>
      </c>
      <c r="AE52">
        <f t="shared" si="23"/>
        <v>4.0198896739929643E-3</v>
      </c>
      <c r="AF52">
        <f t="shared" si="24"/>
        <v>5.0155213086158553E-3</v>
      </c>
      <c r="AG52">
        <f t="shared" si="25"/>
        <v>3.6631234846509902E-3</v>
      </c>
      <c r="AH52">
        <f t="shared" si="26"/>
        <v>8.4328590927787595E-3</v>
      </c>
      <c r="AI52">
        <f t="shared" si="29"/>
        <v>4.3501451576156494E-3</v>
      </c>
      <c r="AJ52">
        <f t="shared" si="30"/>
        <v>2.8582187106621151E-3</v>
      </c>
      <c r="AK52">
        <f t="shared" si="31"/>
        <v>5.28792584581372E-3</v>
      </c>
      <c r="AM52" t="str">
        <f t="shared" si="32"/>
        <v>PI_14:0/20:0</v>
      </c>
      <c r="AN52">
        <f t="shared" si="33"/>
        <v>4.6312871452102947E-3</v>
      </c>
      <c r="AO52">
        <f t="shared" si="34"/>
        <v>4.9184544583042462E-3</v>
      </c>
      <c r="AQ52">
        <f t="shared" si="35"/>
        <v>1.2687640027102441E-3</v>
      </c>
      <c r="AR52">
        <f t="shared" si="36"/>
        <v>2.1581793073983126E-3</v>
      </c>
      <c r="AT52">
        <f t="shared" si="27"/>
        <v>5.6740851149296662E-4</v>
      </c>
      <c r="AU52">
        <f t="shared" si="28"/>
        <v>8.8107301275984517E-4</v>
      </c>
      <c r="AW52">
        <f t="shared" si="37"/>
        <v>0.80553438639293873</v>
      </c>
    </row>
    <row r="53" spans="1:49" x14ac:dyDescent="0.2">
      <c r="A53" t="s">
        <v>1424</v>
      </c>
      <c r="B53">
        <v>837.68700000000001</v>
      </c>
      <c r="C53">
        <v>3.4050270449402301E-2</v>
      </c>
      <c r="D53">
        <v>3.0563350424910801E-2</v>
      </c>
      <c r="E53">
        <v>3.3788992533003E-2</v>
      </c>
      <c r="F53">
        <v>3.46395550994315E-2</v>
      </c>
      <c r="G53">
        <v>3.63202034783019E-2</v>
      </c>
      <c r="H53">
        <v>2.8384046639975499E-2</v>
      </c>
      <c r="I53">
        <v>3.25073733854679E-2</v>
      </c>
      <c r="J53">
        <v>3.2223051454262498E-2</v>
      </c>
      <c r="K53">
        <v>3.3088123934828802E-2</v>
      </c>
      <c r="L53">
        <v>3.0477606958961699E-2</v>
      </c>
      <c r="M53">
        <v>4.0910379728955698E-2</v>
      </c>
      <c r="N53">
        <v>5.2801423590478999E-2</v>
      </c>
      <c r="O53">
        <v>9.0104734578500004E-2</v>
      </c>
      <c r="P53">
        <v>0.11125961377298201</v>
      </c>
      <c r="Q53">
        <v>3.3149499806630199E-2</v>
      </c>
      <c r="R53">
        <v>4.0399313003533999E-2</v>
      </c>
      <c r="S53">
        <v>4.4721601305595098E-2</v>
      </c>
      <c r="T53">
        <v>3.3967999490021002E-2</v>
      </c>
      <c r="U53">
        <v>3.60351452840443E-2</v>
      </c>
      <c r="V53">
        <v>1.80626453855042E-2</v>
      </c>
      <c r="W53">
        <v>4.0986379418412801E-2</v>
      </c>
      <c r="X53">
        <v>4.39816625900456E-2</v>
      </c>
      <c r="AA53" t="str">
        <f t="shared" si="19"/>
        <v>PI_16:0/18:0</v>
      </c>
      <c r="AB53">
        <f t="shared" si="20"/>
        <v>3.2306810437156552E-2</v>
      </c>
      <c r="AC53">
        <f t="shared" si="21"/>
        <v>3.421427381621725E-2</v>
      </c>
      <c r="AD53">
        <f t="shared" si="22"/>
        <v>3.2352125059138703E-2</v>
      </c>
      <c r="AE53">
        <f t="shared" si="23"/>
        <v>3.2365212419865202E-2</v>
      </c>
      <c r="AF53">
        <f t="shared" si="24"/>
        <v>3.178286544689525E-2</v>
      </c>
      <c r="AG53">
        <f t="shared" si="25"/>
        <v>4.6855901659717349E-2</v>
      </c>
      <c r="AH53">
        <f t="shared" si="26"/>
        <v>0.100682174175741</v>
      </c>
      <c r="AI53">
        <f t="shared" si="29"/>
        <v>3.934480039780805E-2</v>
      </c>
      <c r="AJ53">
        <f t="shared" si="30"/>
        <v>2.704889533477425E-2</v>
      </c>
      <c r="AK53">
        <f t="shared" si="31"/>
        <v>4.2484021004229197E-2</v>
      </c>
      <c r="AM53" t="str">
        <f t="shared" si="32"/>
        <v>PI_16:0/18:0</v>
      </c>
      <c r="AN53">
        <f t="shared" si="33"/>
        <v>3.2604257435854586E-2</v>
      </c>
      <c r="AO53">
        <f t="shared" si="34"/>
        <v>5.1283158514453975E-2</v>
      </c>
      <c r="AQ53">
        <f t="shared" si="35"/>
        <v>9.322051164651076E-4</v>
      </c>
      <c r="AR53">
        <f t="shared" si="36"/>
        <v>2.8579328538600235E-2</v>
      </c>
      <c r="AT53">
        <f t="shared" si="27"/>
        <v>4.1689480187781779E-4</v>
      </c>
      <c r="AU53">
        <f t="shared" si="28"/>
        <v>1.1667462018488639E-2</v>
      </c>
      <c r="AW53">
        <f t="shared" si="37"/>
        <v>0.21774975635254931</v>
      </c>
    </row>
    <row r="54" spans="1:49" x14ac:dyDescent="0.2">
      <c r="A54" t="s">
        <v>1425</v>
      </c>
      <c r="B54">
        <v>849.69899999999996</v>
      </c>
      <c r="C54">
        <v>0</v>
      </c>
      <c r="D54">
        <v>2.3398988115760802E-3</v>
      </c>
      <c r="E54">
        <v>0</v>
      </c>
      <c r="F54">
        <v>2.1933269724875898E-3</v>
      </c>
      <c r="G54">
        <v>1.8313591057974601E-3</v>
      </c>
      <c r="H54">
        <v>1.2468812690683399E-3</v>
      </c>
      <c r="I54">
        <v>7.1784450055505404E-4</v>
      </c>
      <c r="J54">
        <v>9.5836110947170397E-4</v>
      </c>
      <c r="K54">
        <v>4.0545924534429701E-4</v>
      </c>
      <c r="L54">
        <v>4.2731064067017102E-4</v>
      </c>
      <c r="M54">
        <v>3.3056811680970503E-4</v>
      </c>
      <c r="N54">
        <v>2.89769374942231E-3</v>
      </c>
      <c r="O54">
        <v>3.5402584301008001E-3</v>
      </c>
      <c r="P54">
        <v>0</v>
      </c>
      <c r="Q54">
        <v>3.8207684386670601E-3</v>
      </c>
      <c r="R54">
        <v>2.35646665390611E-3</v>
      </c>
      <c r="S54">
        <v>0</v>
      </c>
      <c r="T54">
        <v>0</v>
      </c>
      <c r="U54">
        <v>0</v>
      </c>
      <c r="V54">
        <v>2.1462530373007899E-3</v>
      </c>
      <c r="W54">
        <v>2.8137746813910701E-3</v>
      </c>
      <c r="X54">
        <v>1.8853118432909999E-3</v>
      </c>
      <c r="AA54" t="str">
        <f t="shared" si="19"/>
        <v>PI_p16:0/20:0</v>
      </c>
      <c r="AB54">
        <f t="shared" si="20"/>
        <v>1.1699494057880401E-3</v>
      </c>
      <c r="AC54">
        <f t="shared" si="21"/>
        <v>1.0966634862437949E-3</v>
      </c>
      <c r="AD54">
        <f t="shared" si="22"/>
        <v>1.5391201874329001E-3</v>
      </c>
      <c r="AE54">
        <f t="shared" si="23"/>
        <v>8.3810280501337895E-4</v>
      </c>
      <c r="AF54">
        <f t="shared" si="24"/>
        <v>4.1638494300723404E-4</v>
      </c>
      <c r="AG54">
        <f t="shared" si="25"/>
        <v>1.6141309331160075E-3</v>
      </c>
      <c r="AH54">
        <f t="shared" si="26"/>
        <v>1.7701292150504001E-3</v>
      </c>
      <c r="AI54">
        <f t="shared" si="29"/>
        <v>0</v>
      </c>
      <c r="AJ54">
        <f t="shared" si="30"/>
        <v>1.073126518650395E-3</v>
      </c>
      <c r="AK54">
        <f t="shared" si="31"/>
        <v>2.3495432623410351E-3</v>
      </c>
      <c r="AM54" t="str">
        <f t="shared" si="32"/>
        <v>PI_p16:0/20:0</v>
      </c>
      <c r="AN54">
        <f t="shared" si="33"/>
        <v>1.0120441654970697E-3</v>
      </c>
      <c r="AO54">
        <f t="shared" si="34"/>
        <v>1.3613859858315675E-3</v>
      </c>
      <c r="AQ54">
        <f t="shared" si="35"/>
        <v>4.1682404365595292E-4</v>
      </c>
      <c r="AR54">
        <f t="shared" si="36"/>
        <v>8.8654824484723116E-4</v>
      </c>
      <c r="AT54">
        <f t="shared" si="27"/>
        <v>1.8640937925421013E-4</v>
      </c>
      <c r="AU54">
        <f t="shared" si="28"/>
        <v>3.6193180537262039E-4</v>
      </c>
      <c r="AW54">
        <f t="shared" si="37"/>
        <v>0.45722494452203777</v>
      </c>
    </row>
    <row r="55" spans="1:49" x14ac:dyDescent="0.2">
      <c r="A55" t="s">
        <v>1426</v>
      </c>
      <c r="B55">
        <v>849.69899999999996</v>
      </c>
      <c r="C55">
        <v>5.6532069977074897E-2</v>
      </c>
      <c r="D55">
        <v>3.2833088877620001E-2</v>
      </c>
      <c r="E55">
        <v>5.7186478128649597E-2</v>
      </c>
      <c r="F55">
        <v>5.2129804658479197E-2</v>
      </c>
      <c r="G55">
        <v>4.6048554376306797E-2</v>
      </c>
      <c r="H55">
        <v>3.9588326250477E-2</v>
      </c>
      <c r="I55">
        <v>5.18970741975424E-2</v>
      </c>
      <c r="J55">
        <v>5.2567739119549602E-2</v>
      </c>
      <c r="K55">
        <v>4.20695747049201E-2</v>
      </c>
      <c r="L55">
        <v>5.1208388597237302E-2</v>
      </c>
      <c r="M55">
        <v>0.26655418302919298</v>
      </c>
      <c r="N55">
        <v>0.24010171295631599</v>
      </c>
      <c r="O55">
        <v>0.54117906009701</v>
      </c>
      <c r="P55">
        <v>0.52437213020419904</v>
      </c>
      <c r="Q55">
        <v>0.159654302447962</v>
      </c>
      <c r="R55">
        <v>0.173959660859517</v>
      </c>
      <c r="S55">
        <v>0.231574458745507</v>
      </c>
      <c r="T55">
        <v>0.21368584860744</v>
      </c>
      <c r="U55">
        <v>0.19817743637597501</v>
      </c>
      <c r="V55">
        <v>0.159669769189072</v>
      </c>
      <c r="W55">
        <v>0.17899406133454901</v>
      </c>
      <c r="X55">
        <v>0.22429893720980601</v>
      </c>
      <c r="AA55" t="str">
        <f t="shared" si="19"/>
        <v>PI_p18:0/18:0</v>
      </c>
      <c r="AB55">
        <f t="shared" si="20"/>
        <v>4.4682579427347449E-2</v>
      </c>
      <c r="AC55">
        <f t="shared" si="21"/>
        <v>5.4658141393564397E-2</v>
      </c>
      <c r="AD55">
        <f t="shared" si="22"/>
        <v>4.2818440313391895E-2</v>
      </c>
      <c r="AE55">
        <f t="shared" si="23"/>
        <v>5.2232406658546005E-2</v>
      </c>
      <c r="AF55">
        <f t="shared" si="24"/>
        <v>4.6638981651078701E-2</v>
      </c>
      <c r="AG55">
        <f t="shared" si="25"/>
        <v>0.25332794799275449</v>
      </c>
      <c r="AH55">
        <f t="shared" si="26"/>
        <v>0.53277559515060458</v>
      </c>
      <c r="AI55">
        <f t="shared" si="29"/>
        <v>0.22263015367647349</v>
      </c>
      <c r="AJ55">
        <f t="shared" si="30"/>
        <v>0.17892360278252351</v>
      </c>
      <c r="AK55">
        <f t="shared" si="31"/>
        <v>0.20164649927217751</v>
      </c>
      <c r="AM55" t="str">
        <f t="shared" si="32"/>
        <v>PI_p18:0/18:0</v>
      </c>
      <c r="AN55">
        <f t="shared" si="33"/>
        <v>4.8206109888785688E-2</v>
      </c>
      <c r="AO55">
        <f t="shared" si="34"/>
        <v>0.27786075977490671</v>
      </c>
      <c r="AQ55">
        <f t="shared" si="35"/>
        <v>5.0432607878376926E-3</v>
      </c>
      <c r="AR55">
        <f t="shared" si="36"/>
        <v>0.14511290994969339</v>
      </c>
      <c r="AT55">
        <f t="shared" si="27"/>
        <v>2.2554147899728448E-3</v>
      </c>
      <c r="AU55">
        <f t="shared" si="28"/>
        <v>5.9242097411198832E-2</v>
      </c>
      <c r="AW55">
        <f t="shared" si="37"/>
        <v>2.3990078684243184E-2</v>
      </c>
    </row>
    <row r="56" spans="1:49" x14ac:dyDescent="0.2">
      <c r="A56" t="s">
        <v>1427</v>
      </c>
      <c r="B56">
        <v>849.69899999999996</v>
      </c>
      <c r="C56">
        <v>0.237743714592213</v>
      </c>
      <c r="D56">
        <v>0.18592305418632599</v>
      </c>
      <c r="E56">
        <v>0.24344908579834099</v>
      </c>
      <c r="F56">
        <v>0.263726693359775</v>
      </c>
      <c r="G56">
        <v>0.21737953645778599</v>
      </c>
      <c r="H56">
        <v>0.233569468435292</v>
      </c>
      <c r="I56">
        <v>0.27067890360005897</v>
      </c>
      <c r="J56">
        <v>0.29699480185823501</v>
      </c>
      <c r="K56">
        <v>0.23921488710848299</v>
      </c>
      <c r="L56">
        <v>0.26498391401571603</v>
      </c>
      <c r="M56">
        <v>2.28046738407031</v>
      </c>
      <c r="N56">
        <v>2.3093989676149902</v>
      </c>
      <c r="O56">
        <v>3.69889096533884</v>
      </c>
      <c r="P56">
        <v>3.6644905065484501</v>
      </c>
      <c r="Q56">
        <v>3.7651546449148898</v>
      </c>
      <c r="R56">
        <v>4.22310845621264</v>
      </c>
      <c r="S56">
        <v>1.95710622544469</v>
      </c>
      <c r="T56">
        <v>1.63598988352973</v>
      </c>
      <c r="U56">
        <v>1.3708731647489001</v>
      </c>
      <c r="V56">
        <v>1.14575067329941</v>
      </c>
      <c r="W56">
        <v>0.95179319391232797</v>
      </c>
      <c r="X56">
        <v>1.0132670753994</v>
      </c>
      <c r="AA56" t="str">
        <f t="shared" si="19"/>
        <v>PI_p20:0/16:0</v>
      </c>
      <c r="AB56">
        <f t="shared" si="20"/>
        <v>0.21183338438926949</v>
      </c>
      <c r="AC56">
        <f t="shared" si="21"/>
        <v>0.25358788957905798</v>
      </c>
      <c r="AD56">
        <f t="shared" si="22"/>
        <v>0.22547450244653899</v>
      </c>
      <c r="AE56">
        <f t="shared" si="23"/>
        <v>0.28383685272914699</v>
      </c>
      <c r="AF56">
        <f t="shared" si="24"/>
        <v>0.25209940056209951</v>
      </c>
      <c r="AG56">
        <f t="shared" si="25"/>
        <v>2.2949331758426501</v>
      </c>
      <c r="AH56">
        <f t="shared" si="26"/>
        <v>3.6816907359436453</v>
      </c>
      <c r="AI56">
        <f t="shared" si="29"/>
        <v>1.7965480544872099</v>
      </c>
      <c r="AJ56">
        <f t="shared" si="30"/>
        <v>1.258311919024155</v>
      </c>
      <c r="AK56">
        <f t="shared" si="31"/>
        <v>0.98253013465586392</v>
      </c>
      <c r="AM56" t="str">
        <f t="shared" si="32"/>
        <v>PI_p20:0/16:0</v>
      </c>
      <c r="AN56">
        <f t="shared" si="33"/>
        <v>0.24536640594122261</v>
      </c>
      <c r="AO56">
        <f t="shared" si="34"/>
        <v>2.0028028039907051</v>
      </c>
      <c r="AQ56">
        <f t="shared" si="35"/>
        <v>2.7897368356531605E-2</v>
      </c>
      <c r="AR56">
        <f t="shared" si="36"/>
        <v>1.0655713093803536</v>
      </c>
      <c r="AT56">
        <f t="shared" si="27"/>
        <v>1.2476082407711251E-2</v>
      </c>
      <c r="AU56">
        <f t="shared" si="28"/>
        <v>0.43501766542186948</v>
      </c>
      <c r="AW56">
        <f t="shared" si="37"/>
        <v>2.1029696337270986E-2</v>
      </c>
    </row>
    <row r="57" spans="1:49" x14ac:dyDescent="0.2">
      <c r="A57" t="s">
        <v>1428</v>
      </c>
      <c r="B57">
        <v>857.70699999999999</v>
      </c>
      <c r="C57">
        <v>1.87913222489504E-3</v>
      </c>
      <c r="D57">
        <v>1.90502814926623E-3</v>
      </c>
      <c r="E57">
        <v>1.09242652046029E-3</v>
      </c>
      <c r="F57">
        <v>1.20380014639361E-3</v>
      </c>
      <c r="G57">
        <v>1.04127276719595E-3</v>
      </c>
      <c r="H57">
        <v>1.97525989178571E-3</v>
      </c>
      <c r="I57">
        <v>7.69890128891978E-4</v>
      </c>
      <c r="J57">
        <v>5.1440466670189403E-3</v>
      </c>
      <c r="K57">
        <v>3.2650647447605499E-3</v>
      </c>
      <c r="L57">
        <v>2.2530265126398899E-5</v>
      </c>
      <c r="M57">
        <v>3.5959555729026698E-3</v>
      </c>
      <c r="N57">
        <v>3.7798393432473699E-3</v>
      </c>
      <c r="O57">
        <v>5.2796390272689701E-3</v>
      </c>
      <c r="P57">
        <v>2.57285753434948E-3</v>
      </c>
      <c r="Q57">
        <v>2.2268256545310201E-3</v>
      </c>
      <c r="R57">
        <v>2.0878492200810399E-3</v>
      </c>
      <c r="S57">
        <v>2.8264508193344799E-3</v>
      </c>
      <c r="T57">
        <v>0</v>
      </c>
      <c r="U57">
        <v>1.37705795090842E-3</v>
      </c>
      <c r="V57">
        <v>0</v>
      </c>
      <c r="W57">
        <v>1.31200315801617E-3</v>
      </c>
      <c r="X57">
        <v>1.8853118432909999E-3</v>
      </c>
      <c r="AA57" t="str">
        <f t="shared" si="19"/>
        <v>PI_14:0/22:4</v>
      </c>
      <c r="AB57">
        <f t="shared" si="20"/>
        <v>1.892080187080635E-3</v>
      </c>
      <c r="AC57">
        <f t="shared" si="21"/>
        <v>1.14811333342695E-3</v>
      </c>
      <c r="AD57">
        <f t="shared" si="22"/>
        <v>1.5082663294908299E-3</v>
      </c>
      <c r="AE57">
        <f t="shared" si="23"/>
        <v>2.9569683979554593E-3</v>
      </c>
      <c r="AF57">
        <f t="shared" si="24"/>
        <v>1.6437975049434744E-3</v>
      </c>
      <c r="AG57">
        <f t="shared" si="25"/>
        <v>3.6878974580750196E-3</v>
      </c>
      <c r="AH57">
        <f t="shared" si="26"/>
        <v>3.9262482808092251E-3</v>
      </c>
      <c r="AI57">
        <f t="shared" si="29"/>
        <v>1.41322540966724E-3</v>
      </c>
      <c r="AJ57">
        <f t="shared" si="30"/>
        <v>6.8852897545421002E-4</v>
      </c>
      <c r="AK57">
        <f t="shared" si="31"/>
        <v>1.5986575006535849E-3</v>
      </c>
      <c r="AM57" t="str">
        <f t="shared" si="32"/>
        <v>PI_14:0/22:4</v>
      </c>
      <c r="AN57">
        <f t="shared" si="33"/>
        <v>1.8298451505794698E-3</v>
      </c>
      <c r="AO57">
        <f t="shared" si="34"/>
        <v>2.2629115249318556E-3</v>
      </c>
      <c r="AQ57">
        <f t="shared" si="35"/>
        <v>6.8503009964548825E-4</v>
      </c>
      <c r="AR57">
        <f t="shared" si="36"/>
        <v>1.4525111349359451E-3</v>
      </c>
      <c r="AT57">
        <f t="shared" si="27"/>
        <v>3.0635477388815327E-4</v>
      </c>
      <c r="AU57">
        <f t="shared" si="28"/>
        <v>5.9298518771732506E-4</v>
      </c>
      <c r="AW57">
        <f t="shared" si="37"/>
        <v>0.56972905319555434</v>
      </c>
    </row>
    <row r="58" spans="1:49" x14ac:dyDescent="0.2">
      <c r="A58" t="s">
        <v>1429</v>
      </c>
      <c r="B58">
        <v>857.70699999999999</v>
      </c>
      <c r="C58">
        <v>1.2015155599530701E-2</v>
      </c>
      <c r="D58">
        <v>8.0057982422948298E-3</v>
      </c>
      <c r="E58">
        <v>1.2679323348683101E-2</v>
      </c>
      <c r="F58">
        <v>1.20385570166235E-2</v>
      </c>
      <c r="G58">
        <v>1.01322525200549E-2</v>
      </c>
      <c r="H58">
        <v>8.7176622082134302E-3</v>
      </c>
      <c r="I58">
        <v>1.4102177707878499E-2</v>
      </c>
      <c r="J58">
        <v>1.2084653509324301E-2</v>
      </c>
      <c r="K58">
        <v>7.5733944100879903E-3</v>
      </c>
      <c r="L58">
        <v>1.2074101578805599E-2</v>
      </c>
      <c r="M58">
        <v>2.5350141276932699E-2</v>
      </c>
      <c r="N58">
        <v>2.9503053681977101E-2</v>
      </c>
      <c r="O58">
        <v>5.53765360126868E-2</v>
      </c>
      <c r="P58">
        <v>5.7938945278675803E-2</v>
      </c>
      <c r="Q58">
        <v>3.3425530802261301E-2</v>
      </c>
      <c r="R58">
        <v>3.7198912903196199E-2</v>
      </c>
      <c r="S58">
        <v>1.2904911745264201E-2</v>
      </c>
      <c r="T58">
        <v>1.1523428168630501E-2</v>
      </c>
      <c r="U58">
        <v>1.2821985618725801E-2</v>
      </c>
      <c r="V58">
        <v>8.9840623324801295E-3</v>
      </c>
      <c r="W58">
        <v>2.2152474970939699E-2</v>
      </c>
      <c r="X58">
        <v>1.3305865130822599E-2</v>
      </c>
      <c r="AA58" t="str">
        <f t="shared" si="19"/>
        <v>PI_16:1/20:3</v>
      </c>
      <c r="AB58">
        <f t="shared" si="20"/>
        <v>1.0010476920912765E-2</v>
      </c>
      <c r="AC58">
        <f t="shared" si="21"/>
        <v>1.2358940182653301E-2</v>
      </c>
      <c r="AD58">
        <f t="shared" si="22"/>
        <v>9.424957364134165E-3</v>
      </c>
      <c r="AE58">
        <f t="shared" si="23"/>
        <v>1.3093415608601399E-2</v>
      </c>
      <c r="AF58">
        <f t="shared" si="24"/>
        <v>9.8237479944467947E-3</v>
      </c>
      <c r="AG58">
        <f t="shared" si="25"/>
        <v>2.74265974794549E-2</v>
      </c>
      <c r="AH58">
        <f t="shared" si="26"/>
        <v>5.6657740645681298E-2</v>
      </c>
      <c r="AI58">
        <f t="shared" si="29"/>
        <v>1.2214169956947352E-2</v>
      </c>
      <c r="AJ58">
        <f t="shared" si="30"/>
        <v>1.0903023975602964E-2</v>
      </c>
      <c r="AK58">
        <f t="shared" si="31"/>
        <v>1.7729170050881149E-2</v>
      </c>
      <c r="AM58" t="str">
        <f t="shared" si="32"/>
        <v>PI_16:1/20:3</v>
      </c>
      <c r="AN58">
        <f t="shared" si="33"/>
        <v>1.0942307614149684E-2</v>
      </c>
      <c r="AO58">
        <f t="shared" si="34"/>
        <v>2.4986140421713533E-2</v>
      </c>
      <c r="AQ58">
        <f t="shared" si="35"/>
        <v>1.6625243819903561E-3</v>
      </c>
      <c r="AR58">
        <f t="shared" si="36"/>
        <v>1.8862443563522093E-2</v>
      </c>
      <c r="AT58">
        <f t="shared" si="27"/>
        <v>7.4350350647625261E-4</v>
      </c>
      <c r="AU58">
        <f t="shared" si="28"/>
        <v>7.7005603387789914E-3</v>
      </c>
      <c r="AW58">
        <f t="shared" si="37"/>
        <v>0.17148195236740207</v>
      </c>
    </row>
    <row r="59" spans="1:49" x14ac:dyDescent="0.2">
      <c r="A59" t="s">
        <v>1430</v>
      </c>
      <c r="B59">
        <v>857.70699999999999</v>
      </c>
      <c r="C59">
        <v>3.9086846490941102E-2</v>
      </c>
      <c r="D59">
        <v>3.3439894650048499E-2</v>
      </c>
      <c r="E59">
        <v>3.7113761660725698E-2</v>
      </c>
      <c r="F59">
        <v>3.9210043448487303E-2</v>
      </c>
      <c r="G59">
        <v>2.7289548406237599E-2</v>
      </c>
      <c r="H59">
        <v>3.4694584263427197E-2</v>
      </c>
      <c r="I59">
        <v>4.62959137265209E-2</v>
      </c>
      <c r="J59">
        <v>4.7673446525364399E-2</v>
      </c>
      <c r="K59">
        <v>4.0308335678679398E-2</v>
      </c>
      <c r="L59">
        <v>3.2939377415773297E-2</v>
      </c>
      <c r="M59">
        <v>9.3330014018358401E-2</v>
      </c>
      <c r="N59">
        <v>0.149503837695589</v>
      </c>
      <c r="O59">
        <v>0.20739711111989301</v>
      </c>
      <c r="P59">
        <v>0.21110543380143099</v>
      </c>
      <c r="Q59">
        <v>7.3590139108730399E-2</v>
      </c>
      <c r="R59">
        <v>0.10893390144123299</v>
      </c>
      <c r="S59">
        <v>7.3530759606677404E-2</v>
      </c>
      <c r="T59">
        <v>6.5422811939460299E-2</v>
      </c>
      <c r="U59">
        <v>5.4978341750116101E-2</v>
      </c>
      <c r="V59">
        <v>2.85823412177659E-2</v>
      </c>
      <c r="W59">
        <v>5.0686349770312798E-2</v>
      </c>
      <c r="X59">
        <v>6.3987034381299795E-2</v>
      </c>
      <c r="AA59" t="str">
        <f t="shared" si="19"/>
        <v>PI_16:0/20:4</v>
      </c>
      <c r="AB59">
        <f t="shared" si="20"/>
        <v>3.62633705704948E-2</v>
      </c>
      <c r="AC59">
        <f t="shared" si="21"/>
        <v>3.8161902554606497E-2</v>
      </c>
      <c r="AD59">
        <f t="shared" si="22"/>
        <v>3.0992066334832397E-2</v>
      </c>
      <c r="AE59">
        <f t="shared" si="23"/>
        <v>4.6984680125942646E-2</v>
      </c>
      <c r="AF59">
        <f t="shared" si="24"/>
        <v>3.6623856547226344E-2</v>
      </c>
      <c r="AG59">
        <f t="shared" si="25"/>
        <v>0.1214169258569737</v>
      </c>
      <c r="AH59">
        <f t="shared" si="26"/>
        <v>0.209251272460662</v>
      </c>
      <c r="AI59">
        <f t="shared" si="29"/>
        <v>6.9476785773068844E-2</v>
      </c>
      <c r="AJ59">
        <f t="shared" si="30"/>
        <v>4.1780341483940997E-2</v>
      </c>
      <c r="AK59">
        <f t="shared" si="31"/>
        <v>5.73366920758063E-2</v>
      </c>
      <c r="AM59" t="str">
        <f t="shared" si="32"/>
        <v>PI_16:0/20:4</v>
      </c>
      <c r="AN59">
        <f t="shared" si="33"/>
        <v>3.7805175226620538E-2</v>
      </c>
      <c r="AO59">
        <f t="shared" si="34"/>
        <v>9.9852403530090367E-2</v>
      </c>
      <c r="AQ59">
        <f t="shared" si="35"/>
        <v>5.8004674978511398E-3</v>
      </c>
      <c r="AR59">
        <f t="shared" si="36"/>
        <v>6.8073066280562616E-2</v>
      </c>
      <c r="AT59">
        <f t="shared" si="27"/>
        <v>2.5940479252946525E-3</v>
      </c>
      <c r="AU59">
        <f t="shared" si="28"/>
        <v>2.779071293567293E-2</v>
      </c>
      <c r="AW59">
        <f t="shared" si="37"/>
        <v>0.11110943768652641</v>
      </c>
    </row>
    <row r="60" spans="1:49" x14ac:dyDescent="0.2">
      <c r="A60" t="s">
        <v>1431</v>
      </c>
      <c r="B60">
        <v>857.70699999999999</v>
      </c>
      <c r="C60">
        <v>9.7617267875460805E-3</v>
      </c>
      <c r="D60">
        <v>2.4988325238665199E-3</v>
      </c>
      <c r="E60">
        <v>1.0222414274312801E-2</v>
      </c>
      <c r="F60">
        <v>8.62516401094395E-3</v>
      </c>
      <c r="G60">
        <v>8.2319903870700806E-3</v>
      </c>
      <c r="H60">
        <v>6.9485128598092E-3</v>
      </c>
      <c r="I60">
        <v>7.42363959529243E-3</v>
      </c>
      <c r="J60">
        <v>9.9286218945626899E-3</v>
      </c>
      <c r="K60">
        <v>6.3828473455526599E-3</v>
      </c>
      <c r="L60">
        <v>6.7554869816071903E-3</v>
      </c>
      <c r="M60">
        <v>4.8899068804580198E-2</v>
      </c>
      <c r="N60">
        <v>4.9382350858427598E-2</v>
      </c>
      <c r="O60">
        <v>0.11504754345882701</v>
      </c>
      <c r="P60">
        <v>0.110859989924616</v>
      </c>
      <c r="Q60">
        <v>6.2882246984080403E-2</v>
      </c>
      <c r="R60">
        <v>7.5394269673142902E-2</v>
      </c>
      <c r="S60">
        <v>2.072582972232E-2</v>
      </c>
      <c r="T60">
        <v>1.8725793027161201E-2</v>
      </c>
      <c r="U60">
        <v>1.8712411018112201E-2</v>
      </c>
      <c r="V60">
        <v>1.77463632378996E-2</v>
      </c>
      <c r="W60">
        <v>2.33450546375575E-2</v>
      </c>
      <c r="X60">
        <v>1.58452737092784E-2</v>
      </c>
      <c r="AA60" t="str">
        <f t="shared" si="19"/>
        <v>PI_18:1/18:3</v>
      </c>
      <c r="AB60">
        <f t="shared" si="20"/>
        <v>6.1302796557063007E-3</v>
      </c>
      <c r="AC60">
        <f t="shared" si="21"/>
        <v>9.4237891426283762E-3</v>
      </c>
      <c r="AD60">
        <f t="shared" si="22"/>
        <v>7.5902516234396403E-3</v>
      </c>
      <c r="AE60">
        <f t="shared" si="23"/>
        <v>8.6761307449275595E-3</v>
      </c>
      <c r="AF60">
        <f t="shared" si="24"/>
        <v>6.5691671635799247E-3</v>
      </c>
      <c r="AG60">
        <f t="shared" si="25"/>
        <v>4.9140709831503898E-2</v>
      </c>
      <c r="AH60">
        <f t="shared" si="26"/>
        <v>0.1129537666917215</v>
      </c>
      <c r="AI60">
        <f t="shared" si="29"/>
        <v>1.9725811374740602E-2</v>
      </c>
      <c r="AJ60">
        <f t="shared" si="30"/>
        <v>1.8229387128005901E-2</v>
      </c>
      <c r="AK60">
        <f t="shared" si="31"/>
        <v>1.9595164173417952E-2</v>
      </c>
      <c r="AM60" t="str">
        <f t="shared" si="32"/>
        <v>PI_18:1/18:3</v>
      </c>
      <c r="AN60">
        <f t="shared" si="33"/>
        <v>7.6779236660563608E-3</v>
      </c>
      <c r="AO60">
        <f t="shared" si="34"/>
        <v>4.3928967839877972E-2</v>
      </c>
      <c r="AQ60">
        <f t="shared" si="35"/>
        <v>1.3853422849793647E-3</v>
      </c>
      <c r="AR60">
        <f t="shared" si="36"/>
        <v>4.0712345620353627E-2</v>
      </c>
      <c r="AT60">
        <f t="shared" si="27"/>
        <v>6.1954390426374902E-4</v>
      </c>
      <c r="AU60">
        <f t="shared" si="28"/>
        <v>1.6620745500283311E-2</v>
      </c>
      <c r="AW60">
        <f t="shared" si="37"/>
        <v>0.11730290767935617</v>
      </c>
    </row>
    <row r="61" spans="1:49" x14ac:dyDescent="0.2">
      <c r="A61" t="s">
        <v>1432</v>
      </c>
      <c r="B61">
        <v>857.70699999999999</v>
      </c>
      <c r="C61">
        <v>6.3221681367605902E-3</v>
      </c>
      <c r="D61">
        <v>1.03435603097914E-3</v>
      </c>
      <c r="E61">
        <v>7.7142426125728298E-3</v>
      </c>
      <c r="F61">
        <v>2.8357520419479399E-4</v>
      </c>
      <c r="G61">
        <v>3.4545724353785899E-3</v>
      </c>
      <c r="H61">
        <v>2.7341243982449198E-3</v>
      </c>
      <c r="I61">
        <v>7.3006665916134396E-3</v>
      </c>
      <c r="J61">
        <v>2.8603012894033602E-3</v>
      </c>
      <c r="K61">
        <v>4.1733990363530199E-3</v>
      </c>
      <c r="L61">
        <v>1.98542420604279E-3</v>
      </c>
      <c r="M61">
        <v>0.10969859248906701</v>
      </c>
      <c r="N61">
        <v>0.11340059388135</v>
      </c>
      <c r="O61">
        <v>0.177595093812703</v>
      </c>
      <c r="P61">
        <v>0.18660001526519901</v>
      </c>
      <c r="Q61">
        <v>0.127774510761203</v>
      </c>
      <c r="R61">
        <v>0.14671702208142301</v>
      </c>
      <c r="S61">
        <v>2.6913159132837702E-2</v>
      </c>
      <c r="T61">
        <v>2.5190303937641201E-2</v>
      </c>
      <c r="U61">
        <v>1.94847204806659E-2</v>
      </c>
      <c r="V61">
        <v>9.2688480093670103E-3</v>
      </c>
      <c r="W61">
        <v>3.8661863723156699E-2</v>
      </c>
      <c r="X61">
        <v>3.0177484943124298E-2</v>
      </c>
      <c r="AA61" t="str">
        <f t="shared" si="19"/>
        <v>PI_18:2/18:2</v>
      </c>
      <c r="AB61">
        <f t="shared" si="20"/>
        <v>3.6782620838698649E-3</v>
      </c>
      <c r="AC61">
        <f t="shared" si="21"/>
        <v>3.9989089083838116E-3</v>
      </c>
      <c r="AD61">
        <f t="shared" si="22"/>
        <v>3.0943484168117546E-3</v>
      </c>
      <c r="AE61">
        <f t="shared" si="23"/>
        <v>5.0804839405083997E-3</v>
      </c>
      <c r="AF61">
        <f t="shared" si="24"/>
        <v>3.079411621197905E-3</v>
      </c>
      <c r="AG61">
        <f t="shared" si="25"/>
        <v>0.1115495931852085</v>
      </c>
      <c r="AH61">
        <f t="shared" si="26"/>
        <v>0.18209755453895099</v>
      </c>
      <c r="AI61">
        <f t="shared" si="29"/>
        <v>2.6051731535239452E-2</v>
      </c>
      <c r="AJ61">
        <f t="shared" si="30"/>
        <v>1.4376784245016455E-2</v>
      </c>
      <c r="AK61">
        <f t="shared" si="31"/>
        <v>3.4419674333140499E-2</v>
      </c>
      <c r="AM61" t="str">
        <f t="shared" si="32"/>
        <v>PI_18:2/18:2</v>
      </c>
      <c r="AN61">
        <f t="shared" si="33"/>
        <v>3.7862829941543476E-3</v>
      </c>
      <c r="AO61">
        <f t="shared" si="34"/>
        <v>7.3699067567511184E-2</v>
      </c>
      <c r="AQ61">
        <f t="shared" si="35"/>
        <v>8.2314564070277486E-4</v>
      </c>
      <c r="AR61">
        <f t="shared" si="36"/>
        <v>7.1615583027823351E-2</v>
      </c>
      <c r="AT61">
        <f t="shared" si="27"/>
        <v>3.6812192159880444E-4</v>
      </c>
      <c r="AU61">
        <f t="shared" si="28"/>
        <v>2.9236939341681728E-2</v>
      </c>
      <c r="AW61">
        <f t="shared" si="37"/>
        <v>9.4435051931951453E-2</v>
      </c>
    </row>
    <row r="62" spans="1:49" x14ac:dyDescent="0.2">
      <c r="A62" t="s">
        <v>1433</v>
      </c>
      <c r="B62">
        <v>859.70899999999995</v>
      </c>
      <c r="C62">
        <v>0</v>
      </c>
      <c r="D62">
        <v>1.50631524459385E-3</v>
      </c>
      <c r="E62">
        <v>5.6257444223579295E-4</v>
      </c>
      <c r="F62">
        <v>6.98162356366133E-4</v>
      </c>
      <c r="G62">
        <v>5.9405595284980602E-4</v>
      </c>
      <c r="H62">
        <v>0</v>
      </c>
      <c r="I62">
        <v>3.8678315455660198E-3</v>
      </c>
      <c r="J62">
        <v>1.3891408305491801E-3</v>
      </c>
      <c r="K62">
        <v>1.1500173757188301E-3</v>
      </c>
      <c r="L62">
        <v>5.5978697452193195E-4</v>
      </c>
      <c r="M62">
        <v>3.3518436900282201E-3</v>
      </c>
      <c r="N62">
        <v>3.7922029831448001E-3</v>
      </c>
      <c r="O62">
        <v>0</v>
      </c>
      <c r="P62">
        <v>3.0004465568105598E-3</v>
      </c>
      <c r="Q62">
        <v>3.6050126148041402E-3</v>
      </c>
      <c r="R62">
        <v>2.5587105096153201E-3</v>
      </c>
      <c r="S62">
        <v>2.1575635659452802E-3</v>
      </c>
      <c r="T62">
        <v>2.4541398886943899E-3</v>
      </c>
      <c r="U62">
        <v>2.2950965848473701E-3</v>
      </c>
      <c r="V62">
        <v>1.10176482650446E-3</v>
      </c>
      <c r="W62">
        <v>3.00026796685081E-3</v>
      </c>
      <c r="X62">
        <v>1.8853118432909999E-3</v>
      </c>
      <c r="AA62" t="str">
        <f t="shared" si="19"/>
        <v>PI_14:0/22:3</v>
      </c>
      <c r="AB62">
        <f t="shared" si="20"/>
        <v>7.5315762229692499E-4</v>
      </c>
      <c r="AC62">
        <f t="shared" si="21"/>
        <v>6.3036839930096303E-4</v>
      </c>
      <c r="AD62">
        <f t="shared" si="22"/>
        <v>2.9702797642490301E-4</v>
      </c>
      <c r="AE62">
        <f t="shared" si="23"/>
        <v>2.6284861880576001E-3</v>
      </c>
      <c r="AF62">
        <f t="shared" si="24"/>
        <v>8.5490217512038103E-4</v>
      </c>
      <c r="AG62">
        <f t="shared" si="25"/>
        <v>3.5720233365865101E-3</v>
      </c>
      <c r="AH62">
        <f t="shared" si="26"/>
        <v>1.5002232784052799E-3</v>
      </c>
      <c r="AI62">
        <f t="shared" si="29"/>
        <v>2.3058517273198348E-3</v>
      </c>
      <c r="AJ62">
        <f t="shared" si="30"/>
        <v>1.6984307056759152E-3</v>
      </c>
      <c r="AK62">
        <f t="shared" si="31"/>
        <v>2.4427899050709048E-3</v>
      </c>
      <c r="AM62" t="str">
        <f t="shared" si="32"/>
        <v>PI_14:0/22:3</v>
      </c>
      <c r="AN62">
        <f t="shared" si="33"/>
        <v>1.0327884722401543E-3</v>
      </c>
      <c r="AO62">
        <f t="shared" si="34"/>
        <v>2.3038637906116891E-3</v>
      </c>
      <c r="AQ62">
        <f t="shared" si="35"/>
        <v>9.1642969854684696E-4</v>
      </c>
      <c r="AR62">
        <f t="shared" si="36"/>
        <v>8.1239158421483892E-4</v>
      </c>
      <c r="AT62">
        <f t="shared" si="27"/>
        <v>4.0983982051007796E-4</v>
      </c>
      <c r="AU62">
        <f t="shared" si="28"/>
        <v>3.3165747544293742E-4</v>
      </c>
      <c r="AW62">
        <f t="shared" si="37"/>
        <v>4.9306382568292485E-2</v>
      </c>
    </row>
    <row r="63" spans="1:49" x14ac:dyDescent="0.2">
      <c r="A63" t="s">
        <v>1434</v>
      </c>
      <c r="B63">
        <v>859.70899999999995</v>
      </c>
      <c r="C63">
        <v>7.2386413927472398E-3</v>
      </c>
      <c r="D63">
        <v>5.0874995362673999E-3</v>
      </c>
      <c r="E63">
        <v>8.6408422940489407E-3</v>
      </c>
      <c r="F63">
        <v>5.4576716498701402E-3</v>
      </c>
      <c r="G63">
        <v>6.0712868254726004E-3</v>
      </c>
      <c r="H63">
        <v>4.4795396140886899E-3</v>
      </c>
      <c r="I63">
        <v>9.4771453713420502E-3</v>
      </c>
      <c r="J63">
        <v>1.02362394173139E-2</v>
      </c>
      <c r="K63">
        <v>2.47971578245795E-3</v>
      </c>
      <c r="L63">
        <v>6.9822582866235503E-3</v>
      </c>
      <c r="M63">
        <v>2.95933180616463E-2</v>
      </c>
      <c r="N63">
        <v>3.0804686017691901E-2</v>
      </c>
      <c r="O63">
        <v>7.9445222847085203E-2</v>
      </c>
      <c r="P63">
        <v>9.8116872574214198E-2</v>
      </c>
      <c r="Q63">
        <v>5.6344225233468E-2</v>
      </c>
      <c r="R63">
        <v>5.5908790056217898E-2</v>
      </c>
      <c r="S63">
        <v>1.2044681857486099E-2</v>
      </c>
      <c r="T63">
        <v>9.4568115538805706E-3</v>
      </c>
      <c r="U63">
        <v>6.9801241787926897E-3</v>
      </c>
      <c r="V63">
        <v>7.0565596509995498E-3</v>
      </c>
      <c r="W63">
        <v>1.8078888681690601E-2</v>
      </c>
      <c r="X63">
        <v>1.01439095180164E-2</v>
      </c>
      <c r="AA63" t="str">
        <f t="shared" si="19"/>
        <v>PI_16:1/20:2</v>
      </c>
      <c r="AB63">
        <f t="shared" si="20"/>
        <v>6.1630704645073194E-3</v>
      </c>
      <c r="AC63">
        <f t="shared" si="21"/>
        <v>7.0492569719595409E-3</v>
      </c>
      <c r="AD63">
        <f t="shared" si="22"/>
        <v>5.2754132197806447E-3</v>
      </c>
      <c r="AE63">
        <f t="shared" si="23"/>
        <v>9.856692394327975E-3</v>
      </c>
      <c r="AF63">
        <f t="shared" si="24"/>
        <v>4.7309870345407503E-3</v>
      </c>
      <c r="AG63">
        <f t="shared" si="25"/>
        <v>3.01990020396691E-2</v>
      </c>
      <c r="AH63">
        <f t="shared" si="26"/>
        <v>8.8781047710649708E-2</v>
      </c>
      <c r="AI63">
        <f t="shared" si="29"/>
        <v>1.0750746705683335E-2</v>
      </c>
      <c r="AJ63">
        <f t="shared" si="30"/>
        <v>7.0183419148961198E-3</v>
      </c>
      <c r="AK63">
        <f t="shared" si="31"/>
        <v>1.4111399099853501E-2</v>
      </c>
      <c r="AM63" t="str">
        <f t="shared" si="32"/>
        <v>PI_16:1/20:2</v>
      </c>
      <c r="AN63">
        <f t="shared" si="33"/>
        <v>6.6150840170232459E-3</v>
      </c>
      <c r="AO63">
        <f t="shared" si="34"/>
        <v>3.0172107494150353E-2</v>
      </c>
      <c r="AQ63">
        <f t="shared" si="35"/>
        <v>2.0152783035261319E-3</v>
      </c>
      <c r="AR63">
        <f t="shared" si="36"/>
        <v>3.3934646992857004E-2</v>
      </c>
      <c r="AT63">
        <f t="shared" si="27"/>
        <v>9.0125985605297694E-4</v>
      </c>
      <c r="AU63">
        <f t="shared" si="28"/>
        <v>1.3853761622328544E-2</v>
      </c>
      <c r="AW63">
        <f t="shared" si="37"/>
        <v>0.19569321092374134</v>
      </c>
    </row>
    <row r="64" spans="1:49" x14ac:dyDescent="0.2">
      <c r="A64" t="s">
        <v>1435</v>
      </c>
      <c r="B64">
        <v>859.70899999999995</v>
      </c>
      <c r="C64">
        <v>1.11302372557544E-2</v>
      </c>
      <c r="D64">
        <v>9.97675479775691E-3</v>
      </c>
      <c r="E64">
        <v>1.33925360887739E-2</v>
      </c>
      <c r="F64">
        <v>9.5567715622523405E-3</v>
      </c>
      <c r="G64">
        <v>9.6923777937787704E-3</v>
      </c>
      <c r="H64">
        <v>1.2913270110510199E-2</v>
      </c>
      <c r="I64">
        <v>7.6234975558737202E-3</v>
      </c>
      <c r="J64">
        <v>1.4191929178289301E-2</v>
      </c>
      <c r="K64">
        <v>8.5488014161345903E-3</v>
      </c>
      <c r="L64">
        <v>1.15713151410468E-2</v>
      </c>
      <c r="M64">
        <v>7.0980709793402097E-2</v>
      </c>
      <c r="N64">
        <v>6.3305463645057194E-2</v>
      </c>
      <c r="O64">
        <v>0.141010012385102</v>
      </c>
      <c r="P64">
        <v>0.16990946870013901</v>
      </c>
      <c r="Q64">
        <v>0.101773137493783</v>
      </c>
      <c r="R64">
        <v>0.107049475663951</v>
      </c>
      <c r="S64">
        <v>3.8670556952751102E-2</v>
      </c>
      <c r="T64">
        <v>3.2280528911492599E-2</v>
      </c>
      <c r="U64">
        <v>2.4789704526321499E-2</v>
      </c>
      <c r="V64">
        <v>1.7203626633259601E-2</v>
      </c>
      <c r="W64">
        <v>2.7997632964419102E-2</v>
      </c>
      <c r="X64">
        <v>3.2579378105892398E-2</v>
      </c>
      <c r="AA64" t="str">
        <f t="shared" si="19"/>
        <v>PI_16:0/20:3</v>
      </c>
      <c r="AB64">
        <f t="shared" si="20"/>
        <v>1.0553496026755656E-2</v>
      </c>
      <c r="AC64">
        <f t="shared" si="21"/>
        <v>1.1474653825513121E-2</v>
      </c>
      <c r="AD64">
        <f t="shared" si="22"/>
        <v>1.1302823952144485E-2</v>
      </c>
      <c r="AE64">
        <f t="shared" si="23"/>
        <v>1.090771336708151E-2</v>
      </c>
      <c r="AF64">
        <f t="shared" si="24"/>
        <v>1.0060058278590696E-2</v>
      </c>
      <c r="AG64">
        <f t="shared" si="25"/>
        <v>6.7143086719229639E-2</v>
      </c>
      <c r="AH64">
        <f t="shared" si="26"/>
        <v>0.15545974054262052</v>
      </c>
      <c r="AI64">
        <f t="shared" si="29"/>
        <v>3.5475542932121851E-2</v>
      </c>
      <c r="AJ64">
        <f t="shared" si="30"/>
        <v>2.099666557979055E-2</v>
      </c>
      <c r="AK64">
        <f t="shared" si="31"/>
        <v>3.028850553515575E-2</v>
      </c>
      <c r="AM64" t="str">
        <f t="shared" si="32"/>
        <v>PI_16:0/20:3</v>
      </c>
      <c r="AN64">
        <f t="shared" si="33"/>
        <v>1.0859749090017093E-2</v>
      </c>
      <c r="AO64">
        <f t="shared" si="34"/>
        <v>6.187270826178367E-2</v>
      </c>
      <c r="AQ64">
        <f t="shared" si="35"/>
        <v>5.7228054127669392E-4</v>
      </c>
      <c r="AR64">
        <f t="shared" si="36"/>
        <v>5.5116995030746768E-2</v>
      </c>
      <c r="AT64">
        <f t="shared" si="27"/>
        <v>2.5593163849901238E-4</v>
      </c>
      <c r="AU64">
        <f t="shared" si="28"/>
        <v>2.2501418996807604E-2</v>
      </c>
      <c r="AW64">
        <f t="shared" si="37"/>
        <v>0.10728101145723067</v>
      </c>
    </row>
    <row r="65" spans="1:49" x14ac:dyDescent="0.2">
      <c r="A65" t="s">
        <v>1436</v>
      </c>
      <c r="B65">
        <v>859.70899999999995</v>
      </c>
      <c r="C65">
        <v>1.5071448658103099E-2</v>
      </c>
      <c r="D65">
        <v>9.2461949454217696E-3</v>
      </c>
      <c r="E65">
        <v>1.7863981548803001E-2</v>
      </c>
      <c r="F65">
        <v>1.4511564731949599E-2</v>
      </c>
      <c r="G65">
        <v>1.9024637445336098E-2</v>
      </c>
      <c r="H65">
        <v>1.52024840186618E-2</v>
      </c>
      <c r="I65">
        <v>1.3928171985120001E-2</v>
      </c>
      <c r="J65">
        <v>1.40063562166473E-2</v>
      </c>
      <c r="K65">
        <v>1.7053286590532901E-2</v>
      </c>
      <c r="L65">
        <v>7.2940449867355903E-3</v>
      </c>
      <c r="M65">
        <v>3.4907392569436903E-2</v>
      </c>
      <c r="N65">
        <v>4.1410553414497703E-2</v>
      </c>
      <c r="O65">
        <v>9.1003546892172202E-2</v>
      </c>
      <c r="P65">
        <v>6.0729529602291402E-2</v>
      </c>
      <c r="Q65">
        <v>1.9177594867736E-2</v>
      </c>
      <c r="R65">
        <v>1.95162006256311E-2</v>
      </c>
      <c r="S65">
        <v>2.2005035423202601E-2</v>
      </c>
      <c r="T65">
        <v>2.3864171641060999E-2</v>
      </c>
      <c r="U65">
        <v>2.1513058057308802E-2</v>
      </c>
      <c r="V65">
        <v>1.7459445299078301E-2</v>
      </c>
      <c r="W65">
        <v>2.3390197646926299E-2</v>
      </c>
      <c r="X65">
        <v>4.0534185891907097E-2</v>
      </c>
      <c r="AA65" t="str">
        <f t="shared" si="19"/>
        <v>PI_18:0/18:3</v>
      </c>
      <c r="AB65">
        <f t="shared" si="20"/>
        <v>1.2158821801762434E-2</v>
      </c>
      <c r="AC65">
        <f t="shared" si="21"/>
        <v>1.61877731403763E-2</v>
      </c>
      <c r="AD65">
        <f t="shared" si="22"/>
        <v>1.7113560731998947E-2</v>
      </c>
      <c r="AE65">
        <f t="shared" si="23"/>
        <v>1.396726410088365E-2</v>
      </c>
      <c r="AF65">
        <f t="shared" si="24"/>
        <v>1.2173665788634245E-2</v>
      </c>
      <c r="AG65">
        <f t="shared" si="25"/>
        <v>3.8158972991967299E-2</v>
      </c>
      <c r="AH65">
        <f t="shared" si="26"/>
        <v>7.5866538247231802E-2</v>
      </c>
      <c r="AI65">
        <f t="shared" si="29"/>
        <v>2.2934603532131802E-2</v>
      </c>
      <c r="AJ65">
        <f t="shared" si="30"/>
        <v>1.9486251678193553E-2</v>
      </c>
      <c r="AK65">
        <f t="shared" si="31"/>
        <v>3.1962191769416698E-2</v>
      </c>
      <c r="AM65" t="str">
        <f t="shared" si="32"/>
        <v>PI_18:0/18:3</v>
      </c>
      <c r="AN65">
        <f t="shared" si="33"/>
        <v>1.4320217112731116E-2</v>
      </c>
      <c r="AO65">
        <f t="shared" si="34"/>
        <v>3.7681711643788238E-2</v>
      </c>
      <c r="AQ65">
        <f t="shared" si="35"/>
        <v>2.2745561213965352E-3</v>
      </c>
      <c r="AR65">
        <f t="shared" si="36"/>
        <v>2.2580819458886389E-2</v>
      </c>
      <c r="AT65">
        <f t="shared" si="27"/>
        <v>1.0172124212161832E-3</v>
      </c>
      <c r="AU65">
        <f t="shared" si="28"/>
        <v>9.2185809413635016E-3</v>
      </c>
      <c r="AW65">
        <f t="shared" si="37"/>
        <v>8.1467955866930161E-2</v>
      </c>
    </row>
    <row r="66" spans="1:49" x14ac:dyDescent="0.2">
      <c r="A66" t="s">
        <v>1437</v>
      </c>
      <c r="B66">
        <v>859.70899999999995</v>
      </c>
      <c r="C66">
        <v>1.9505458705058799E-2</v>
      </c>
      <c r="D66">
        <v>2.19341652986682E-2</v>
      </c>
      <c r="E66">
        <v>2.4276567532327001E-2</v>
      </c>
      <c r="F66">
        <v>1.8839297906736101E-2</v>
      </c>
      <c r="G66">
        <v>1.8101465042156401E-2</v>
      </c>
      <c r="H66">
        <v>1.6283662605358299E-2</v>
      </c>
      <c r="I66">
        <v>2.0630031537855101E-2</v>
      </c>
      <c r="J66">
        <v>2.8954146936217499E-2</v>
      </c>
      <c r="K66">
        <v>1.9149035252133E-2</v>
      </c>
      <c r="L66">
        <v>2.1781988120447199E-2</v>
      </c>
      <c r="M66">
        <v>0.259038484443952</v>
      </c>
      <c r="N66">
        <v>0.27550739586087403</v>
      </c>
      <c r="O66">
        <v>0.46306524506878199</v>
      </c>
      <c r="P66">
        <v>0.42915860127139599</v>
      </c>
      <c r="Q66">
        <v>0.28999849701473801</v>
      </c>
      <c r="R66">
        <v>0.28969791049535398</v>
      </c>
      <c r="S66">
        <v>0.113367799837026</v>
      </c>
      <c r="T66">
        <v>7.8915349904947196E-2</v>
      </c>
      <c r="U66">
        <v>6.4996792249909105E-2</v>
      </c>
      <c r="V66">
        <v>4.4559426286006197E-2</v>
      </c>
      <c r="W66">
        <v>8.5427555149865206E-2</v>
      </c>
      <c r="X66">
        <v>9.1019784108746005E-2</v>
      </c>
      <c r="AA66" t="str">
        <f t="shared" si="19"/>
        <v>PI_18:1/18:2</v>
      </c>
      <c r="AB66">
        <f t="shared" si="20"/>
        <v>2.07198120018635E-2</v>
      </c>
      <c r="AC66">
        <f t="shared" si="21"/>
        <v>2.1557932719531551E-2</v>
      </c>
      <c r="AD66">
        <f t="shared" si="22"/>
        <v>1.7192563823757348E-2</v>
      </c>
      <c r="AE66">
        <f t="shared" si="23"/>
        <v>2.47920892370363E-2</v>
      </c>
      <c r="AF66">
        <f t="shared" si="24"/>
        <v>2.04655116862901E-2</v>
      </c>
      <c r="AG66">
        <f t="shared" si="25"/>
        <v>0.26727294015241299</v>
      </c>
      <c r="AH66">
        <f t="shared" si="26"/>
        <v>0.44611192317008896</v>
      </c>
      <c r="AI66">
        <f t="shared" si="29"/>
        <v>9.6141574870986596E-2</v>
      </c>
      <c r="AJ66">
        <f t="shared" si="30"/>
        <v>5.4778109267957648E-2</v>
      </c>
      <c r="AK66">
        <f t="shared" si="31"/>
        <v>8.8223669629305612E-2</v>
      </c>
      <c r="AM66" t="str">
        <f t="shared" si="32"/>
        <v>PI_18:1/18:2</v>
      </c>
      <c r="AN66">
        <f t="shared" si="33"/>
        <v>2.0945581893695758E-2</v>
      </c>
      <c r="AO66">
        <f t="shared" si="34"/>
        <v>0.19050564341815038</v>
      </c>
      <c r="AQ66">
        <f t="shared" si="35"/>
        <v>2.7174057645875773E-3</v>
      </c>
      <c r="AR66">
        <f t="shared" si="36"/>
        <v>0.16508780331835549</v>
      </c>
      <c r="AT66">
        <f t="shared" si="27"/>
        <v>1.2152608024135227E-3</v>
      </c>
      <c r="AU66">
        <f t="shared" si="28"/>
        <v>6.7396813481153089E-2</v>
      </c>
      <c r="AW66">
        <f t="shared" si="37"/>
        <v>8.3238580535728579E-2</v>
      </c>
    </row>
    <row r="67" spans="1:49" x14ac:dyDescent="0.2">
      <c r="A67" t="s">
        <v>1438</v>
      </c>
      <c r="B67">
        <v>861.71100000000001</v>
      </c>
      <c r="C67">
        <v>7.1795646186965695E-4</v>
      </c>
      <c r="D67">
        <v>0</v>
      </c>
      <c r="E67">
        <v>0</v>
      </c>
      <c r="F67">
        <v>5.9922916380257204E-4</v>
      </c>
      <c r="G67">
        <v>1.78763941720777E-3</v>
      </c>
      <c r="H67">
        <v>0</v>
      </c>
      <c r="I67">
        <v>7.69890128891978E-4</v>
      </c>
      <c r="J67">
        <v>0</v>
      </c>
      <c r="K67">
        <v>9.7951942342816394E-4</v>
      </c>
      <c r="L67">
        <v>0</v>
      </c>
      <c r="M67">
        <v>8.3041559184111498E-3</v>
      </c>
      <c r="N67">
        <v>2.8853301095248798E-3</v>
      </c>
      <c r="O67">
        <v>8.8867910872976203E-3</v>
      </c>
      <c r="P67">
        <v>3.5226754633619099E-3</v>
      </c>
      <c r="Q67">
        <v>5.4133301129575201E-3</v>
      </c>
      <c r="R67">
        <v>5.6833901873789899E-3</v>
      </c>
      <c r="S67">
        <v>4.9932595454425799E-3</v>
      </c>
      <c r="T67">
        <v>7.8673144637595599E-4</v>
      </c>
      <c r="U67">
        <v>3.2060615844910398E-3</v>
      </c>
      <c r="V67">
        <v>1.9579805837722898E-3</v>
      </c>
      <c r="W67">
        <v>1.68826480883464E-3</v>
      </c>
      <c r="X67">
        <v>2.2134486306026298E-3</v>
      </c>
      <c r="AA67" t="str">
        <f t="shared" si="19"/>
        <v>PI_14:0/22:2</v>
      </c>
      <c r="AB67">
        <f t="shared" si="20"/>
        <v>3.5897823093482847E-4</v>
      </c>
      <c r="AC67">
        <f t="shared" si="21"/>
        <v>2.9961458190128602E-4</v>
      </c>
      <c r="AD67">
        <f t="shared" si="22"/>
        <v>8.93819708603885E-4</v>
      </c>
      <c r="AE67">
        <f t="shared" si="23"/>
        <v>3.84945064445989E-4</v>
      </c>
      <c r="AF67">
        <f t="shared" si="24"/>
        <v>4.8975971171408197E-4</v>
      </c>
      <c r="AG67">
        <f t="shared" si="25"/>
        <v>5.5947430139680152E-3</v>
      </c>
      <c r="AH67">
        <f t="shared" si="26"/>
        <v>6.2047332753297647E-3</v>
      </c>
      <c r="AI67">
        <f t="shared" si="29"/>
        <v>2.8899954959092679E-3</v>
      </c>
      <c r="AJ67">
        <f t="shared" si="30"/>
        <v>2.5820210841316646E-3</v>
      </c>
      <c r="AK67">
        <f t="shared" si="31"/>
        <v>1.9508567197186349E-3</v>
      </c>
      <c r="AM67" t="str">
        <f t="shared" si="32"/>
        <v>PI_14:0/22:2</v>
      </c>
      <c r="AN67">
        <f t="shared" si="33"/>
        <v>4.8542345952001418E-4</v>
      </c>
      <c r="AO67">
        <f t="shared" si="34"/>
        <v>3.8444699178114697E-3</v>
      </c>
      <c r="AQ67">
        <f t="shared" si="35"/>
        <v>2.3844052825568941E-4</v>
      </c>
      <c r="AR67">
        <f t="shared" si="36"/>
        <v>1.9186498150841238E-3</v>
      </c>
      <c r="AT67">
        <f t="shared" si="27"/>
        <v>1.0663384595413618E-4</v>
      </c>
      <c r="AU67">
        <f t="shared" si="28"/>
        <v>7.8328550700690054E-4</v>
      </c>
      <c r="AW67">
        <f t="shared" si="37"/>
        <v>1.6772186438038666E-2</v>
      </c>
    </row>
    <row r="68" spans="1:49" x14ac:dyDescent="0.2">
      <c r="A68" t="s">
        <v>1439</v>
      </c>
      <c r="B68">
        <v>861.71100000000001</v>
      </c>
      <c r="C68">
        <v>7.7108460330291501E-3</v>
      </c>
      <c r="D68">
        <v>3.1144027387398801E-3</v>
      </c>
      <c r="E68">
        <v>8.5645184495599103E-3</v>
      </c>
      <c r="F68">
        <v>8.1600330682992297E-3</v>
      </c>
      <c r="G68">
        <v>7.47131491416106E-3</v>
      </c>
      <c r="H68">
        <v>8.3340756343004193E-3</v>
      </c>
      <c r="I68">
        <v>7.7432869483535704E-3</v>
      </c>
      <c r="J68">
        <v>1.0609095846922699E-2</v>
      </c>
      <c r="K68">
        <v>5.6700373734396101E-3</v>
      </c>
      <c r="L68">
        <v>5.2051722134242697E-3</v>
      </c>
      <c r="M68">
        <v>3.77896499577038E-2</v>
      </c>
      <c r="N68">
        <v>2.6712044430145201E-2</v>
      </c>
      <c r="O68">
        <v>5.0699406756037901E-2</v>
      </c>
      <c r="P68">
        <v>5.09842852284614E-2</v>
      </c>
      <c r="Q68">
        <v>4.9705762575786898E-2</v>
      </c>
      <c r="R68">
        <v>4.5542558335952499E-2</v>
      </c>
      <c r="S68">
        <v>1.4513265430897799E-2</v>
      </c>
      <c r="T68">
        <v>1.47969348054185E-2</v>
      </c>
      <c r="U68">
        <v>4.9951025999344003E-3</v>
      </c>
      <c r="V68">
        <v>7.4618327296385898E-3</v>
      </c>
      <c r="W68">
        <v>1.1337672280869101E-2</v>
      </c>
      <c r="X68">
        <v>1.31539549678674E-2</v>
      </c>
      <c r="AA68" t="str">
        <f t="shared" si="19"/>
        <v>PI_16:1/20:1</v>
      </c>
      <c r="AB68">
        <f t="shared" si="20"/>
        <v>5.4126243858845149E-3</v>
      </c>
      <c r="AC68">
        <f t="shared" si="21"/>
        <v>8.3622757589295708E-3</v>
      </c>
      <c r="AD68">
        <f t="shared" si="22"/>
        <v>7.9026952742307401E-3</v>
      </c>
      <c r="AE68">
        <f t="shared" si="23"/>
        <v>9.1761913976381344E-3</v>
      </c>
      <c r="AF68">
        <f t="shared" si="24"/>
        <v>5.4376047934319403E-3</v>
      </c>
      <c r="AG68">
        <f t="shared" si="25"/>
        <v>3.2250847193924501E-2</v>
      </c>
      <c r="AH68">
        <f t="shared" si="26"/>
        <v>5.0841845992249654E-2</v>
      </c>
      <c r="AI68">
        <f t="shared" si="29"/>
        <v>1.4655100118158151E-2</v>
      </c>
      <c r="AJ68">
        <f t="shared" si="30"/>
        <v>6.2284676647864946E-3</v>
      </c>
      <c r="AK68">
        <f t="shared" si="31"/>
        <v>1.2245813624368249E-2</v>
      </c>
      <c r="AM68" t="str">
        <f t="shared" si="32"/>
        <v>PI_16:1/20:1</v>
      </c>
      <c r="AN68">
        <f t="shared" si="33"/>
        <v>7.2582783220229803E-3</v>
      </c>
      <c r="AO68">
        <f t="shared" si="34"/>
        <v>2.3244414918697408E-2</v>
      </c>
      <c r="AQ68">
        <f t="shared" si="35"/>
        <v>1.7344858506413508E-3</v>
      </c>
      <c r="AR68">
        <f t="shared" si="36"/>
        <v>1.8214156886265556E-2</v>
      </c>
      <c r="AT68">
        <f t="shared" si="27"/>
        <v>7.7568565360912149E-4</v>
      </c>
      <c r="AU68">
        <f t="shared" si="28"/>
        <v>7.4358984110585126E-3</v>
      </c>
      <c r="AW68">
        <f t="shared" si="37"/>
        <v>0.12117131930612733</v>
      </c>
    </row>
    <row r="69" spans="1:49" x14ac:dyDescent="0.2">
      <c r="A69" t="s">
        <v>1440</v>
      </c>
      <c r="B69">
        <v>861.71100000000001</v>
      </c>
      <c r="C69">
        <v>1.27365881325575E-2</v>
      </c>
      <c r="D69">
        <v>8.3947509771820708E-3</v>
      </c>
      <c r="E69">
        <v>1.09823202552997E-2</v>
      </c>
      <c r="F69">
        <v>1.34561807355071E-2</v>
      </c>
      <c r="G69">
        <v>9.1788195001503894E-3</v>
      </c>
      <c r="H69">
        <v>9.4627650670200507E-3</v>
      </c>
      <c r="I69">
        <v>1.09259069822173E-2</v>
      </c>
      <c r="J69">
        <v>5.7447276492251899E-3</v>
      </c>
      <c r="K69">
        <v>1.2753171247672401E-2</v>
      </c>
      <c r="L69">
        <v>1.0655626539659801E-2</v>
      </c>
      <c r="M69">
        <v>0.106406340728415</v>
      </c>
      <c r="N69">
        <v>6.88362838515756E-2</v>
      </c>
      <c r="O69">
        <v>0.17889546057494399</v>
      </c>
      <c r="P69">
        <v>0.17752889294795801</v>
      </c>
      <c r="Q69">
        <v>0.13979767397958501</v>
      </c>
      <c r="R69">
        <v>0.12286493054179901</v>
      </c>
      <c r="S69">
        <v>5.8627171898103701E-2</v>
      </c>
      <c r="T69">
        <v>4.0080788349668599E-2</v>
      </c>
      <c r="U69">
        <v>3.84675436764906E-2</v>
      </c>
      <c r="V69">
        <v>3.9110255748687199E-2</v>
      </c>
      <c r="W69">
        <v>4.7404338400500498E-2</v>
      </c>
      <c r="X69">
        <v>4.7305973753188402E-2</v>
      </c>
      <c r="AA69" t="str">
        <f t="shared" si="19"/>
        <v>PI_16:0/20:2</v>
      </c>
      <c r="AB69">
        <f t="shared" si="20"/>
        <v>1.0565669554869785E-2</v>
      </c>
      <c r="AC69">
        <f t="shared" si="21"/>
        <v>1.22192504954034E-2</v>
      </c>
      <c r="AD69">
        <f t="shared" si="22"/>
        <v>9.3207922835852192E-3</v>
      </c>
      <c r="AE69">
        <f t="shared" si="23"/>
        <v>8.3353173157212444E-3</v>
      </c>
      <c r="AF69">
        <f t="shared" si="24"/>
        <v>1.1704398893666101E-2</v>
      </c>
      <c r="AG69">
        <f t="shared" si="25"/>
        <v>8.7621312289995298E-2</v>
      </c>
      <c r="AH69">
        <f t="shared" si="26"/>
        <v>0.17821217676145101</v>
      </c>
      <c r="AI69">
        <f t="shared" si="29"/>
        <v>4.935398012388615E-2</v>
      </c>
      <c r="AJ69">
        <f t="shared" si="30"/>
        <v>3.8788899712588899E-2</v>
      </c>
      <c r="AK69">
        <f t="shared" si="31"/>
        <v>4.735515607684445E-2</v>
      </c>
      <c r="AM69" t="str">
        <f t="shared" si="32"/>
        <v>PI_16:0/20:2</v>
      </c>
      <c r="AN69">
        <f t="shared" si="33"/>
        <v>1.0429085708649149E-2</v>
      </c>
      <c r="AO69">
        <f t="shared" si="34"/>
        <v>8.0266304992953161E-2</v>
      </c>
      <c r="AQ69">
        <f t="shared" si="35"/>
        <v>1.6172468294856257E-3</v>
      </c>
      <c r="AR69">
        <f t="shared" si="36"/>
        <v>5.7893394764453002E-2</v>
      </c>
      <c r="AT69">
        <f t="shared" si="27"/>
        <v>7.2325476942517407E-4</v>
      </c>
      <c r="AU69">
        <f t="shared" si="28"/>
        <v>2.3634879441737498E-2</v>
      </c>
      <c r="AW69">
        <f t="shared" si="37"/>
        <v>5.421016399487362E-2</v>
      </c>
    </row>
    <row r="70" spans="1:49" x14ac:dyDescent="0.2">
      <c r="A70" t="s">
        <v>1441</v>
      </c>
      <c r="B70">
        <v>861.71100000000001</v>
      </c>
      <c r="C70">
        <v>3.0037537882449099E-2</v>
      </c>
      <c r="D70">
        <v>2.7621075137516899E-2</v>
      </c>
      <c r="E70">
        <v>4.3123696366544402E-2</v>
      </c>
      <c r="F70">
        <v>2.71465504036929E-2</v>
      </c>
      <c r="G70">
        <v>3.6386591872384702E-2</v>
      </c>
      <c r="H70">
        <v>5.4079694525579002E-2</v>
      </c>
      <c r="I70">
        <v>3.7557503101153002E-2</v>
      </c>
      <c r="J70">
        <v>4.5235194135755198E-2</v>
      </c>
      <c r="K70">
        <v>3.72193299628382E-2</v>
      </c>
      <c r="L70">
        <v>3.6843804522649702E-2</v>
      </c>
      <c r="M70">
        <v>0.10200378479937</v>
      </c>
      <c r="N70">
        <v>0.11344905379230399</v>
      </c>
      <c r="O70">
        <v>0.23203117086075301</v>
      </c>
      <c r="P70">
        <v>0.209034634861543</v>
      </c>
      <c r="Q70">
        <v>0.22585573945340401</v>
      </c>
      <c r="R70">
        <v>0.22518487823230801</v>
      </c>
      <c r="S70">
        <v>6.0344266133086202E-2</v>
      </c>
      <c r="T70">
        <v>4.6938690444970697E-2</v>
      </c>
      <c r="U70">
        <v>5.0703219049402601E-2</v>
      </c>
      <c r="V70">
        <v>3.3492824228194301E-2</v>
      </c>
      <c r="W70">
        <v>6.4183644935272094E-2</v>
      </c>
      <c r="X70">
        <v>6.4893290112243304E-2</v>
      </c>
      <c r="AA70" t="str">
        <f t="shared" si="19"/>
        <v>PI_18:0/18:2</v>
      </c>
      <c r="AB70">
        <f t="shared" si="20"/>
        <v>2.8829306509982999E-2</v>
      </c>
      <c r="AC70">
        <f t="shared" si="21"/>
        <v>3.513512338511865E-2</v>
      </c>
      <c r="AD70">
        <f t="shared" si="22"/>
        <v>4.5233143198981848E-2</v>
      </c>
      <c r="AE70">
        <f t="shared" si="23"/>
        <v>4.13963486184541E-2</v>
      </c>
      <c r="AF70">
        <f t="shared" si="24"/>
        <v>3.7031567242743951E-2</v>
      </c>
      <c r="AG70">
        <f t="shared" si="25"/>
        <v>0.107726419295837</v>
      </c>
      <c r="AH70">
        <f t="shared" si="26"/>
        <v>0.22053290286114802</v>
      </c>
      <c r="AI70">
        <f t="shared" si="29"/>
        <v>5.3641478289028446E-2</v>
      </c>
      <c r="AJ70">
        <f t="shared" si="30"/>
        <v>4.2098021638798451E-2</v>
      </c>
      <c r="AK70">
        <f t="shared" si="31"/>
        <v>6.4538467523757692E-2</v>
      </c>
      <c r="AM70" t="str">
        <f t="shared" si="32"/>
        <v>PI_18:0/18:2</v>
      </c>
      <c r="AN70">
        <f t="shared" si="33"/>
        <v>3.7525097791056311E-2</v>
      </c>
      <c r="AO70">
        <f t="shared" si="34"/>
        <v>9.7707457921713911E-2</v>
      </c>
      <c r="AQ70">
        <f t="shared" si="35"/>
        <v>6.2444552013449376E-3</v>
      </c>
      <c r="AR70">
        <f t="shared" si="36"/>
        <v>7.300834096234779E-2</v>
      </c>
      <c r="AT70">
        <f t="shared" si="27"/>
        <v>2.792605262531883E-3</v>
      </c>
      <c r="AU70">
        <f t="shared" si="28"/>
        <v>2.9805530387481311E-2</v>
      </c>
      <c r="AW70">
        <f t="shared" si="37"/>
        <v>0.1391278032624112</v>
      </c>
    </row>
    <row r="71" spans="1:49" x14ac:dyDescent="0.2">
      <c r="A71" t="s">
        <v>1442</v>
      </c>
      <c r="B71">
        <v>861.71100000000001</v>
      </c>
      <c r="C71">
        <v>4.6216028068510197E-2</v>
      </c>
      <c r="D71">
        <v>2.49618583620623E-2</v>
      </c>
      <c r="E71">
        <v>4.4390025489865197E-2</v>
      </c>
      <c r="F71">
        <v>4.0449222035931098E-2</v>
      </c>
      <c r="G71">
        <v>3.3304006691913801E-2</v>
      </c>
      <c r="H71">
        <v>3.0715092337443701E-2</v>
      </c>
      <c r="I71">
        <v>6.21889045081973E-2</v>
      </c>
      <c r="J71">
        <v>5.1766818493268502E-2</v>
      </c>
      <c r="K71">
        <v>5.0450857265907798E-2</v>
      </c>
      <c r="L71">
        <v>3.84187193349965E-2</v>
      </c>
      <c r="M71">
        <v>0.130617356381767</v>
      </c>
      <c r="N71">
        <v>0.11051098550198001</v>
      </c>
      <c r="O71">
        <v>0.17851441779736801</v>
      </c>
      <c r="P71">
        <v>0.20060176089516199</v>
      </c>
      <c r="Q71">
        <v>0.14275294483210599</v>
      </c>
      <c r="R71">
        <v>0.15230790415477999</v>
      </c>
      <c r="S71">
        <v>4.4132642731445897E-2</v>
      </c>
      <c r="T71">
        <v>3.2481578684072698E-2</v>
      </c>
      <c r="U71">
        <v>3.2028173796128698E-2</v>
      </c>
      <c r="V71">
        <v>2.2351680416766401E-2</v>
      </c>
      <c r="W71">
        <v>3.4243369274189403E-2</v>
      </c>
      <c r="X71">
        <v>4.7994160373088103E-2</v>
      </c>
      <c r="AA71" t="str">
        <f t="shared" si="19"/>
        <v>PI_18:1/18:1</v>
      </c>
      <c r="AB71">
        <f t="shared" si="20"/>
        <v>3.5588943215286245E-2</v>
      </c>
      <c r="AC71">
        <f t="shared" si="21"/>
        <v>4.2419623762898151E-2</v>
      </c>
      <c r="AD71">
        <f t="shared" si="22"/>
        <v>3.2009549514678749E-2</v>
      </c>
      <c r="AE71">
        <f t="shared" si="23"/>
        <v>5.6977861500732904E-2</v>
      </c>
      <c r="AF71">
        <f t="shared" si="24"/>
        <v>4.4434788300452152E-2</v>
      </c>
      <c r="AG71">
        <f t="shared" si="25"/>
        <v>0.12056417094187349</v>
      </c>
      <c r="AH71">
        <f t="shared" si="26"/>
        <v>0.189558089346265</v>
      </c>
      <c r="AI71">
        <f t="shared" ref="AI71:AI102" si="38">AVERAGE(S71:T71)</f>
        <v>3.8307110707759301E-2</v>
      </c>
      <c r="AJ71">
        <f t="shared" ref="AJ71:AJ102" si="39">AVERAGE(U71:V71)</f>
        <v>2.7189927106447548E-2</v>
      </c>
      <c r="AK71">
        <f t="shared" ref="AK71:AK102" si="40">AVERAGE(W71:X71)</f>
        <v>4.1118764823638757E-2</v>
      </c>
      <c r="AM71" t="str">
        <f t="shared" ref="AM71:AM102" si="41">A71</f>
        <v>PI_18:1/18:1</v>
      </c>
      <c r="AN71">
        <f t="shared" ref="AN71:AN102" si="42">AVERAGE(AB71:AF71)</f>
        <v>4.2286153258809647E-2</v>
      </c>
      <c r="AO71">
        <f t="shared" ref="AO71:AO102" si="43">AVERAGE(AG71:AK71)</f>
        <v>8.3347612585196809E-2</v>
      </c>
      <c r="AQ71">
        <f t="shared" ref="AQ71:AQ102" si="44">STDEV(AB71:AF71)</f>
        <v>9.6299265945331107E-3</v>
      </c>
      <c r="AR71">
        <f t="shared" ref="AR71:AR102" si="45">STDEV(AG71:AK71)</f>
        <v>7.0055951961092794E-2</v>
      </c>
      <c r="AT71">
        <f t="shared" si="27"/>
        <v>4.3066340967418178E-3</v>
      </c>
      <c r="AU71">
        <f t="shared" si="28"/>
        <v>2.8600222624934647E-2</v>
      </c>
      <c r="AW71">
        <f t="shared" ref="AW71:AW102" si="46">TTEST(AB71:AF71,AG71:AK71,2,3)</f>
        <v>0.2615869434628047</v>
      </c>
    </row>
    <row r="72" spans="1:49" x14ac:dyDescent="0.2">
      <c r="A72" t="s">
        <v>1443</v>
      </c>
      <c r="B72">
        <v>863.71299999999997</v>
      </c>
      <c r="C72">
        <v>7.2965518425347599E-3</v>
      </c>
      <c r="D72">
        <v>7.0585857315488996E-3</v>
      </c>
      <c r="E72">
        <v>2.1556544249049601E-3</v>
      </c>
      <c r="F72">
        <v>5.4077803584170999E-3</v>
      </c>
      <c r="G72">
        <v>7.0543024302326101E-3</v>
      </c>
      <c r="H72">
        <v>6.4100797625592596E-3</v>
      </c>
      <c r="I72">
        <v>1.2262217904515701E-2</v>
      </c>
      <c r="J72">
        <v>3.8031643882964201E-3</v>
      </c>
      <c r="K72">
        <v>4.8276529486436003E-3</v>
      </c>
      <c r="L72">
        <v>5.3803634926816802E-3</v>
      </c>
      <c r="M72">
        <v>6.5790105643606196E-3</v>
      </c>
      <c r="N72">
        <v>4.54431524982837E-3</v>
      </c>
      <c r="O72">
        <v>6.5672422932487101E-3</v>
      </c>
      <c r="P72">
        <v>2.57285753434948E-3</v>
      </c>
      <c r="Q72">
        <v>5.8762044371720697E-3</v>
      </c>
      <c r="R72">
        <v>4.8631385485800099E-3</v>
      </c>
      <c r="S72">
        <v>5.0560749972984997E-3</v>
      </c>
      <c r="T72">
        <v>4.9187037749079702E-3</v>
      </c>
      <c r="U72">
        <v>1.61673361706466E-3</v>
      </c>
      <c r="V72">
        <v>1.83061519487272E-3</v>
      </c>
      <c r="W72">
        <v>6.6887114202526703E-3</v>
      </c>
      <c r="X72">
        <v>6.21251459463065E-3</v>
      </c>
      <c r="AA72" t="str">
        <f t="shared" si="19"/>
        <v>PI_14:0/22:1</v>
      </c>
      <c r="AB72">
        <f t="shared" si="20"/>
        <v>7.1775687870418298E-3</v>
      </c>
      <c r="AC72">
        <f t="shared" si="21"/>
        <v>3.78171739166103E-3</v>
      </c>
      <c r="AD72">
        <f t="shared" si="22"/>
        <v>6.7321910963959349E-3</v>
      </c>
      <c r="AE72">
        <f t="shared" si="23"/>
        <v>8.0326911464060607E-3</v>
      </c>
      <c r="AF72">
        <f t="shared" si="24"/>
        <v>5.1040082206626402E-3</v>
      </c>
      <c r="AG72">
        <f t="shared" si="25"/>
        <v>5.5616629070944952E-3</v>
      </c>
      <c r="AH72">
        <f t="shared" si="26"/>
        <v>4.5700499137990951E-3</v>
      </c>
      <c r="AI72">
        <f t="shared" si="38"/>
        <v>4.9873893861032345E-3</v>
      </c>
      <c r="AJ72">
        <f t="shared" si="39"/>
        <v>1.72367440596869E-3</v>
      </c>
      <c r="AK72">
        <f t="shared" si="40"/>
        <v>6.4506130074416601E-3</v>
      </c>
      <c r="AM72" t="str">
        <f t="shared" si="41"/>
        <v>PI_14:0/22:1</v>
      </c>
      <c r="AN72">
        <f t="shared" si="42"/>
        <v>6.1656353284335001E-3</v>
      </c>
      <c r="AO72">
        <f t="shared" si="43"/>
        <v>4.6586779240814346E-3</v>
      </c>
      <c r="AQ72">
        <f t="shared" si="44"/>
        <v>1.7059461477071265E-3</v>
      </c>
      <c r="AR72">
        <f t="shared" si="45"/>
        <v>1.7858166915538686E-3</v>
      </c>
      <c r="AT72">
        <f t="shared" si="27"/>
        <v>7.6292231044540633E-4</v>
      </c>
      <c r="AU72">
        <f t="shared" si="28"/>
        <v>7.2905661140869869E-4</v>
      </c>
      <c r="AW72">
        <f t="shared" si="46"/>
        <v>0.20965750812984274</v>
      </c>
    </row>
    <row r="73" spans="1:49" x14ac:dyDescent="0.2">
      <c r="A73" t="s">
        <v>1444</v>
      </c>
      <c r="B73">
        <v>863.71299999999997</v>
      </c>
      <c r="C73">
        <v>8.2538234898315403E-3</v>
      </c>
      <c r="D73">
        <v>9.9890943896658504E-3</v>
      </c>
      <c r="E73">
        <v>6.6124127276932102E-3</v>
      </c>
      <c r="F73">
        <v>1.5919466903885598E-2</v>
      </c>
      <c r="G73">
        <v>6.1700581377833099E-3</v>
      </c>
      <c r="H73">
        <v>7.8092672683011503E-3</v>
      </c>
      <c r="I73">
        <v>8.2184052661691698E-3</v>
      </c>
      <c r="J73">
        <v>6.4860760114196303E-3</v>
      </c>
      <c r="K73">
        <v>3.9926959723102897E-3</v>
      </c>
      <c r="L73">
        <v>8.4525827655434205E-3</v>
      </c>
      <c r="M73">
        <v>1.80726843046525E-2</v>
      </c>
      <c r="N73">
        <v>1.5494108575308099E-2</v>
      </c>
      <c r="O73">
        <v>4.9561720207504899E-2</v>
      </c>
      <c r="P73">
        <v>5.9313886521893899E-2</v>
      </c>
      <c r="Q73">
        <v>2.1945125029906601E-2</v>
      </c>
      <c r="R73">
        <v>3.44462271095895E-2</v>
      </c>
      <c r="S73">
        <v>6.9862468828500203E-3</v>
      </c>
      <c r="T73">
        <v>9.8221055982706893E-3</v>
      </c>
      <c r="U73">
        <v>5.6658155855678401E-3</v>
      </c>
      <c r="V73">
        <v>2.9380395373452199E-3</v>
      </c>
      <c r="W73">
        <v>1.4082182637482E-2</v>
      </c>
      <c r="X73">
        <v>2.54861098732974E-2</v>
      </c>
      <c r="AA73" t="str">
        <f t="shared" si="19"/>
        <v>PI_16:1/20:0</v>
      </c>
      <c r="AB73">
        <f t="shared" si="20"/>
        <v>9.1214589397486945E-3</v>
      </c>
      <c r="AC73">
        <f t="shared" si="21"/>
        <v>1.1265939815789404E-2</v>
      </c>
      <c r="AD73">
        <f t="shared" si="22"/>
        <v>6.9896627030422301E-3</v>
      </c>
      <c r="AE73">
        <f t="shared" si="23"/>
        <v>7.3522406387944005E-3</v>
      </c>
      <c r="AF73">
        <f t="shared" si="24"/>
        <v>6.2226393689268546E-3</v>
      </c>
      <c r="AG73">
        <f t="shared" si="25"/>
        <v>1.6783396439980301E-2</v>
      </c>
      <c r="AH73">
        <f t="shared" si="26"/>
        <v>5.4437803364699403E-2</v>
      </c>
      <c r="AI73">
        <f t="shared" si="38"/>
        <v>8.4041762405603557E-3</v>
      </c>
      <c r="AJ73">
        <f t="shared" si="39"/>
        <v>4.3019275614565302E-3</v>
      </c>
      <c r="AK73">
        <f t="shared" si="40"/>
        <v>1.9784146255389698E-2</v>
      </c>
      <c r="AM73" t="str">
        <f t="shared" si="41"/>
        <v>PI_16:1/20:0</v>
      </c>
      <c r="AN73">
        <f t="shared" si="42"/>
        <v>8.1903882932603169E-3</v>
      </c>
      <c r="AO73">
        <f t="shared" si="43"/>
        <v>2.0742289972417258E-2</v>
      </c>
      <c r="AQ73">
        <f t="shared" si="44"/>
        <v>2.0212730505420376E-3</v>
      </c>
      <c r="AR73">
        <f t="shared" si="45"/>
        <v>1.9839941197097099E-2</v>
      </c>
      <c r="AT73">
        <f t="shared" si="27"/>
        <v>9.0394078842007282E-4</v>
      </c>
      <c r="AU73">
        <f t="shared" si="28"/>
        <v>8.0996220766184589E-3</v>
      </c>
      <c r="AW73">
        <f t="shared" si="46"/>
        <v>0.23068945162434534</v>
      </c>
    </row>
    <row r="74" spans="1:49" x14ac:dyDescent="0.2">
      <c r="A74" t="s">
        <v>1445</v>
      </c>
      <c r="B74">
        <v>863.71299999999997</v>
      </c>
      <c r="C74">
        <v>2.3608891407406601E-2</v>
      </c>
      <c r="D74">
        <v>2.3500756314306401E-2</v>
      </c>
      <c r="E74">
        <v>2.43984713657662E-2</v>
      </c>
      <c r="F74">
        <v>3.2817755358367999E-2</v>
      </c>
      <c r="G74">
        <v>2.2150123645482099E-2</v>
      </c>
      <c r="H74">
        <v>3.0495980534194299E-2</v>
      </c>
      <c r="I74">
        <v>2.55657172179426E-2</v>
      </c>
      <c r="J74">
        <v>2.0009666235354402E-2</v>
      </c>
      <c r="K74">
        <v>2.2060196596159098E-2</v>
      </c>
      <c r="L74">
        <v>2.6218804260836701E-2</v>
      </c>
      <c r="M74">
        <v>5.8395224766062299E-2</v>
      </c>
      <c r="N74">
        <v>7.41186426404708E-2</v>
      </c>
      <c r="O74">
        <v>0.14462691832022501</v>
      </c>
      <c r="P74">
        <v>9.1982394793422906E-2</v>
      </c>
      <c r="Q74">
        <v>8.2583750485816093E-2</v>
      </c>
      <c r="R74">
        <v>9.3705171678937896E-2</v>
      </c>
      <c r="S74">
        <v>4.0042700654035403E-2</v>
      </c>
      <c r="T74">
        <v>3.9873000173331702E-2</v>
      </c>
      <c r="U74">
        <v>3.6135362659949301E-2</v>
      </c>
      <c r="V74">
        <v>2.1763262730126898E-2</v>
      </c>
      <c r="W74">
        <v>2.9912718129596599E-2</v>
      </c>
      <c r="X74">
        <v>3.6718703523734297E-2</v>
      </c>
      <c r="AA74" t="str">
        <f t="shared" si="19"/>
        <v>PI_16:0/20:1</v>
      </c>
      <c r="AB74">
        <f t="shared" si="20"/>
        <v>2.35548238608565E-2</v>
      </c>
      <c r="AC74">
        <f t="shared" si="21"/>
        <v>2.86081133620671E-2</v>
      </c>
      <c r="AD74">
        <f t="shared" si="22"/>
        <v>2.6323052089838199E-2</v>
      </c>
      <c r="AE74">
        <f t="shared" si="23"/>
        <v>2.2787691726648501E-2</v>
      </c>
      <c r="AF74">
        <f t="shared" si="24"/>
        <v>2.4139500428497898E-2</v>
      </c>
      <c r="AG74">
        <f t="shared" si="25"/>
        <v>6.6256933703266546E-2</v>
      </c>
      <c r="AH74">
        <f t="shared" si="26"/>
        <v>0.11830465655682396</v>
      </c>
      <c r="AI74">
        <f t="shared" si="38"/>
        <v>3.9957850413683549E-2</v>
      </c>
      <c r="AJ74">
        <f t="shared" si="39"/>
        <v>2.8949312695038101E-2</v>
      </c>
      <c r="AK74">
        <f t="shared" si="40"/>
        <v>3.331571082666545E-2</v>
      </c>
      <c r="AM74" t="str">
        <f t="shared" si="41"/>
        <v>PI_16:0/20:1</v>
      </c>
      <c r="AN74">
        <f t="shared" si="42"/>
        <v>2.508263629358164E-2</v>
      </c>
      <c r="AO74">
        <f t="shared" si="43"/>
        <v>5.7356892839095522E-2</v>
      </c>
      <c r="AQ74">
        <f t="shared" si="44"/>
        <v>2.3694992383894286E-3</v>
      </c>
      <c r="AR74">
        <f t="shared" si="45"/>
        <v>3.7018699156956776E-2</v>
      </c>
      <c r="AT74">
        <f t="shared" si="27"/>
        <v>1.0596722739345482E-3</v>
      </c>
      <c r="AU74">
        <f t="shared" si="28"/>
        <v>1.5112820646023652E-2</v>
      </c>
      <c r="AW74">
        <f t="shared" si="46"/>
        <v>0.1230163143833142</v>
      </c>
    </row>
    <row r="75" spans="1:49" x14ac:dyDescent="0.2">
      <c r="A75" t="s">
        <v>1446</v>
      </c>
      <c r="B75">
        <v>863.71299999999997</v>
      </c>
      <c r="C75">
        <v>3.3831211421750801E-2</v>
      </c>
      <c r="D75">
        <v>3.6763190475481398E-2</v>
      </c>
      <c r="E75">
        <v>4.1987287568239502E-2</v>
      </c>
      <c r="F75">
        <v>4.8297279202853302E-2</v>
      </c>
      <c r="G75">
        <v>2.58403393032751E-2</v>
      </c>
      <c r="H75">
        <v>3.5390941458647199E-2</v>
      </c>
      <c r="I75">
        <v>4.8111354866885898E-2</v>
      </c>
      <c r="J75">
        <v>5.9312962365011698E-2</v>
      </c>
      <c r="K75">
        <v>5.4572175721741202E-2</v>
      </c>
      <c r="L75">
        <v>4.5525394779715102E-2</v>
      </c>
      <c r="M75">
        <v>9.8422099120404893E-2</v>
      </c>
      <c r="N75">
        <v>0.101550217803969</v>
      </c>
      <c r="O75">
        <v>0.17089372366333799</v>
      </c>
      <c r="P75">
        <v>0.16613511375578599</v>
      </c>
      <c r="Q75">
        <v>9.0783467285689701E-2</v>
      </c>
      <c r="R75">
        <v>0.106665534970508</v>
      </c>
      <c r="S75">
        <v>6.5880761280211406E-2</v>
      </c>
      <c r="T75">
        <v>4.3824150760818699E-2</v>
      </c>
      <c r="U75">
        <v>4.5431195483720398E-2</v>
      </c>
      <c r="V75">
        <v>2.84095099972368E-2</v>
      </c>
      <c r="W75">
        <v>6.8897270696797894E-2</v>
      </c>
      <c r="X75">
        <v>6.3894454555068605E-2</v>
      </c>
      <c r="AA75" t="str">
        <f t="shared" si="19"/>
        <v>PI_18:0/18:1</v>
      </c>
      <c r="AB75">
        <f t="shared" si="20"/>
        <v>3.5297200948616103E-2</v>
      </c>
      <c r="AC75">
        <f t="shared" si="21"/>
        <v>4.5142283385546406E-2</v>
      </c>
      <c r="AD75">
        <f t="shared" si="22"/>
        <v>3.0615640380961151E-2</v>
      </c>
      <c r="AE75">
        <f t="shared" si="23"/>
        <v>5.3712158615948802E-2</v>
      </c>
      <c r="AF75">
        <f t="shared" si="24"/>
        <v>5.0048785250728152E-2</v>
      </c>
      <c r="AG75">
        <f t="shared" si="25"/>
        <v>9.9986158462186947E-2</v>
      </c>
      <c r="AH75">
        <f t="shared" si="26"/>
        <v>0.16851441870956199</v>
      </c>
      <c r="AI75">
        <f t="shared" si="38"/>
        <v>5.4852456020515056E-2</v>
      </c>
      <c r="AJ75">
        <f t="shared" si="39"/>
        <v>3.6920352740478599E-2</v>
      </c>
      <c r="AK75">
        <f t="shared" si="40"/>
        <v>6.639586262593325E-2</v>
      </c>
      <c r="AM75" t="str">
        <f t="shared" si="41"/>
        <v>PI_18:0/18:1</v>
      </c>
      <c r="AN75">
        <f t="shared" si="42"/>
        <v>4.2963213716360124E-2</v>
      </c>
      <c r="AO75">
        <f t="shared" si="43"/>
        <v>8.533384971173516E-2</v>
      </c>
      <c r="AQ75">
        <f t="shared" si="44"/>
        <v>9.7688766508037869E-3</v>
      </c>
      <c r="AR75">
        <f t="shared" si="45"/>
        <v>5.1878045972568738E-2</v>
      </c>
      <c r="AT75">
        <f t="shared" si="27"/>
        <v>4.3687744510015484E-3</v>
      </c>
      <c r="AU75">
        <f t="shared" si="28"/>
        <v>2.1179123580906883E-2</v>
      </c>
      <c r="AW75">
        <f t="shared" si="46"/>
        <v>0.14238012314735746</v>
      </c>
    </row>
    <row r="76" spans="1:49" x14ac:dyDescent="0.2">
      <c r="A76" t="s">
        <v>1447</v>
      </c>
      <c r="B76">
        <v>865.71500000000003</v>
      </c>
      <c r="C76">
        <v>4.6194933141611901E-4</v>
      </c>
      <c r="D76">
        <v>1.14669424762246E-3</v>
      </c>
      <c r="E76">
        <v>5.6257444223579295E-4</v>
      </c>
      <c r="F76">
        <v>6.98162356366133E-4</v>
      </c>
      <c r="G76">
        <v>6.9213504433438401E-4</v>
      </c>
      <c r="H76">
        <v>2.0346555982412601E-3</v>
      </c>
      <c r="I76">
        <v>6.6079274247472601E-4</v>
      </c>
      <c r="J76">
        <v>2.3404088543362601E-3</v>
      </c>
      <c r="K76">
        <v>2.7065322334815199E-3</v>
      </c>
      <c r="L76">
        <v>9.3297829086988601E-4</v>
      </c>
      <c r="M76">
        <v>2.8427589962931599E-3</v>
      </c>
      <c r="N76">
        <v>4.0444076092938097E-3</v>
      </c>
      <c r="O76">
        <v>2.6076552771667201E-3</v>
      </c>
      <c r="P76">
        <v>1.54371452060969E-3</v>
      </c>
      <c r="Q76">
        <v>2.4163041679687901E-3</v>
      </c>
      <c r="R76">
        <v>1.6358441473197699E-3</v>
      </c>
      <c r="S76">
        <v>4.3243722920533797E-3</v>
      </c>
      <c r="T76">
        <v>2.90020351622734E-3</v>
      </c>
      <c r="U76">
        <v>1.61673361706466E-3</v>
      </c>
      <c r="V76">
        <v>1.53907504752541E-3</v>
      </c>
      <c r="W76">
        <v>4.6155127272753203E-3</v>
      </c>
      <c r="X76">
        <v>4.4868560473207099E-3</v>
      </c>
      <c r="AA76" t="str">
        <f t="shared" si="19"/>
        <v>PI_14:0/22:0</v>
      </c>
      <c r="AB76">
        <f t="shared" si="20"/>
        <v>8.0432178951928956E-4</v>
      </c>
      <c r="AC76">
        <f t="shared" si="21"/>
        <v>6.3036839930096303E-4</v>
      </c>
      <c r="AD76">
        <f t="shared" si="22"/>
        <v>1.3633953212878222E-3</v>
      </c>
      <c r="AE76">
        <f t="shared" si="23"/>
        <v>1.5006007984054931E-3</v>
      </c>
      <c r="AF76">
        <f t="shared" si="24"/>
        <v>1.819755262175703E-3</v>
      </c>
      <c r="AG76">
        <f t="shared" si="25"/>
        <v>3.4435833027934848E-3</v>
      </c>
      <c r="AH76">
        <f t="shared" si="26"/>
        <v>2.0756848988882051E-3</v>
      </c>
      <c r="AI76">
        <f t="shared" si="38"/>
        <v>3.6122879041403599E-3</v>
      </c>
      <c r="AJ76">
        <f t="shared" si="39"/>
        <v>1.577904332295035E-3</v>
      </c>
      <c r="AK76">
        <f t="shared" si="40"/>
        <v>4.5511843872980146E-3</v>
      </c>
      <c r="AM76" t="str">
        <f t="shared" si="41"/>
        <v>PI_14:0/22:0</v>
      </c>
      <c r="AN76">
        <f t="shared" si="42"/>
        <v>1.2236883141378543E-3</v>
      </c>
      <c r="AO76">
        <f t="shared" si="43"/>
        <v>3.0521289650830199E-3</v>
      </c>
      <c r="AQ76">
        <f t="shared" si="44"/>
        <v>4.9482097309176904E-4</v>
      </c>
      <c r="AR76">
        <f t="shared" si="45"/>
        <v>1.2084042139032258E-3</v>
      </c>
      <c r="AT76">
        <f t="shared" si="27"/>
        <v>2.2129066650515797E-4</v>
      </c>
      <c r="AU76">
        <f t="shared" si="28"/>
        <v>4.9332895451532021E-4</v>
      </c>
      <c r="AW76">
        <f t="shared" si="46"/>
        <v>2.3933563174905109E-2</v>
      </c>
    </row>
    <row r="77" spans="1:49" x14ac:dyDescent="0.2">
      <c r="A77" t="s">
        <v>1448</v>
      </c>
      <c r="B77">
        <v>865.71500000000003</v>
      </c>
      <c r="C77">
        <v>5.9735523917010397E-2</v>
      </c>
      <c r="D77">
        <v>5.91178405144741E-2</v>
      </c>
      <c r="E77">
        <v>6.2166636614679902E-2</v>
      </c>
      <c r="F77">
        <v>6.9354326919776096E-2</v>
      </c>
      <c r="G77">
        <v>6.7846957170123096E-2</v>
      </c>
      <c r="H77">
        <v>7.6631632360171606E-2</v>
      </c>
      <c r="I77">
        <v>6.8257665243270205E-2</v>
      </c>
      <c r="J77">
        <v>6.9995515342761105E-2</v>
      </c>
      <c r="K77">
        <v>6.9349717818880594E-2</v>
      </c>
      <c r="L77">
        <v>5.7184336173210899E-2</v>
      </c>
      <c r="M77">
        <v>7.8124326998522398E-2</v>
      </c>
      <c r="N77">
        <v>6.9036093423931105E-2</v>
      </c>
      <c r="O77">
        <v>0.14407401153128399</v>
      </c>
      <c r="P77">
        <v>0.123181280889487</v>
      </c>
      <c r="Q77">
        <v>5.4711721254818199E-2</v>
      </c>
      <c r="R77">
        <v>7.3754667374340402E-2</v>
      </c>
      <c r="S77">
        <v>4.3689406100375798E-2</v>
      </c>
      <c r="T77">
        <v>3.7934477587552203E-2</v>
      </c>
      <c r="U77">
        <v>3.3246121389202597E-2</v>
      </c>
      <c r="V77">
        <v>2.6200135376879301E-2</v>
      </c>
      <c r="W77">
        <v>5.8693089270343203E-2</v>
      </c>
      <c r="X77">
        <v>5.26248715914771E-2</v>
      </c>
      <c r="AA77" t="str">
        <f t="shared" si="19"/>
        <v>PI_16:0/20:0</v>
      </c>
      <c r="AB77">
        <f t="shared" si="20"/>
        <v>5.9426682215742252E-2</v>
      </c>
      <c r="AC77">
        <f t="shared" si="21"/>
        <v>6.5760481767227999E-2</v>
      </c>
      <c r="AD77">
        <f t="shared" si="22"/>
        <v>7.2239294765147344E-2</v>
      </c>
      <c r="AE77">
        <f t="shared" si="23"/>
        <v>6.9126590293015655E-2</v>
      </c>
      <c r="AF77">
        <f t="shared" si="24"/>
        <v>6.326702699604575E-2</v>
      </c>
      <c r="AG77">
        <f t="shared" si="25"/>
        <v>7.3580210211226751E-2</v>
      </c>
      <c r="AH77">
        <f t="shared" si="26"/>
        <v>0.1336276462103855</v>
      </c>
      <c r="AI77">
        <f t="shared" si="38"/>
        <v>4.0811941843964E-2</v>
      </c>
      <c r="AJ77">
        <f t="shared" si="39"/>
        <v>2.9723128383040948E-2</v>
      </c>
      <c r="AK77">
        <f t="shared" si="40"/>
        <v>5.5658980430910152E-2</v>
      </c>
      <c r="AM77" t="str">
        <f t="shared" si="41"/>
        <v>PI_16:0/20:0</v>
      </c>
      <c r="AN77">
        <f t="shared" si="42"/>
        <v>6.5964015207435805E-2</v>
      </c>
      <c r="AO77">
        <f t="shared" si="43"/>
        <v>6.6680381415905474E-2</v>
      </c>
      <c r="AQ77">
        <f t="shared" si="44"/>
        <v>4.9858025586987358E-3</v>
      </c>
      <c r="AR77">
        <f t="shared" si="45"/>
        <v>4.0884073605015746E-2</v>
      </c>
      <c r="AT77">
        <f t="shared" si="27"/>
        <v>2.2297186887285515E-3</v>
      </c>
      <c r="AU77">
        <f t="shared" si="28"/>
        <v>1.6690853156446424E-2</v>
      </c>
      <c r="AW77">
        <f t="shared" si="46"/>
        <v>0.9707888946330907</v>
      </c>
    </row>
    <row r="78" spans="1:49" x14ac:dyDescent="0.2">
      <c r="A78" t="s">
        <v>1449</v>
      </c>
      <c r="B78">
        <v>865.71500000000003</v>
      </c>
      <c r="C78">
        <v>1.57386837685814E-2</v>
      </c>
      <c r="D78">
        <v>1.5827807818365701E-2</v>
      </c>
      <c r="E78">
        <v>2.19876728184797E-2</v>
      </c>
      <c r="F78">
        <v>1.8403635835220099E-2</v>
      </c>
      <c r="G78">
        <v>2.5232874020837098E-2</v>
      </c>
      <c r="H78">
        <v>2.1253001413152402E-2</v>
      </c>
      <c r="I78">
        <v>2.0210744010404399E-2</v>
      </c>
      <c r="J78">
        <v>2.07231861866192E-2</v>
      </c>
      <c r="K78">
        <v>2.1196894958932198E-2</v>
      </c>
      <c r="L78">
        <v>1.55298905504044E-2</v>
      </c>
      <c r="M78">
        <v>4.2039003051073998E-2</v>
      </c>
      <c r="N78">
        <v>2.88439775779331E-2</v>
      </c>
      <c r="O78">
        <v>6.3274193389831201E-2</v>
      </c>
      <c r="P78">
        <v>5.5074510812532597E-2</v>
      </c>
      <c r="Q78">
        <v>2.1327945943157098E-2</v>
      </c>
      <c r="R78">
        <v>2.1525999220957399E-2</v>
      </c>
      <c r="S78">
        <v>1.9326639128784299E-2</v>
      </c>
      <c r="T78">
        <v>2.6775823801765901E-2</v>
      </c>
      <c r="U78">
        <v>2.36597119732741E-2</v>
      </c>
      <c r="V78">
        <v>1.5068236268041799E-2</v>
      </c>
      <c r="W78">
        <v>2.3046166769208998E-2</v>
      </c>
      <c r="X78">
        <v>2.9231559915013101E-2</v>
      </c>
      <c r="AA78" t="str">
        <f t="shared" si="19"/>
        <v>PI_18:0/18:0</v>
      </c>
      <c r="AB78">
        <f t="shared" si="20"/>
        <v>1.5783245793473552E-2</v>
      </c>
      <c r="AC78">
        <f t="shared" si="21"/>
        <v>2.0195654326849902E-2</v>
      </c>
      <c r="AD78">
        <f t="shared" si="22"/>
        <v>2.324293771699475E-2</v>
      </c>
      <c r="AE78">
        <f t="shared" si="23"/>
        <v>2.04669650985118E-2</v>
      </c>
      <c r="AF78">
        <f t="shared" si="24"/>
        <v>1.8363392754668299E-2</v>
      </c>
      <c r="AG78">
        <f t="shared" si="25"/>
        <v>3.5441490314503547E-2</v>
      </c>
      <c r="AH78">
        <f t="shared" si="26"/>
        <v>5.9174352101181896E-2</v>
      </c>
      <c r="AI78">
        <f t="shared" si="38"/>
        <v>2.3051231465275102E-2</v>
      </c>
      <c r="AJ78">
        <f t="shared" si="39"/>
        <v>1.9363974120657948E-2</v>
      </c>
      <c r="AK78">
        <f t="shared" si="40"/>
        <v>2.613886334211105E-2</v>
      </c>
      <c r="AM78" t="str">
        <f t="shared" si="41"/>
        <v>PI_18:0/18:0</v>
      </c>
      <c r="AN78">
        <f t="shared" si="42"/>
        <v>1.9610439138099661E-2</v>
      </c>
      <c r="AO78">
        <f t="shared" si="43"/>
        <v>3.2633982268745906E-2</v>
      </c>
      <c r="AQ78">
        <f t="shared" si="44"/>
        <v>2.7601491374225767E-3</v>
      </c>
      <c r="AR78">
        <f t="shared" si="45"/>
        <v>1.5987355404759297E-2</v>
      </c>
      <c r="AT78">
        <f t="shared" si="27"/>
        <v>1.2343762198628581E-3</v>
      </c>
      <c r="AU78">
        <f t="shared" si="28"/>
        <v>6.5268105130311845E-3</v>
      </c>
      <c r="AW78">
        <f t="shared" si="46"/>
        <v>0.14305430240484893</v>
      </c>
    </row>
    <row r="79" spans="1:49" x14ac:dyDescent="0.2">
      <c r="A79" t="s">
        <v>1450</v>
      </c>
      <c r="B79">
        <v>865.71500000000003</v>
      </c>
      <c r="C79">
        <v>4.3659663222224997E-2</v>
      </c>
      <c r="D79">
        <v>4.8852269084704102E-2</v>
      </c>
      <c r="E79">
        <v>4.7360681180119303E-2</v>
      </c>
      <c r="F79">
        <v>2.9318480455547601E-2</v>
      </c>
      <c r="G79">
        <v>5.38704368565762E-2</v>
      </c>
      <c r="H79">
        <v>4.98126933352738E-2</v>
      </c>
      <c r="I79">
        <v>4.5673624689875299E-2</v>
      </c>
      <c r="J79">
        <v>3.5203122683455997E-2</v>
      </c>
      <c r="K79">
        <v>3.9513119441954403E-2</v>
      </c>
      <c r="L79">
        <v>3.5703833812939803E-2</v>
      </c>
      <c r="M79">
        <v>1.68816248207805E-2</v>
      </c>
      <c r="N79">
        <v>1.78428264386499E-2</v>
      </c>
      <c r="O79">
        <v>5.3121719684397897E-2</v>
      </c>
      <c r="P79">
        <v>4.9332638165763797E-2</v>
      </c>
      <c r="Q79">
        <v>5.2872948888584299E-2</v>
      </c>
      <c r="R79">
        <v>5.8897331365218401E-2</v>
      </c>
      <c r="S79">
        <v>7.1462051456446397E-3</v>
      </c>
      <c r="T79">
        <v>4.6173488351781301E-3</v>
      </c>
      <c r="U79">
        <v>6.4285100816255701E-3</v>
      </c>
      <c r="V79">
        <v>3.46427694445568E-3</v>
      </c>
      <c r="W79">
        <v>1.59002245956276E-2</v>
      </c>
      <c r="X79">
        <v>7.2920486465691201E-3</v>
      </c>
      <c r="AA79" t="str">
        <f t="shared" si="19"/>
        <v>PI_p16:0/22:6</v>
      </c>
      <c r="AB79">
        <f t="shared" si="20"/>
        <v>4.6255966153464549E-2</v>
      </c>
      <c r="AC79">
        <f t="shared" si="21"/>
        <v>3.8339580817833452E-2</v>
      </c>
      <c r="AD79">
        <f t="shared" si="22"/>
        <v>5.1841565095924996E-2</v>
      </c>
      <c r="AE79">
        <f t="shared" si="23"/>
        <v>4.0438373686665648E-2</v>
      </c>
      <c r="AF79">
        <f t="shared" si="24"/>
        <v>3.7608476627447103E-2</v>
      </c>
      <c r="AG79">
        <f t="shared" si="25"/>
        <v>1.7362225629715199E-2</v>
      </c>
      <c r="AH79">
        <f t="shared" si="26"/>
        <v>5.1227178925080843E-2</v>
      </c>
      <c r="AI79">
        <f t="shared" si="38"/>
        <v>5.8817769904113849E-3</v>
      </c>
      <c r="AJ79">
        <f t="shared" si="39"/>
        <v>4.9463935130406251E-3</v>
      </c>
      <c r="AK79">
        <f t="shared" si="40"/>
        <v>1.159613662109836E-2</v>
      </c>
      <c r="AM79" t="str">
        <f t="shared" si="41"/>
        <v>PI_p16:0/22:6</v>
      </c>
      <c r="AN79">
        <f t="shared" si="42"/>
        <v>4.2896792476267147E-2</v>
      </c>
      <c r="AO79">
        <f t="shared" si="43"/>
        <v>1.8202742335869281E-2</v>
      </c>
      <c r="AQ79">
        <f t="shared" si="44"/>
        <v>6.0429978192257277E-3</v>
      </c>
      <c r="AR79">
        <f t="shared" si="45"/>
        <v>1.9121349917011015E-2</v>
      </c>
      <c r="AT79">
        <f t="shared" si="27"/>
        <v>2.7025107823343423E-3</v>
      </c>
      <c r="AU79">
        <f t="shared" si="28"/>
        <v>7.8062584149810764E-3</v>
      </c>
      <c r="AW79">
        <f t="shared" si="46"/>
        <v>4.2027220066983617E-2</v>
      </c>
    </row>
    <row r="80" spans="1:49" x14ac:dyDescent="0.2">
      <c r="A80" t="s">
        <v>1451</v>
      </c>
      <c r="B80">
        <v>871.721</v>
      </c>
      <c r="C80">
        <v>2.6355485366127301E-3</v>
      </c>
      <c r="D80">
        <v>9.4677953305086096E-4</v>
      </c>
      <c r="E80">
        <v>2.7488100092831198E-3</v>
      </c>
      <c r="F80">
        <v>1.8261900674053501E-3</v>
      </c>
      <c r="G80">
        <v>3.4703641868027302E-4</v>
      </c>
      <c r="H80">
        <v>3.41676848872256E-3</v>
      </c>
      <c r="I80">
        <v>1.1812575703636101E-3</v>
      </c>
      <c r="J80">
        <v>1.34660075502083E-3</v>
      </c>
      <c r="K80">
        <v>1.63253237238027E-3</v>
      </c>
      <c r="L80">
        <v>6.7367880005752005E-4</v>
      </c>
      <c r="M80">
        <v>2.8549402189648001E-3</v>
      </c>
      <c r="N80">
        <v>8.6582438576134901E-5</v>
      </c>
      <c r="O80">
        <v>3.1283619228167601E-3</v>
      </c>
      <c r="P80">
        <v>1.4942111564746801E-4</v>
      </c>
      <c r="Q80">
        <v>8.8027487526021804E-4</v>
      </c>
      <c r="R80">
        <v>0</v>
      </c>
      <c r="S80">
        <v>0</v>
      </c>
      <c r="T80">
        <v>0</v>
      </c>
      <c r="U80">
        <v>0</v>
      </c>
      <c r="V80">
        <v>1.10176482650446E-3</v>
      </c>
      <c r="W80">
        <v>0</v>
      </c>
      <c r="X80">
        <v>0</v>
      </c>
      <c r="AA80" t="str">
        <f t="shared" ref="AA80:AA143" si="47">A80</f>
        <v>PI_p16:0/22:3</v>
      </c>
      <c r="AB80">
        <f t="shared" ref="AB80:AB143" si="48">AVERAGE(C80:D80)</f>
        <v>1.7911640348317955E-3</v>
      </c>
      <c r="AC80">
        <f t="shared" ref="AC80:AC143" si="49">AVERAGE(E80:F80)</f>
        <v>2.2875000383442349E-3</v>
      </c>
      <c r="AD80">
        <f t="shared" ref="AD80:AD143" si="50">AVERAGE(G80:H80)</f>
        <v>1.8819024537014165E-3</v>
      </c>
      <c r="AE80">
        <f t="shared" ref="AE80:AE143" si="51">AVERAGE(I80:J80)</f>
        <v>1.2639291626922199E-3</v>
      </c>
      <c r="AF80">
        <f t="shared" ref="AF80:AF143" si="52">AVERAGE(K80:L80)</f>
        <v>1.153105586218895E-3</v>
      </c>
      <c r="AG80">
        <f t="shared" ref="AG80:AG143" si="53">AVERAGE(M80:N80)</f>
        <v>1.4707613287704676E-3</v>
      </c>
      <c r="AH80">
        <f t="shared" ref="AH80:AH143" si="54">AVERAGE(O80:P80)</f>
        <v>1.6388915192321141E-3</v>
      </c>
      <c r="AI80">
        <f t="shared" si="38"/>
        <v>0</v>
      </c>
      <c r="AJ80">
        <f t="shared" si="39"/>
        <v>5.5088241325223E-4</v>
      </c>
      <c r="AK80">
        <f t="shared" si="40"/>
        <v>0</v>
      </c>
      <c r="AM80" t="str">
        <f t="shared" si="41"/>
        <v>PI_p16:0/22:3</v>
      </c>
      <c r="AN80">
        <f t="shared" si="42"/>
        <v>1.675520255157712E-3</v>
      </c>
      <c r="AO80">
        <f t="shared" si="43"/>
        <v>7.3210705225096231E-4</v>
      </c>
      <c r="AQ80">
        <f t="shared" si="44"/>
        <v>4.6712168232738234E-4</v>
      </c>
      <c r="AR80">
        <f t="shared" si="45"/>
        <v>7.8623661379228788E-4</v>
      </c>
      <c r="AT80">
        <f t="shared" ref="AT80:AT143" si="55">AQ80/SQRT(5)</f>
        <v>2.0890316708961781E-4</v>
      </c>
      <c r="AU80">
        <f t="shared" ref="AU80:AU143" si="56">AR80/SQRT(6)</f>
        <v>3.2097975348079804E-4</v>
      </c>
      <c r="AW80">
        <f t="shared" si="46"/>
        <v>5.7186484491973201E-2</v>
      </c>
    </row>
    <row r="81" spans="1:49" x14ac:dyDescent="0.2">
      <c r="A81" t="s">
        <v>1452</v>
      </c>
      <c r="B81">
        <v>871.721</v>
      </c>
      <c r="C81">
        <v>1.6382535870107601E-2</v>
      </c>
      <c r="D81">
        <v>1.4763296264928401E-2</v>
      </c>
      <c r="E81">
        <v>1.2535666093366499E-2</v>
      </c>
      <c r="F81">
        <v>1.4065353279262199E-2</v>
      </c>
      <c r="G81">
        <v>5.4229841422009598E-3</v>
      </c>
      <c r="H81">
        <v>1.33428919992724E-2</v>
      </c>
      <c r="I81">
        <v>1.6651944313175699E-2</v>
      </c>
      <c r="J81">
        <v>7.4226623685159704E-3</v>
      </c>
      <c r="K81">
        <v>1.9248760748702999E-2</v>
      </c>
      <c r="L81">
        <v>8.6855142279069607E-3</v>
      </c>
      <c r="M81">
        <v>3.9660137872347699E-2</v>
      </c>
      <c r="N81">
        <v>2.0994733434467401E-2</v>
      </c>
      <c r="O81">
        <v>7.3034909615287594E-2</v>
      </c>
      <c r="P81">
        <v>7.7534817881470805E-2</v>
      </c>
      <c r="Q81">
        <v>4.1244142386693099E-2</v>
      </c>
      <c r="R81">
        <v>4.2009777046404302E-2</v>
      </c>
      <c r="S81">
        <v>2.7514980279758901E-2</v>
      </c>
      <c r="T81">
        <v>2.4840069785817199E-2</v>
      </c>
      <c r="U81">
        <v>2.30989628699152E-2</v>
      </c>
      <c r="V81">
        <v>1.4040943253717599E-2</v>
      </c>
      <c r="W81">
        <v>1.59479198628989E-2</v>
      </c>
      <c r="X81">
        <v>1.7538339555533598E-2</v>
      </c>
      <c r="AA81" t="str">
        <f t="shared" si="47"/>
        <v>PI_p18:0/20:3</v>
      </c>
      <c r="AB81">
        <f t="shared" si="48"/>
        <v>1.5572916067518001E-2</v>
      </c>
      <c r="AC81">
        <f t="shared" si="49"/>
        <v>1.3300509686314349E-2</v>
      </c>
      <c r="AD81">
        <f t="shared" si="50"/>
        <v>9.3829380707366808E-3</v>
      </c>
      <c r="AE81">
        <f t="shared" si="51"/>
        <v>1.2037303340845835E-2</v>
      </c>
      <c r="AF81">
        <f t="shared" si="52"/>
        <v>1.3967137488304981E-2</v>
      </c>
      <c r="AG81">
        <f t="shared" si="53"/>
        <v>3.032743565340755E-2</v>
      </c>
      <c r="AH81">
        <f t="shared" si="54"/>
        <v>7.5284863748379199E-2</v>
      </c>
      <c r="AI81">
        <f t="shared" si="38"/>
        <v>2.617752503278805E-2</v>
      </c>
      <c r="AJ81">
        <f t="shared" si="39"/>
        <v>1.8569953061816399E-2</v>
      </c>
      <c r="AK81">
        <f t="shared" si="40"/>
        <v>1.6743129709216251E-2</v>
      </c>
      <c r="AM81" t="str">
        <f t="shared" si="41"/>
        <v>PI_p18:0/20:3</v>
      </c>
      <c r="AN81">
        <f t="shared" si="42"/>
        <v>1.2852160930743969E-2</v>
      </c>
      <c r="AO81">
        <f t="shared" si="43"/>
        <v>3.3420581441121491E-2</v>
      </c>
      <c r="AQ81">
        <f t="shared" si="44"/>
        <v>2.320894115908034E-3</v>
      </c>
      <c r="AR81">
        <f t="shared" si="45"/>
        <v>2.4048524433062282E-2</v>
      </c>
      <c r="AT81">
        <f t="shared" si="55"/>
        <v>1.0379354023499279E-3</v>
      </c>
      <c r="AU81">
        <f t="shared" si="56"/>
        <v>9.8177689879761186E-3</v>
      </c>
      <c r="AW81">
        <f t="shared" si="46"/>
        <v>0.12838914487172221</v>
      </c>
    </row>
    <row r="82" spans="1:49" x14ac:dyDescent="0.2">
      <c r="A82" t="s">
        <v>1453</v>
      </c>
      <c r="B82">
        <v>871.721</v>
      </c>
      <c r="C82">
        <v>3.7397934003779998E-3</v>
      </c>
      <c r="D82">
        <v>0</v>
      </c>
      <c r="E82">
        <v>2.6962399840556699E-3</v>
      </c>
      <c r="F82">
        <v>1.79494648814357E-3</v>
      </c>
      <c r="G82">
        <v>0</v>
      </c>
      <c r="H82">
        <v>1.2468812690683399E-3</v>
      </c>
      <c r="I82">
        <v>1.18761337145454E-3</v>
      </c>
      <c r="J82">
        <v>1.3538461913782699E-3</v>
      </c>
      <c r="K82">
        <v>1.93415167641939E-3</v>
      </c>
      <c r="L82">
        <v>2.6828805397934902E-3</v>
      </c>
      <c r="M82">
        <v>0.13096457915303</v>
      </c>
      <c r="N82">
        <v>0.15621715509109499</v>
      </c>
      <c r="O82">
        <v>0.298321014259953</v>
      </c>
      <c r="P82">
        <v>0.28730578334887802</v>
      </c>
      <c r="Q82">
        <v>0.301547617731457</v>
      </c>
      <c r="R82">
        <v>0.29759010734858699</v>
      </c>
      <c r="S82">
        <v>6.4871820893196902E-2</v>
      </c>
      <c r="T82">
        <v>4.4997073525421802E-2</v>
      </c>
      <c r="U82">
        <v>3.9050999269675299E-2</v>
      </c>
      <c r="V82">
        <v>1.87286523532148E-2</v>
      </c>
      <c r="W82">
        <v>3.0953078468185999E-2</v>
      </c>
      <c r="X82">
        <v>3.2485982128579803E-2</v>
      </c>
      <c r="AA82" t="str">
        <f t="shared" si="47"/>
        <v>PI_p20:0/18:3</v>
      </c>
      <c r="AB82">
        <f t="shared" si="48"/>
        <v>1.8698967001889999E-3</v>
      </c>
      <c r="AC82">
        <f t="shared" si="49"/>
        <v>2.24559323609962E-3</v>
      </c>
      <c r="AD82">
        <f t="shared" si="50"/>
        <v>6.2344063453416995E-4</v>
      </c>
      <c r="AE82">
        <f t="shared" si="51"/>
        <v>1.2707297814164051E-3</v>
      </c>
      <c r="AF82">
        <f t="shared" si="52"/>
        <v>2.3085161081064401E-3</v>
      </c>
      <c r="AG82">
        <f t="shared" si="53"/>
        <v>0.14359086712206248</v>
      </c>
      <c r="AH82">
        <f t="shared" si="54"/>
        <v>0.29281339880441548</v>
      </c>
      <c r="AI82">
        <f t="shared" si="38"/>
        <v>5.4934447209309352E-2</v>
      </c>
      <c r="AJ82">
        <f t="shared" si="39"/>
        <v>2.8889825811445051E-2</v>
      </c>
      <c r="AK82">
        <f t="shared" si="40"/>
        <v>3.1719530298382898E-2</v>
      </c>
      <c r="AM82" t="str">
        <f t="shared" si="41"/>
        <v>PI_p20:0/18:3</v>
      </c>
      <c r="AN82">
        <f t="shared" si="42"/>
        <v>1.663635292069127E-3</v>
      </c>
      <c r="AO82">
        <f t="shared" si="43"/>
        <v>0.11038961384912305</v>
      </c>
      <c r="AQ82">
        <f t="shared" si="44"/>
        <v>7.1299890425201295E-4</v>
      </c>
      <c r="AR82">
        <f t="shared" si="45"/>
        <v>0.1121240758483933</v>
      </c>
      <c r="AT82">
        <f t="shared" si="55"/>
        <v>3.1886280355807294E-4</v>
      </c>
      <c r="AU82">
        <f t="shared" si="56"/>
        <v>4.5774462284947082E-2</v>
      </c>
      <c r="AW82">
        <f t="shared" si="46"/>
        <v>9.599174099420521E-2</v>
      </c>
    </row>
    <row r="83" spans="1:49" x14ac:dyDescent="0.2">
      <c r="A83" t="s">
        <v>1454</v>
      </c>
      <c r="B83">
        <v>871.721</v>
      </c>
      <c r="C83">
        <v>2.5457318944974501E-2</v>
      </c>
      <c r="D83">
        <v>1.9574587614979801E-2</v>
      </c>
      <c r="E83">
        <v>1.81810068558368E-2</v>
      </c>
      <c r="F83">
        <v>2.46953947897764E-2</v>
      </c>
      <c r="G83">
        <v>2.3327308123821899E-2</v>
      </c>
      <c r="H83">
        <v>2.5924315047322101E-2</v>
      </c>
      <c r="I83">
        <v>2.2573692523312198E-2</v>
      </c>
      <c r="J83">
        <v>3.3474745130515203E-2</v>
      </c>
      <c r="K83">
        <v>2.2036723112257999E-2</v>
      </c>
      <c r="L83">
        <v>1.8062804076107199E-2</v>
      </c>
      <c r="M83">
        <v>9.0933194724316102E-2</v>
      </c>
      <c r="N83">
        <v>8.6924622920805703E-2</v>
      </c>
      <c r="O83">
        <v>0.112360199965181</v>
      </c>
      <c r="P83">
        <v>9.0401165967072705E-2</v>
      </c>
      <c r="Q83">
        <v>4.7213014378455098E-2</v>
      </c>
      <c r="R83">
        <v>5.9271910968062301E-2</v>
      </c>
      <c r="S83">
        <v>0.11018026647170499</v>
      </c>
      <c r="T83">
        <v>9.2825724164424306E-2</v>
      </c>
      <c r="U83">
        <v>9.7233460995051299E-2</v>
      </c>
      <c r="V83">
        <v>8.5530723824375099E-2</v>
      </c>
      <c r="W83">
        <v>6.79558972895596E-2</v>
      </c>
      <c r="X83">
        <v>6.2362511771957903E-2</v>
      </c>
      <c r="AA83" t="str">
        <f t="shared" si="47"/>
        <v>PI_a18:0/20:4</v>
      </c>
      <c r="AB83">
        <f t="shared" si="48"/>
        <v>2.2515953279977151E-2</v>
      </c>
      <c r="AC83">
        <f t="shared" si="49"/>
        <v>2.1438200822806598E-2</v>
      </c>
      <c r="AD83">
        <f t="shared" si="50"/>
        <v>2.4625811585571998E-2</v>
      </c>
      <c r="AE83">
        <f t="shared" si="51"/>
        <v>2.8024218826913701E-2</v>
      </c>
      <c r="AF83">
        <f t="shared" si="52"/>
        <v>2.0049763594182597E-2</v>
      </c>
      <c r="AG83">
        <f t="shared" si="53"/>
        <v>8.8928908822560909E-2</v>
      </c>
      <c r="AH83">
        <f t="shared" si="54"/>
        <v>0.10138068296612684</v>
      </c>
      <c r="AI83">
        <f t="shared" si="38"/>
        <v>0.10150299531806464</v>
      </c>
      <c r="AJ83">
        <f t="shared" si="39"/>
        <v>9.1382092409713206E-2</v>
      </c>
      <c r="AK83">
        <f t="shared" si="40"/>
        <v>6.5159204530758755E-2</v>
      </c>
      <c r="AM83" t="str">
        <f t="shared" si="41"/>
        <v>PI_a18:0/20:4</v>
      </c>
      <c r="AN83">
        <f t="shared" si="42"/>
        <v>2.3330789621890408E-2</v>
      </c>
      <c r="AO83">
        <f t="shared" si="43"/>
        <v>8.9670776809444866E-2</v>
      </c>
      <c r="AQ83">
        <f t="shared" si="44"/>
        <v>3.1111228684351038E-3</v>
      </c>
      <c r="AR83">
        <f t="shared" si="45"/>
        <v>1.4844354497594071E-2</v>
      </c>
      <c r="AT83">
        <f t="shared" si="55"/>
        <v>1.3913364440350053E-3</v>
      </c>
      <c r="AU83">
        <f t="shared" si="56"/>
        <v>6.0601823466823364E-3</v>
      </c>
      <c r="AW83">
        <f t="shared" si="46"/>
        <v>4.0066288297399333E-4</v>
      </c>
    </row>
    <row r="84" spans="1:49" x14ac:dyDescent="0.2">
      <c r="A84" t="s">
        <v>1455</v>
      </c>
      <c r="B84">
        <v>873.72299999999996</v>
      </c>
      <c r="C84">
        <v>1.0982585578827701E-3</v>
      </c>
      <c r="D84">
        <v>9.7668897183181302E-4</v>
      </c>
      <c r="E84">
        <v>0</v>
      </c>
      <c r="F84">
        <v>5.7543896273317698E-4</v>
      </c>
      <c r="G84">
        <v>1.0955043728733799E-3</v>
      </c>
      <c r="H84">
        <v>0</v>
      </c>
      <c r="I84">
        <v>0</v>
      </c>
      <c r="J84">
        <v>7.2337889849176601E-4</v>
      </c>
      <c r="K84">
        <v>0</v>
      </c>
      <c r="L84">
        <v>0</v>
      </c>
      <c r="M84">
        <v>0</v>
      </c>
      <c r="N84">
        <v>0</v>
      </c>
      <c r="O84">
        <v>2.7254403889799298E-3</v>
      </c>
      <c r="P84">
        <v>0</v>
      </c>
      <c r="Q84">
        <v>1.1962183050435401E-3</v>
      </c>
      <c r="R84">
        <v>7.2664810038333997E-4</v>
      </c>
      <c r="S84">
        <v>0</v>
      </c>
      <c r="T84">
        <v>1.37029692961706E-3</v>
      </c>
      <c r="U84">
        <v>0</v>
      </c>
      <c r="V84">
        <v>1.0928496032033099E-3</v>
      </c>
      <c r="W84">
        <v>0</v>
      </c>
      <c r="X84">
        <v>0</v>
      </c>
      <c r="AA84" t="str">
        <f t="shared" si="47"/>
        <v>PI_p16:0/22:2</v>
      </c>
      <c r="AB84">
        <f t="shared" si="48"/>
        <v>1.0374737648572916E-3</v>
      </c>
      <c r="AC84">
        <f t="shared" si="49"/>
        <v>2.8771948136658849E-4</v>
      </c>
      <c r="AD84">
        <f t="shared" si="50"/>
        <v>5.4775218643668996E-4</v>
      </c>
      <c r="AE84">
        <f t="shared" si="51"/>
        <v>3.6168944924588301E-4</v>
      </c>
      <c r="AF84">
        <f t="shared" si="52"/>
        <v>0</v>
      </c>
      <c r="AG84">
        <f t="shared" si="53"/>
        <v>0</v>
      </c>
      <c r="AH84">
        <f t="shared" si="54"/>
        <v>1.3627201944899649E-3</v>
      </c>
      <c r="AI84">
        <f t="shared" si="38"/>
        <v>6.8514846480853E-4</v>
      </c>
      <c r="AJ84">
        <f t="shared" si="39"/>
        <v>5.4642480160165495E-4</v>
      </c>
      <c r="AK84">
        <f t="shared" si="40"/>
        <v>0</v>
      </c>
      <c r="AM84" t="str">
        <f t="shared" si="41"/>
        <v>PI_p16:0/22:2</v>
      </c>
      <c r="AN84">
        <f t="shared" si="42"/>
        <v>4.4692697638129059E-4</v>
      </c>
      <c r="AO84">
        <f t="shared" si="43"/>
        <v>5.1885869218002995E-4</v>
      </c>
      <c r="AQ84">
        <f t="shared" si="44"/>
        <v>3.8446957522031975E-4</v>
      </c>
      <c r="AR84">
        <f t="shared" si="45"/>
        <v>5.6545183235440265E-4</v>
      </c>
      <c r="AT84">
        <f t="shared" si="55"/>
        <v>1.7194002109462072E-4</v>
      </c>
      <c r="AU84">
        <f t="shared" si="56"/>
        <v>2.3084474389834376E-4</v>
      </c>
      <c r="AW84">
        <f t="shared" si="46"/>
        <v>0.82072054541418937</v>
      </c>
    </row>
    <row r="85" spans="1:49" x14ac:dyDescent="0.2">
      <c r="A85" t="s">
        <v>1456</v>
      </c>
      <c r="B85">
        <v>873.72299999999996</v>
      </c>
      <c r="C85">
        <v>4.2420527840976901E-3</v>
      </c>
      <c r="D85">
        <v>9.7426794798838503E-3</v>
      </c>
      <c r="E85">
        <v>7.9085748167169595E-3</v>
      </c>
      <c r="F85">
        <v>5.6710718136512303E-3</v>
      </c>
      <c r="G85">
        <v>4.6093248916376202E-3</v>
      </c>
      <c r="H85">
        <v>3.1800525160501098E-3</v>
      </c>
      <c r="I85">
        <v>5.1271406699838398E-3</v>
      </c>
      <c r="J85">
        <v>2.14042212387279E-3</v>
      </c>
      <c r="K85">
        <v>5.6955336509276503E-3</v>
      </c>
      <c r="L85">
        <v>3.5772787460523498E-3</v>
      </c>
      <c r="M85">
        <v>1.10837738434169E-2</v>
      </c>
      <c r="N85">
        <v>5.4459105249034601E-3</v>
      </c>
      <c r="O85">
        <v>3.0041182980030098E-2</v>
      </c>
      <c r="P85">
        <v>1.1030351915630499E-2</v>
      </c>
      <c r="Q85">
        <v>8.3612236143638004E-3</v>
      </c>
      <c r="R85">
        <v>1.8797734470848499E-2</v>
      </c>
      <c r="S85">
        <v>6.1268320924852899E-3</v>
      </c>
      <c r="T85">
        <v>2.93279583500714E-3</v>
      </c>
      <c r="U85">
        <v>2.7672929097759102E-3</v>
      </c>
      <c r="V85">
        <v>1.9123005872941901E-3</v>
      </c>
      <c r="W85">
        <v>4.8837854016534196E-3</v>
      </c>
      <c r="X85">
        <v>5.4537999072459004E-3</v>
      </c>
      <c r="AA85" t="str">
        <f t="shared" si="47"/>
        <v>PI_p18:0/20:2</v>
      </c>
      <c r="AB85">
        <f t="shared" si="48"/>
        <v>6.9923661319907706E-3</v>
      </c>
      <c r="AC85">
        <f t="shared" si="49"/>
        <v>6.7898233151840945E-3</v>
      </c>
      <c r="AD85">
        <f t="shared" si="50"/>
        <v>3.894688703843865E-3</v>
      </c>
      <c r="AE85">
        <f t="shared" si="51"/>
        <v>3.6337813969283149E-3</v>
      </c>
      <c r="AF85">
        <f t="shared" si="52"/>
        <v>4.6364061984899996E-3</v>
      </c>
      <c r="AG85">
        <f t="shared" si="53"/>
        <v>8.2648421841601798E-3</v>
      </c>
      <c r="AH85">
        <f t="shared" si="54"/>
        <v>2.0535767447830297E-2</v>
      </c>
      <c r="AI85">
        <f t="shared" si="38"/>
        <v>4.5298139637462154E-3</v>
      </c>
      <c r="AJ85">
        <f t="shared" si="39"/>
        <v>2.3397967485350502E-3</v>
      </c>
      <c r="AK85">
        <f t="shared" si="40"/>
        <v>5.1687926544496596E-3</v>
      </c>
      <c r="AM85" t="str">
        <f t="shared" si="41"/>
        <v>PI_p18:0/20:2</v>
      </c>
      <c r="AN85">
        <f t="shared" si="42"/>
        <v>5.1894131492874083E-3</v>
      </c>
      <c r="AO85">
        <f t="shared" si="43"/>
        <v>8.1678025997442803E-3</v>
      </c>
      <c r="AQ85">
        <f t="shared" si="44"/>
        <v>1.5979729646611338E-3</v>
      </c>
      <c r="AR85">
        <f t="shared" si="45"/>
        <v>7.2313664914349209E-3</v>
      </c>
      <c r="AT85">
        <f t="shared" si="55"/>
        <v>7.1463523503783287E-4</v>
      </c>
      <c r="AU85">
        <f t="shared" si="56"/>
        <v>2.9521930078459696E-3</v>
      </c>
      <c r="AW85">
        <f t="shared" si="46"/>
        <v>0.4151086164337392</v>
      </c>
    </row>
    <row r="86" spans="1:49" x14ac:dyDescent="0.2">
      <c r="A86" t="s">
        <v>1457</v>
      </c>
      <c r="B86">
        <v>873.72299999999996</v>
      </c>
      <c r="C86">
        <v>1.11113738589822E-2</v>
      </c>
      <c r="D86">
        <v>1.9271752839036701E-2</v>
      </c>
      <c r="E86">
        <v>1.3452235266461899E-2</v>
      </c>
      <c r="F86">
        <v>2.2346807358917E-2</v>
      </c>
      <c r="G86">
        <v>1.17879199823651E-2</v>
      </c>
      <c r="H86">
        <v>1.12819894556506E-2</v>
      </c>
      <c r="I86">
        <v>1.9647529615072299E-2</v>
      </c>
      <c r="J86">
        <v>1.42902795238306E-2</v>
      </c>
      <c r="K86">
        <v>1.7477576931577098E-2</v>
      </c>
      <c r="L86">
        <v>1.8899570546283901E-2</v>
      </c>
      <c r="M86">
        <v>2.4267078944169498</v>
      </c>
      <c r="N86">
        <v>2.6104887405316202</v>
      </c>
      <c r="O86">
        <v>4.23076379878606</v>
      </c>
      <c r="P86">
        <v>4.4376485532234797</v>
      </c>
      <c r="Q86">
        <v>5.0173412008838998</v>
      </c>
      <c r="R86">
        <v>5.85690689842232</v>
      </c>
      <c r="S86">
        <v>1.0592134235156401</v>
      </c>
      <c r="T86">
        <v>0.85112354154334002</v>
      </c>
      <c r="U86">
        <v>0.63876323772826404</v>
      </c>
      <c r="V86">
        <v>0.46061327534471402</v>
      </c>
      <c r="W86">
        <v>0.73771406939586304</v>
      </c>
      <c r="X86">
        <v>0.82508260356167595</v>
      </c>
      <c r="AA86" t="str">
        <f t="shared" si="47"/>
        <v>PI_p20:0/18:2</v>
      </c>
      <c r="AB86">
        <f t="shared" si="48"/>
        <v>1.5191563349009451E-2</v>
      </c>
      <c r="AC86">
        <f t="shared" si="49"/>
        <v>1.7899521312689449E-2</v>
      </c>
      <c r="AD86">
        <f t="shared" si="50"/>
        <v>1.153495471900785E-2</v>
      </c>
      <c r="AE86">
        <f t="shared" si="51"/>
        <v>1.6968904569451451E-2</v>
      </c>
      <c r="AF86">
        <f t="shared" si="52"/>
        <v>1.81885737389305E-2</v>
      </c>
      <c r="AG86">
        <f t="shared" si="53"/>
        <v>2.518598317474285</v>
      </c>
      <c r="AH86">
        <f t="shared" si="54"/>
        <v>4.3342061760047699</v>
      </c>
      <c r="AI86">
        <f t="shared" si="38"/>
        <v>0.95516848252949005</v>
      </c>
      <c r="AJ86">
        <f t="shared" si="39"/>
        <v>0.54968825653648901</v>
      </c>
      <c r="AK86">
        <f t="shared" si="40"/>
        <v>0.78139833647876955</v>
      </c>
      <c r="AM86" t="str">
        <f t="shared" si="41"/>
        <v>PI_p20:0/18:2</v>
      </c>
      <c r="AN86">
        <f t="shared" si="42"/>
        <v>1.5956703537817741E-2</v>
      </c>
      <c r="AO86">
        <f t="shared" si="43"/>
        <v>1.8278119138047608</v>
      </c>
      <c r="AQ86">
        <f t="shared" si="44"/>
        <v>2.7348509353614303E-3</v>
      </c>
      <c r="AR86">
        <f t="shared" si="45"/>
        <v>1.6007253097668477</v>
      </c>
      <c r="AT86">
        <f t="shared" si="55"/>
        <v>1.2230625199594082E-3</v>
      </c>
      <c r="AU86">
        <f t="shared" si="56"/>
        <v>0.6534933712145532</v>
      </c>
      <c r="AW86">
        <f t="shared" si="46"/>
        <v>6.4595988446188121E-2</v>
      </c>
    </row>
    <row r="87" spans="1:49" x14ac:dyDescent="0.2">
      <c r="A87" t="s">
        <v>1458</v>
      </c>
      <c r="B87">
        <v>883.73299999999995</v>
      </c>
      <c r="C87">
        <v>4.3672974157726802E-3</v>
      </c>
      <c r="D87">
        <v>5.4058888818547301E-3</v>
      </c>
      <c r="E87">
        <v>8.3971256458428498E-3</v>
      </c>
      <c r="F87">
        <v>7.9821830393827804E-3</v>
      </c>
      <c r="G87">
        <v>5.9894240939555804E-3</v>
      </c>
      <c r="H87">
        <v>4.0960131740471603E-3</v>
      </c>
      <c r="I87">
        <v>8.1092650697083997E-3</v>
      </c>
      <c r="J87">
        <v>4.5158565688316098E-3</v>
      </c>
      <c r="K87">
        <v>8.3975217323298806E-3</v>
      </c>
      <c r="L87">
        <v>5.5962939677468302E-3</v>
      </c>
      <c r="M87">
        <v>1.7949532738033101E-2</v>
      </c>
      <c r="N87">
        <v>1.41987304568254E-2</v>
      </c>
      <c r="O87">
        <v>2.52187762027959E-2</v>
      </c>
      <c r="P87">
        <v>3.0755344745923601E-2</v>
      </c>
      <c r="Q87">
        <v>9.4711604220409293E-3</v>
      </c>
      <c r="R87">
        <v>1.0869785992728399E-2</v>
      </c>
      <c r="S87">
        <v>4.8767273792843704E-3</v>
      </c>
      <c r="T87">
        <v>7.5598479785693902E-3</v>
      </c>
      <c r="U87">
        <v>6.0966354367223002E-3</v>
      </c>
      <c r="V87">
        <v>3.1171658432602302E-3</v>
      </c>
      <c r="W87">
        <v>8.7830055038261301E-3</v>
      </c>
      <c r="X87">
        <v>7.1241608510013302E-3</v>
      </c>
      <c r="AA87" t="str">
        <f t="shared" si="47"/>
        <v>PI_16:1/22:4</v>
      </c>
      <c r="AB87">
        <f t="shared" si="48"/>
        <v>4.8865931488137051E-3</v>
      </c>
      <c r="AC87">
        <f t="shared" si="49"/>
        <v>8.1896543426128142E-3</v>
      </c>
      <c r="AD87">
        <f t="shared" si="50"/>
        <v>5.0427186340013704E-3</v>
      </c>
      <c r="AE87">
        <f t="shared" si="51"/>
        <v>6.3125608192700043E-3</v>
      </c>
      <c r="AF87">
        <f t="shared" si="52"/>
        <v>6.9969078500383558E-3</v>
      </c>
      <c r="AG87">
        <f t="shared" si="53"/>
        <v>1.607413159742925E-2</v>
      </c>
      <c r="AH87">
        <f t="shared" si="54"/>
        <v>2.7987060474359751E-2</v>
      </c>
      <c r="AI87">
        <f t="shared" si="38"/>
        <v>6.2182876789268803E-3</v>
      </c>
      <c r="AJ87">
        <f t="shared" si="39"/>
        <v>4.6069006399912654E-3</v>
      </c>
      <c r="AK87">
        <f t="shared" si="40"/>
        <v>7.9535831774137297E-3</v>
      </c>
      <c r="AM87" t="str">
        <f t="shared" si="41"/>
        <v>PI_16:1/22:4</v>
      </c>
      <c r="AN87">
        <f t="shared" si="42"/>
        <v>6.285686958947251E-3</v>
      </c>
      <c r="AO87">
        <f t="shared" si="43"/>
        <v>1.2567992713624177E-2</v>
      </c>
      <c r="AQ87">
        <f t="shared" si="44"/>
        <v>1.3814922099606762E-3</v>
      </c>
      <c r="AR87">
        <f t="shared" si="45"/>
        <v>9.6828608489830572E-3</v>
      </c>
      <c r="AT87">
        <f t="shared" si="55"/>
        <v>6.1782209837169682E-4</v>
      </c>
      <c r="AU87">
        <f t="shared" si="56"/>
        <v>3.9530113883968028E-3</v>
      </c>
      <c r="AW87">
        <f t="shared" si="46"/>
        <v>0.22160735902577608</v>
      </c>
    </row>
    <row r="88" spans="1:49" x14ac:dyDescent="0.2">
      <c r="A88" t="s">
        <v>1459</v>
      </c>
      <c r="B88">
        <v>883.73299999999995</v>
      </c>
      <c r="C88">
        <v>4.7626470610729098E-3</v>
      </c>
      <c r="D88">
        <v>5.6319571815768403E-3</v>
      </c>
      <c r="E88">
        <v>4.5252470363266696E-3</v>
      </c>
      <c r="F88">
        <v>9.5883370672186202E-3</v>
      </c>
      <c r="G88">
        <v>8.8923208281851407E-3</v>
      </c>
      <c r="H88">
        <v>1.21991979962202E-2</v>
      </c>
      <c r="I88">
        <v>1.28221703560357E-2</v>
      </c>
      <c r="J88">
        <v>1.35678328817492E-2</v>
      </c>
      <c r="K88">
        <v>8.2462453897542802E-3</v>
      </c>
      <c r="L88">
        <v>1.20660796514319E-2</v>
      </c>
      <c r="M88">
        <v>3.2713414313848499E-2</v>
      </c>
      <c r="N88">
        <v>1.98424600350154E-2</v>
      </c>
      <c r="O88">
        <v>3.0096551834830201E-2</v>
      </c>
      <c r="P88">
        <v>2.6357859621131699E-2</v>
      </c>
      <c r="Q88">
        <v>9.3592936020346698E-3</v>
      </c>
      <c r="R88">
        <v>1.3466774084529299E-2</v>
      </c>
      <c r="S88">
        <v>9.7574583752530197E-3</v>
      </c>
      <c r="T88">
        <v>1.0444185404041E-2</v>
      </c>
      <c r="U88">
        <v>8.6327121039995198E-3</v>
      </c>
      <c r="V88">
        <v>6.8195174257030498E-3</v>
      </c>
      <c r="W88">
        <v>2.2977991212157701E-2</v>
      </c>
      <c r="X88">
        <v>1.5003173012840799E-2</v>
      </c>
      <c r="AA88" t="str">
        <f t="shared" si="47"/>
        <v>PI_16:0/22:5</v>
      </c>
      <c r="AB88">
        <f t="shared" si="48"/>
        <v>5.1973021213248746E-3</v>
      </c>
      <c r="AC88">
        <f t="shared" si="49"/>
        <v>7.0567920517726444E-3</v>
      </c>
      <c r="AD88">
        <f t="shared" si="50"/>
        <v>1.054575941220267E-2</v>
      </c>
      <c r="AE88">
        <f t="shared" si="51"/>
        <v>1.3195001618892449E-2</v>
      </c>
      <c r="AF88">
        <f t="shared" si="52"/>
        <v>1.0156162520593089E-2</v>
      </c>
      <c r="AG88">
        <f t="shared" si="53"/>
        <v>2.6277937174431949E-2</v>
      </c>
      <c r="AH88">
        <f t="shared" si="54"/>
        <v>2.8227205727980952E-2</v>
      </c>
      <c r="AI88">
        <f t="shared" si="38"/>
        <v>1.010082188964701E-2</v>
      </c>
      <c r="AJ88">
        <f t="shared" si="39"/>
        <v>7.7261147648512848E-3</v>
      </c>
      <c r="AK88">
        <f t="shared" si="40"/>
        <v>1.8990582112499252E-2</v>
      </c>
      <c r="AM88" t="str">
        <f t="shared" si="41"/>
        <v>PI_16:0/22:5</v>
      </c>
      <c r="AN88">
        <f t="shared" si="42"/>
        <v>9.2302035449571464E-3</v>
      </c>
      <c r="AO88">
        <f t="shared" si="43"/>
        <v>1.8264532333882089E-2</v>
      </c>
      <c r="AQ88">
        <f t="shared" si="44"/>
        <v>3.134315014597587E-3</v>
      </c>
      <c r="AR88">
        <f t="shared" si="45"/>
        <v>9.2425791808027451E-3</v>
      </c>
      <c r="AT88">
        <f t="shared" si="55"/>
        <v>1.40170828710769E-3</v>
      </c>
      <c r="AU88">
        <f t="shared" si="56"/>
        <v>3.7732671500396125E-3</v>
      </c>
      <c r="AW88">
        <f t="shared" si="46"/>
        <v>9.4302543654368465E-2</v>
      </c>
    </row>
    <row r="89" spans="1:49" x14ac:dyDescent="0.2">
      <c r="A89" t="s">
        <v>1460</v>
      </c>
      <c r="B89">
        <v>883.73299999999995</v>
      </c>
      <c r="C89">
        <v>3.7429044639696298E-2</v>
      </c>
      <c r="D89">
        <v>2.97486668755657E-2</v>
      </c>
      <c r="E89">
        <v>3.3074943307195501E-2</v>
      </c>
      <c r="F89">
        <v>3.86469162355332E-2</v>
      </c>
      <c r="G89">
        <v>1.90759071066447E-2</v>
      </c>
      <c r="H89">
        <v>3.2484124449520403E-2</v>
      </c>
      <c r="I89">
        <v>4.3604099807942102E-2</v>
      </c>
      <c r="J89">
        <v>3.9396016231192897E-2</v>
      </c>
      <c r="K89">
        <v>3.7472169545101602E-2</v>
      </c>
      <c r="L89">
        <v>5.0739144308825403E-2</v>
      </c>
      <c r="M89">
        <v>0.209743192296029</v>
      </c>
      <c r="N89">
        <v>0.13852410302682799</v>
      </c>
      <c r="O89">
        <v>0.32215017420959002</v>
      </c>
      <c r="P89">
        <v>0.33649724964026101</v>
      </c>
      <c r="Q89">
        <v>0.101513189797916</v>
      </c>
      <c r="R89">
        <v>0.102777233587692</v>
      </c>
      <c r="S89">
        <v>0.11889154839512001</v>
      </c>
      <c r="T89">
        <v>0.10376022040326</v>
      </c>
      <c r="U89">
        <v>7.1859385979784404E-2</v>
      </c>
      <c r="V89">
        <v>5.78671048254829E-2</v>
      </c>
      <c r="W89">
        <v>6.3566085837135994E-2</v>
      </c>
      <c r="X89">
        <v>7.2118358311382705E-2</v>
      </c>
      <c r="AA89" t="str">
        <f t="shared" si="47"/>
        <v>PI_18:1/20:4</v>
      </c>
      <c r="AB89">
        <f t="shared" si="48"/>
        <v>3.3588855757631E-2</v>
      </c>
      <c r="AC89">
        <f t="shared" si="49"/>
        <v>3.5860929771364347E-2</v>
      </c>
      <c r="AD89">
        <f t="shared" si="50"/>
        <v>2.5780015778082553E-2</v>
      </c>
      <c r="AE89">
        <f t="shared" si="51"/>
        <v>4.15000580195675E-2</v>
      </c>
      <c r="AF89">
        <f t="shared" si="52"/>
        <v>4.4105656926963499E-2</v>
      </c>
      <c r="AG89">
        <f t="shared" si="53"/>
        <v>0.1741336476614285</v>
      </c>
      <c r="AH89">
        <f t="shared" si="54"/>
        <v>0.32932371192492549</v>
      </c>
      <c r="AI89">
        <f t="shared" si="38"/>
        <v>0.11132588439919</v>
      </c>
      <c r="AJ89">
        <f t="shared" si="39"/>
        <v>6.4863245402633649E-2</v>
      </c>
      <c r="AK89">
        <f t="shared" si="40"/>
        <v>6.7842222074259356E-2</v>
      </c>
      <c r="AM89" t="str">
        <f t="shared" si="41"/>
        <v>PI_18:1/20:4</v>
      </c>
      <c r="AN89">
        <f t="shared" si="42"/>
        <v>3.6167103250721776E-2</v>
      </c>
      <c r="AO89">
        <f t="shared" si="43"/>
        <v>0.14949774229248741</v>
      </c>
      <c r="AQ89">
        <f t="shared" si="44"/>
        <v>7.1779824730991565E-3</v>
      </c>
      <c r="AR89">
        <f t="shared" si="45"/>
        <v>0.10980894768702615</v>
      </c>
      <c r="AT89">
        <f t="shared" si="55"/>
        <v>3.2100913502303538E-3</v>
      </c>
      <c r="AU89">
        <f t="shared" si="56"/>
        <v>4.4829315170864192E-2</v>
      </c>
      <c r="AW89">
        <f t="shared" si="46"/>
        <v>8.2118343658514906E-2</v>
      </c>
    </row>
    <row r="90" spans="1:49" x14ac:dyDescent="0.2">
      <c r="A90" t="s">
        <v>1461</v>
      </c>
      <c r="B90">
        <v>883.73299999999995</v>
      </c>
      <c r="C90">
        <v>1.5237067342587E-2</v>
      </c>
      <c r="D90">
        <v>1.01200564806605E-2</v>
      </c>
      <c r="E90">
        <v>2.4352039074073201E-2</v>
      </c>
      <c r="F90">
        <v>2.1369937245183102E-2</v>
      </c>
      <c r="G90">
        <v>1.8252205944237401E-2</v>
      </c>
      <c r="H90">
        <v>2.26393974814748E-2</v>
      </c>
      <c r="I90">
        <v>2.6600678756566101E-2</v>
      </c>
      <c r="J90">
        <v>2.9164847635818E-2</v>
      </c>
      <c r="K90">
        <v>2.3883706804051601E-2</v>
      </c>
      <c r="L90">
        <v>2.7479610504073E-2</v>
      </c>
      <c r="M90">
        <v>6.1277711433183203E-2</v>
      </c>
      <c r="N90">
        <v>5.4917977628771299E-2</v>
      </c>
      <c r="O90">
        <v>0.115764309595329</v>
      </c>
      <c r="P90">
        <v>0.104545047010922</v>
      </c>
      <c r="Q90">
        <v>1.87034257820855E-2</v>
      </c>
      <c r="R90">
        <v>1.61939314268452E-2</v>
      </c>
      <c r="S90">
        <v>3.7555502893570097E-2</v>
      </c>
      <c r="T90">
        <v>3.1680226112779798E-2</v>
      </c>
      <c r="U90">
        <v>3.0124049407174398E-2</v>
      </c>
      <c r="V90">
        <v>2.3726191692659101E-2</v>
      </c>
      <c r="W90">
        <v>5.1984386749843702E-2</v>
      </c>
      <c r="X90">
        <v>5.9854531026093998E-2</v>
      </c>
      <c r="AA90" t="str">
        <f t="shared" si="47"/>
        <v>PI_18:0/20:5</v>
      </c>
      <c r="AB90">
        <f t="shared" si="48"/>
        <v>1.267856191162375E-2</v>
      </c>
      <c r="AC90">
        <f t="shared" si="49"/>
        <v>2.286098815962815E-2</v>
      </c>
      <c r="AD90">
        <f t="shared" si="50"/>
        <v>2.04458017128561E-2</v>
      </c>
      <c r="AE90">
        <f t="shared" si="51"/>
        <v>2.788276319619205E-2</v>
      </c>
      <c r="AF90">
        <f t="shared" si="52"/>
        <v>2.56816586540623E-2</v>
      </c>
      <c r="AG90">
        <f t="shared" si="53"/>
        <v>5.8097844530977251E-2</v>
      </c>
      <c r="AH90">
        <f t="shared" si="54"/>
        <v>0.1101546783031255</v>
      </c>
      <c r="AI90">
        <f t="shared" si="38"/>
        <v>3.4617864503174944E-2</v>
      </c>
      <c r="AJ90">
        <f t="shared" si="39"/>
        <v>2.6925120549916748E-2</v>
      </c>
      <c r="AK90">
        <f t="shared" si="40"/>
        <v>5.591945888796885E-2</v>
      </c>
      <c r="AM90" t="str">
        <f t="shared" si="41"/>
        <v>PI_18:0/20:5</v>
      </c>
      <c r="AN90">
        <f t="shared" si="42"/>
        <v>2.1909954726872467E-2</v>
      </c>
      <c r="AO90">
        <f t="shared" si="43"/>
        <v>5.7142993355032659E-2</v>
      </c>
      <c r="AQ90">
        <f t="shared" si="44"/>
        <v>5.8772232702538497E-3</v>
      </c>
      <c r="AR90">
        <f t="shared" si="45"/>
        <v>3.2531326383407375E-2</v>
      </c>
      <c r="AT90">
        <f t="shared" si="55"/>
        <v>2.6283741502462449E-3</v>
      </c>
      <c r="AU90">
        <f t="shared" si="56"/>
        <v>1.3280858382548026E-2</v>
      </c>
      <c r="AW90">
        <f t="shared" si="46"/>
        <v>7.1783368575697726E-2</v>
      </c>
    </row>
    <row r="91" spans="1:49" x14ac:dyDescent="0.2">
      <c r="A91" t="s">
        <v>1462</v>
      </c>
      <c r="B91">
        <v>883.73299999999995</v>
      </c>
      <c r="C91">
        <v>2.0903024959451799E-3</v>
      </c>
      <c r="D91">
        <v>1.6186732614401999E-3</v>
      </c>
      <c r="E91">
        <v>2.6955657613101499E-3</v>
      </c>
      <c r="F91">
        <v>2.6795155916928201E-3</v>
      </c>
      <c r="G91">
        <v>1.8451765553308601E-3</v>
      </c>
      <c r="H91">
        <v>2.7644229339702201E-3</v>
      </c>
      <c r="I91">
        <v>1.2185743370996601E-3</v>
      </c>
      <c r="J91">
        <v>3.7404396472086399E-3</v>
      </c>
      <c r="K91">
        <v>3.07603912629848E-3</v>
      </c>
      <c r="L91">
        <v>3.04293031766155E-3</v>
      </c>
      <c r="M91">
        <v>6.6142530165984897E-2</v>
      </c>
      <c r="N91">
        <v>8.7113071186311397E-2</v>
      </c>
      <c r="O91">
        <v>0.14700479057379301</v>
      </c>
      <c r="P91">
        <v>0.12786075392531401</v>
      </c>
      <c r="Q91">
        <v>0.12963203246986699</v>
      </c>
      <c r="R91">
        <v>0.133536590787704</v>
      </c>
      <c r="S91">
        <v>1.7766200954947398E-2</v>
      </c>
      <c r="T91">
        <v>1.86565487789047E-2</v>
      </c>
      <c r="U91">
        <v>1.9093389338846301E-2</v>
      </c>
      <c r="V91">
        <v>1.19169031977285E-2</v>
      </c>
      <c r="W91">
        <v>2.3150716683494801E-2</v>
      </c>
      <c r="X91">
        <v>3.4870495382527802E-2</v>
      </c>
      <c r="AA91" t="str">
        <f t="shared" si="47"/>
        <v>PI_18:2/20:3</v>
      </c>
      <c r="AB91">
        <f t="shared" si="48"/>
        <v>1.8544878786926899E-3</v>
      </c>
      <c r="AC91">
        <f t="shared" si="49"/>
        <v>2.687540676501485E-3</v>
      </c>
      <c r="AD91">
        <f t="shared" si="50"/>
        <v>2.3047997446505402E-3</v>
      </c>
      <c r="AE91">
        <f t="shared" si="51"/>
        <v>2.4795069921541499E-3</v>
      </c>
      <c r="AF91">
        <f t="shared" si="52"/>
        <v>3.0594847219800152E-3</v>
      </c>
      <c r="AG91">
        <f t="shared" si="53"/>
        <v>7.6627800676148147E-2</v>
      </c>
      <c r="AH91">
        <f t="shared" si="54"/>
        <v>0.13743277224955353</v>
      </c>
      <c r="AI91">
        <f t="shared" si="38"/>
        <v>1.8211374866926047E-2</v>
      </c>
      <c r="AJ91">
        <f t="shared" si="39"/>
        <v>1.55051462682874E-2</v>
      </c>
      <c r="AK91">
        <f t="shared" si="40"/>
        <v>2.9010606033011303E-2</v>
      </c>
      <c r="AM91" t="str">
        <f t="shared" si="41"/>
        <v>PI_18:2/20:3</v>
      </c>
      <c r="AN91">
        <f t="shared" si="42"/>
        <v>2.4771640027957762E-3</v>
      </c>
      <c r="AO91">
        <f t="shared" si="43"/>
        <v>5.5357540018785276E-2</v>
      </c>
      <c r="AQ91">
        <f t="shared" si="44"/>
        <v>4.4743609807542929E-4</v>
      </c>
      <c r="AR91">
        <f t="shared" si="45"/>
        <v>5.2084017552775634E-2</v>
      </c>
      <c r="AT91">
        <f t="shared" si="55"/>
        <v>2.0009950617678454E-4</v>
      </c>
      <c r="AU91">
        <f t="shared" si="56"/>
        <v>2.126321112641049E-2</v>
      </c>
      <c r="AW91">
        <f t="shared" si="46"/>
        <v>8.5701387237093404E-2</v>
      </c>
    </row>
    <row r="92" spans="1:49" x14ac:dyDescent="0.2">
      <c r="A92" t="s">
        <v>1463</v>
      </c>
      <c r="B92">
        <v>883.73299999999995</v>
      </c>
      <c r="C92">
        <v>0</v>
      </c>
      <c r="D92">
        <v>9.0294373506749105E-4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9.7951942342816394E-4</v>
      </c>
      <c r="L92">
        <v>1.0323086159215399E-3</v>
      </c>
      <c r="M92">
        <v>6.1043799190972402E-3</v>
      </c>
      <c r="N92">
        <v>1.3410788072697501E-2</v>
      </c>
      <c r="O92">
        <v>1.85436769196494E-2</v>
      </c>
      <c r="P92">
        <v>9.0359264000260692E-3</v>
      </c>
      <c r="Q92">
        <v>1.35618257448112E-2</v>
      </c>
      <c r="R92">
        <v>1.33204209879089E-2</v>
      </c>
      <c r="S92">
        <v>2.5247975813570299E-3</v>
      </c>
      <c r="T92">
        <v>0</v>
      </c>
      <c r="U92">
        <v>3.4131721633590601E-3</v>
      </c>
      <c r="V92">
        <v>1.1710374357635799E-3</v>
      </c>
      <c r="W92">
        <v>4.2365917998895002E-4</v>
      </c>
      <c r="X92">
        <v>0</v>
      </c>
      <c r="AA92" t="str">
        <f t="shared" si="47"/>
        <v>PI_18:3/20:2</v>
      </c>
      <c r="AB92">
        <f t="shared" si="48"/>
        <v>4.5147186753374553E-4</v>
      </c>
      <c r="AC92">
        <f t="shared" si="49"/>
        <v>0</v>
      </c>
      <c r="AD92">
        <f t="shared" si="50"/>
        <v>0</v>
      </c>
      <c r="AE92">
        <f t="shared" si="51"/>
        <v>0</v>
      </c>
      <c r="AF92">
        <f t="shared" si="52"/>
        <v>1.0059140196748519E-3</v>
      </c>
      <c r="AG92">
        <f t="shared" si="53"/>
        <v>9.75758399589737E-3</v>
      </c>
      <c r="AH92">
        <f t="shared" si="54"/>
        <v>1.3789801659837734E-2</v>
      </c>
      <c r="AI92">
        <f t="shared" si="38"/>
        <v>1.2623987906785149E-3</v>
      </c>
      <c r="AJ92">
        <f t="shared" si="39"/>
        <v>2.29210479956132E-3</v>
      </c>
      <c r="AK92">
        <f t="shared" si="40"/>
        <v>2.1182958999447501E-4</v>
      </c>
      <c r="AM92" t="str">
        <f t="shared" si="41"/>
        <v>PI_18:3/20:2</v>
      </c>
      <c r="AN92">
        <f t="shared" si="42"/>
        <v>2.9147717744171947E-4</v>
      </c>
      <c r="AO92">
        <f t="shared" si="43"/>
        <v>5.4627437671938821E-3</v>
      </c>
      <c r="AQ92">
        <f t="shared" si="44"/>
        <v>4.4466142662307357E-4</v>
      </c>
      <c r="AR92">
        <f t="shared" si="45"/>
        <v>5.9802486323449339E-3</v>
      </c>
      <c r="AT92">
        <f t="shared" si="55"/>
        <v>1.9885863538024543E-4</v>
      </c>
      <c r="AU92">
        <f t="shared" si="56"/>
        <v>2.4414262807036743E-3</v>
      </c>
      <c r="AW92">
        <f t="shared" si="46"/>
        <v>0.12528946832894605</v>
      </c>
    </row>
    <row r="93" spans="1:49" x14ac:dyDescent="0.2">
      <c r="A93" t="s">
        <v>1464</v>
      </c>
      <c r="B93">
        <v>885.73500000000001</v>
      </c>
      <c r="C93">
        <v>2.2580946607363298E-3</v>
      </c>
      <c r="D93">
        <v>3.9675605800020899E-3</v>
      </c>
      <c r="E93">
        <v>1.3461364008719699E-3</v>
      </c>
      <c r="F93">
        <v>2.6442094846538E-3</v>
      </c>
      <c r="G93">
        <v>2.2954202850916502E-3</v>
      </c>
      <c r="H93">
        <v>1.6628285742166301E-3</v>
      </c>
      <c r="I93">
        <v>1.6250787286671E-3</v>
      </c>
      <c r="J93">
        <v>6.4347254161697199E-3</v>
      </c>
      <c r="K93">
        <v>2.83129495392927E-3</v>
      </c>
      <c r="L93">
        <v>4.7043961546039898E-3</v>
      </c>
      <c r="M93">
        <v>2.50474172425252E-2</v>
      </c>
      <c r="N93">
        <v>2.7675907363613601E-2</v>
      </c>
      <c r="O93">
        <v>4.6345634166358299E-2</v>
      </c>
      <c r="P93">
        <v>4.0434555278148897E-2</v>
      </c>
      <c r="Q93">
        <v>2.5171224103389199E-2</v>
      </c>
      <c r="R93">
        <v>2.9781405242042199E-2</v>
      </c>
      <c r="S93">
        <v>5.5492211425257803E-3</v>
      </c>
      <c r="T93">
        <v>5.94401158477842E-3</v>
      </c>
      <c r="U93">
        <v>3.3282334377309299E-3</v>
      </c>
      <c r="V93">
        <v>3.8701001327537399E-3</v>
      </c>
      <c r="W93">
        <v>5.9429844015522299E-3</v>
      </c>
      <c r="X93">
        <v>8.1660520187879105E-3</v>
      </c>
      <c r="AA93" t="str">
        <f t="shared" si="47"/>
        <v>PI_16:1/22:3</v>
      </c>
      <c r="AB93">
        <f t="shared" si="48"/>
        <v>3.1128276203692099E-3</v>
      </c>
      <c r="AC93">
        <f t="shared" si="49"/>
        <v>1.995172942762885E-3</v>
      </c>
      <c r="AD93">
        <f t="shared" si="50"/>
        <v>1.97912442965414E-3</v>
      </c>
      <c r="AE93">
        <f t="shared" si="51"/>
        <v>4.0299020724184099E-3</v>
      </c>
      <c r="AF93">
        <f t="shared" si="52"/>
        <v>3.7678455542666297E-3</v>
      </c>
      <c r="AG93">
        <f t="shared" si="53"/>
        <v>2.63616623030694E-2</v>
      </c>
      <c r="AH93">
        <f t="shared" si="54"/>
        <v>4.3390094722253594E-2</v>
      </c>
      <c r="AI93">
        <f t="shared" si="38"/>
        <v>5.7466163636521001E-3</v>
      </c>
      <c r="AJ93">
        <f t="shared" si="39"/>
        <v>3.5991667852423347E-3</v>
      </c>
      <c r="AK93">
        <f t="shared" si="40"/>
        <v>7.0545182101700698E-3</v>
      </c>
      <c r="AM93" t="str">
        <f t="shared" si="41"/>
        <v>PI_16:1/22:3</v>
      </c>
      <c r="AN93">
        <f t="shared" si="42"/>
        <v>2.9769745238942551E-3</v>
      </c>
      <c r="AO93">
        <f t="shared" si="43"/>
        <v>1.72304116768775E-2</v>
      </c>
      <c r="AQ93">
        <f t="shared" si="44"/>
        <v>9.6335723231730686E-4</v>
      </c>
      <c r="AR93">
        <f t="shared" si="45"/>
        <v>1.7240547808657605E-2</v>
      </c>
      <c r="AT93">
        <f t="shared" si="55"/>
        <v>4.3082645161551103E-4</v>
      </c>
      <c r="AU93">
        <f t="shared" si="56"/>
        <v>7.0384241695449672E-3</v>
      </c>
      <c r="AW93">
        <f t="shared" si="46"/>
        <v>0.13822408442207643</v>
      </c>
    </row>
    <row r="94" spans="1:49" x14ac:dyDescent="0.2">
      <c r="A94" t="s">
        <v>1465</v>
      </c>
      <c r="B94">
        <v>885.73500000000001</v>
      </c>
      <c r="C94">
        <v>7.8122997058315104E-3</v>
      </c>
      <c r="D94">
        <v>5.8880328748842897E-3</v>
      </c>
      <c r="E94">
        <v>6.0490387394266203E-3</v>
      </c>
      <c r="F94">
        <v>7.2673928125015002E-3</v>
      </c>
      <c r="G94">
        <v>4.7655090121495897E-3</v>
      </c>
      <c r="H94">
        <v>8.2896594522692494E-3</v>
      </c>
      <c r="I94">
        <v>1.02933960760311E-2</v>
      </c>
      <c r="J94">
        <v>6.5451136101175502E-3</v>
      </c>
      <c r="K94">
        <v>5.7206703757789598E-3</v>
      </c>
      <c r="L94">
        <v>1.01885956680898E-2</v>
      </c>
      <c r="M94">
        <v>4.1353106905595398E-2</v>
      </c>
      <c r="N94">
        <v>3.2704091996594999E-2</v>
      </c>
      <c r="O94">
        <v>3.8061741436358598E-2</v>
      </c>
      <c r="P94">
        <v>3.2044980457593297E-2</v>
      </c>
      <c r="Q94">
        <v>2.01297423388129E-2</v>
      </c>
      <c r="R94">
        <v>2.2475873215832099E-2</v>
      </c>
      <c r="S94">
        <v>1.0737565835902E-2</v>
      </c>
      <c r="T94">
        <v>1.17096656409176E-2</v>
      </c>
      <c r="U94">
        <v>1.10518253242297E-2</v>
      </c>
      <c r="V94">
        <v>1.0790657073249501E-2</v>
      </c>
      <c r="W94">
        <v>1.60268071563224E-2</v>
      </c>
      <c r="X94">
        <v>1.5950947776159501E-2</v>
      </c>
      <c r="AA94" t="str">
        <f t="shared" si="47"/>
        <v>PI_16:0/22:4</v>
      </c>
      <c r="AB94">
        <f t="shared" si="48"/>
        <v>6.8501662903579005E-3</v>
      </c>
      <c r="AC94">
        <f t="shared" si="49"/>
        <v>6.6582157759640607E-3</v>
      </c>
      <c r="AD94">
        <f t="shared" si="50"/>
        <v>6.5275842322094196E-3</v>
      </c>
      <c r="AE94">
        <f t="shared" si="51"/>
        <v>8.4192548430743249E-3</v>
      </c>
      <c r="AF94">
        <f t="shared" si="52"/>
        <v>7.9546330219343805E-3</v>
      </c>
      <c r="AG94">
        <f t="shared" si="53"/>
        <v>3.7028599451095198E-2</v>
      </c>
      <c r="AH94">
        <f t="shared" si="54"/>
        <v>3.5053360946975948E-2</v>
      </c>
      <c r="AI94">
        <f t="shared" si="38"/>
        <v>1.12236157384098E-2</v>
      </c>
      <c r="AJ94">
        <f t="shared" si="39"/>
        <v>1.0921241198739599E-2</v>
      </c>
      <c r="AK94">
        <f t="shared" si="40"/>
        <v>1.5988877466240951E-2</v>
      </c>
      <c r="AM94" t="str">
        <f t="shared" si="41"/>
        <v>PI_16:0/22:4</v>
      </c>
      <c r="AN94">
        <f t="shared" si="42"/>
        <v>7.2819708327080176E-3</v>
      </c>
      <c r="AO94">
        <f t="shared" si="43"/>
        <v>2.2043138960292297E-2</v>
      </c>
      <c r="AQ94">
        <f t="shared" si="44"/>
        <v>8.5007558747286652E-4</v>
      </c>
      <c r="AR94">
        <f t="shared" si="45"/>
        <v>1.2954175746355309E-2</v>
      </c>
      <c r="AT94">
        <f t="shared" si="55"/>
        <v>3.8016535992047961E-4</v>
      </c>
      <c r="AU94">
        <f t="shared" si="56"/>
        <v>5.2885201028179925E-3</v>
      </c>
      <c r="AW94">
        <f t="shared" si="46"/>
        <v>6.3288052353788801E-2</v>
      </c>
    </row>
    <row r="95" spans="1:49" x14ac:dyDescent="0.2">
      <c r="A95" t="s">
        <v>1466</v>
      </c>
      <c r="B95">
        <v>885.73500000000001</v>
      </c>
      <c r="C95">
        <v>1.49464148042628E-2</v>
      </c>
      <c r="D95">
        <v>6.1012574220595901E-3</v>
      </c>
      <c r="E95">
        <v>1.1551326491745E-2</v>
      </c>
      <c r="F95">
        <v>1.0357766267956601E-2</v>
      </c>
      <c r="G95">
        <v>9.2160467113783992E-3</v>
      </c>
      <c r="H95">
        <v>6.0313564729012701E-3</v>
      </c>
      <c r="I95">
        <v>1.34204931214153E-2</v>
      </c>
      <c r="J95">
        <v>7.8121584323931096E-3</v>
      </c>
      <c r="K95">
        <v>7.9610974068193806E-3</v>
      </c>
      <c r="L95">
        <v>1.6122783129597699E-2</v>
      </c>
      <c r="M95">
        <v>0.118791279121553</v>
      </c>
      <c r="N95">
        <v>0.11183594789840499</v>
      </c>
      <c r="O95">
        <v>0.18639980007680801</v>
      </c>
      <c r="P95">
        <v>0.22504444004459201</v>
      </c>
      <c r="Q95">
        <v>0.16208548551369201</v>
      </c>
      <c r="R95">
        <v>0.17117272725787699</v>
      </c>
      <c r="S95">
        <v>4.7744128627401697E-2</v>
      </c>
      <c r="T95">
        <v>3.5160255846779197E-2</v>
      </c>
      <c r="U95">
        <v>1.9920843072337699E-2</v>
      </c>
      <c r="V95">
        <v>1.51781529543968E-2</v>
      </c>
      <c r="W95">
        <v>3.4456814282741603E-2</v>
      </c>
      <c r="X95">
        <v>3.7432088619012802E-2</v>
      </c>
      <c r="AA95" t="str">
        <f t="shared" si="47"/>
        <v>PI_18:1/20:3</v>
      </c>
      <c r="AB95">
        <f t="shared" si="48"/>
        <v>1.0523836113161196E-2</v>
      </c>
      <c r="AC95">
        <f t="shared" si="49"/>
        <v>1.0954546379850799E-2</v>
      </c>
      <c r="AD95">
        <f t="shared" si="50"/>
        <v>7.6237015921398346E-3</v>
      </c>
      <c r="AE95">
        <f t="shared" si="51"/>
        <v>1.0616325776904205E-2</v>
      </c>
      <c r="AF95">
        <f t="shared" si="52"/>
        <v>1.204194026820854E-2</v>
      </c>
      <c r="AG95">
        <f t="shared" si="53"/>
        <v>0.115313613509979</v>
      </c>
      <c r="AH95">
        <f t="shared" si="54"/>
        <v>0.20572212006070001</v>
      </c>
      <c r="AI95">
        <f t="shared" si="38"/>
        <v>4.1452192237090443E-2</v>
      </c>
      <c r="AJ95">
        <f t="shared" si="39"/>
        <v>1.7549498013367248E-2</v>
      </c>
      <c r="AK95">
        <f t="shared" si="40"/>
        <v>3.5944451450877199E-2</v>
      </c>
      <c r="AM95" t="str">
        <f t="shared" si="41"/>
        <v>PI_18:1/20:3</v>
      </c>
      <c r="AN95">
        <f t="shared" si="42"/>
        <v>1.0352070026052915E-2</v>
      </c>
      <c r="AO95">
        <f t="shared" si="43"/>
        <v>8.3196375054402777E-2</v>
      </c>
      <c r="AQ95">
        <f t="shared" si="44"/>
        <v>1.640271943453317E-3</v>
      </c>
      <c r="AR95">
        <f t="shared" si="45"/>
        <v>7.7988634979591673E-2</v>
      </c>
      <c r="AT95">
        <f t="shared" si="55"/>
        <v>7.3355191342946156E-4</v>
      </c>
      <c r="AU95">
        <f t="shared" si="56"/>
        <v>3.1838726906028535E-2</v>
      </c>
      <c r="AW95">
        <f t="shared" si="46"/>
        <v>0.10499356281428517</v>
      </c>
    </row>
    <row r="96" spans="1:49" x14ac:dyDescent="0.2">
      <c r="A96" t="s">
        <v>1467</v>
      </c>
      <c r="B96">
        <v>885.73500000000001</v>
      </c>
      <c r="C96">
        <v>0.16405858042771701</v>
      </c>
      <c r="D96">
        <v>0.15472917637863401</v>
      </c>
      <c r="E96">
        <v>0.21723416883962601</v>
      </c>
      <c r="F96">
        <v>0.187226984694293</v>
      </c>
      <c r="G96">
        <v>0.12953032336019099</v>
      </c>
      <c r="H96">
        <v>0.123294790163336</v>
      </c>
      <c r="I96">
        <v>0.16543751771521401</v>
      </c>
      <c r="J96">
        <v>0.222398330504682</v>
      </c>
      <c r="K96">
        <v>0.19964559836149401</v>
      </c>
      <c r="L96">
        <v>0.248719899589321</v>
      </c>
      <c r="M96">
        <v>0.37120655183581802</v>
      </c>
      <c r="N96">
        <v>0.37795064155840302</v>
      </c>
      <c r="O96">
        <v>0.65419156658159905</v>
      </c>
      <c r="P96">
        <v>0.56511856003127503</v>
      </c>
      <c r="Q96">
        <v>0.38656976786508901</v>
      </c>
      <c r="R96">
        <v>0.36379420532586099</v>
      </c>
      <c r="S96">
        <v>0.22159951297501801</v>
      </c>
      <c r="T96">
        <v>0.14520326576663301</v>
      </c>
      <c r="U96">
        <v>0.11168454123186999</v>
      </c>
      <c r="V96">
        <v>0.101687057020568</v>
      </c>
      <c r="W96">
        <v>0.18160820633734701</v>
      </c>
      <c r="X96">
        <v>0.19958801488123601</v>
      </c>
      <c r="AA96" t="str">
        <f t="shared" si="47"/>
        <v>PI_18:0/20:4</v>
      </c>
      <c r="AB96">
        <f t="shared" si="48"/>
        <v>0.15939387840317551</v>
      </c>
      <c r="AC96">
        <f t="shared" si="49"/>
        <v>0.20223057676695949</v>
      </c>
      <c r="AD96">
        <f t="shared" si="50"/>
        <v>0.12641255676176349</v>
      </c>
      <c r="AE96">
        <f t="shared" si="51"/>
        <v>0.19391792410994801</v>
      </c>
      <c r="AF96">
        <f t="shared" si="52"/>
        <v>0.22418274897540752</v>
      </c>
      <c r="AG96">
        <f t="shared" si="53"/>
        <v>0.37457859669711052</v>
      </c>
      <c r="AH96">
        <f t="shared" si="54"/>
        <v>0.60965506330643704</v>
      </c>
      <c r="AI96">
        <f t="shared" si="38"/>
        <v>0.18340138937082551</v>
      </c>
      <c r="AJ96">
        <f t="shared" si="39"/>
        <v>0.10668579912621901</v>
      </c>
      <c r="AK96">
        <f t="shared" si="40"/>
        <v>0.19059811060929149</v>
      </c>
      <c r="AM96" t="str">
        <f t="shared" si="41"/>
        <v>PI_18:0/20:4</v>
      </c>
      <c r="AN96">
        <f t="shared" si="42"/>
        <v>0.18122753700345079</v>
      </c>
      <c r="AO96">
        <f t="shared" si="43"/>
        <v>0.2929837918219767</v>
      </c>
      <c r="AQ96">
        <f t="shared" si="44"/>
        <v>3.849907319191586E-2</v>
      </c>
      <c r="AR96">
        <f t="shared" si="45"/>
        <v>0.20256880256657012</v>
      </c>
      <c r="AT96">
        <f t="shared" si="55"/>
        <v>1.7217308945572732E-2</v>
      </c>
      <c r="AU96">
        <f t="shared" si="56"/>
        <v>8.2698367349114038E-2</v>
      </c>
      <c r="AW96">
        <f t="shared" si="46"/>
        <v>0.2880500701453298</v>
      </c>
    </row>
    <row r="97" spans="1:49" x14ac:dyDescent="0.2">
      <c r="A97" t="s">
        <v>1468</v>
      </c>
      <c r="B97">
        <v>885.73500000000001</v>
      </c>
      <c r="C97">
        <v>3.0974267640775299E-3</v>
      </c>
      <c r="D97">
        <v>1.1535805323361001E-3</v>
      </c>
      <c r="E97">
        <v>9.2074712799363704E-4</v>
      </c>
      <c r="F97">
        <v>2.8357520419479399E-4</v>
      </c>
      <c r="G97">
        <v>2.8112706842155498E-4</v>
      </c>
      <c r="H97">
        <v>0</v>
      </c>
      <c r="I97">
        <v>3.9085663328841799E-3</v>
      </c>
      <c r="J97">
        <v>0</v>
      </c>
      <c r="K97">
        <v>2.5136314449212898E-4</v>
      </c>
      <c r="L97">
        <v>2.0476234479865798E-3</v>
      </c>
      <c r="M97">
        <v>0.111418424499965</v>
      </c>
      <c r="N97">
        <v>0.13960023322630299</v>
      </c>
      <c r="O97">
        <v>0.24872882787085601</v>
      </c>
      <c r="P97">
        <v>0.244080349434845</v>
      </c>
      <c r="Q97">
        <v>0.21710854374737501</v>
      </c>
      <c r="R97">
        <v>0.20711624882003199</v>
      </c>
      <c r="S97">
        <v>3.94464132500328E-2</v>
      </c>
      <c r="T97">
        <v>3.9145992890347703E-2</v>
      </c>
      <c r="U97">
        <v>2.03221430492211E-2</v>
      </c>
      <c r="V97">
        <v>1.7743936603496199E-2</v>
      </c>
      <c r="W97">
        <v>2.7673193808382401E-2</v>
      </c>
      <c r="X97">
        <v>3.3632988700353902E-2</v>
      </c>
      <c r="AA97" t="str">
        <f t="shared" si="47"/>
        <v>PI_18:2/20:2</v>
      </c>
      <c r="AB97">
        <f t="shared" si="48"/>
        <v>2.125503648206815E-3</v>
      </c>
      <c r="AC97">
        <f t="shared" si="49"/>
        <v>6.0216116609421557E-4</v>
      </c>
      <c r="AD97">
        <f t="shared" si="50"/>
        <v>1.4056353421077749E-4</v>
      </c>
      <c r="AE97">
        <f t="shared" si="51"/>
        <v>1.9542831664420899E-3</v>
      </c>
      <c r="AF97">
        <f t="shared" si="52"/>
        <v>1.1494932962393544E-3</v>
      </c>
      <c r="AG97">
        <f t="shared" si="53"/>
        <v>0.12550932886313398</v>
      </c>
      <c r="AH97">
        <f t="shared" si="54"/>
        <v>0.2464045886528505</v>
      </c>
      <c r="AI97">
        <f t="shared" si="38"/>
        <v>3.9296203070190251E-2</v>
      </c>
      <c r="AJ97">
        <f t="shared" si="39"/>
        <v>1.903303982635865E-2</v>
      </c>
      <c r="AK97">
        <f t="shared" si="40"/>
        <v>3.0653091254368152E-2</v>
      </c>
      <c r="AM97" t="str">
        <f t="shared" si="41"/>
        <v>PI_18:2/20:2</v>
      </c>
      <c r="AN97">
        <f t="shared" si="42"/>
        <v>1.1944009622386505E-3</v>
      </c>
      <c r="AO97">
        <f t="shared" si="43"/>
        <v>9.2179250333380314E-2</v>
      </c>
      <c r="AQ97">
        <f t="shared" si="44"/>
        <v>8.5260060629190808E-4</v>
      </c>
      <c r="AR97">
        <f t="shared" si="45"/>
        <v>9.5954158540613552E-2</v>
      </c>
      <c r="AT97">
        <f t="shared" si="55"/>
        <v>3.8129458266524826E-4</v>
      </c>
      <c r="AU97">
        <f t="shared" si="56"/>
        <v>3.9173121187103969E-2</v>
      </c>
      <c r="AW97">
        <f t="shared" si="46"/>
        <v>0.10131040093033618</v>
      </c>
    </row>
    <row r="98" spans="1:49" x14ac:dyDescent="0.2">
      <c r="A98" t="s">
        <v>1469</v>
      </c>
      <c r="B98">
        <v>885.73500000000001</v>
      </c>
      <c r="C98">
        <v>0</v>
      </c>
      <c r="D98">
        <v>0</v>
      </c>
      <c r="E98">
        <v>1.0476237532203701E-3</v>
      </c>
      <c r="F98">
        <v>0</v>
      </c>
      <c r="G98">
        <v>6.6374909369228303E-4</v>
      </c>
      <c r="H98">
        <v>0</v>
      </c>
      <c r="I98">
        <v>0</v>
      </c>
      <c r="J98">
        <v>0</v>
      </c>
      <c r="K98">
        <v>0</v>
      </c>
      <c r="L98">
        <v>0</v>
      </c>
      <c r="M98">
        <v>2.7177556174604999E-3</v>
      </c>
      <c r="N98">
        <v>7.5340037484979997E-3</v>
      </c>
      <c r="O98">
        <v>2.65079104593017E-2</v>
      </c>
      <c r="P98">
        <v>1.6162512379414799E-2</v>
      </c>
      <c r="Q98">
        <v>5.7514455384587602E-3</v>
      </c>
      <c r="R98">
        <v>1.05713729098751E-2</v>
      </c>
      <c r="S98">
        <v>1.48657283066361E-3</v>
      </c>
      <c r="T98">
        <v>3.1519889836714998E-3</v>
      </c>
      <c r="U98">
        <v>1.11807557851169E-3</v>
      </c>
      <c r="V98">
        <v>1.8362747108407601E-3</v>
      </c>
      <c r="W98">
        <v>0</v>
      </c>
      <c r="X98">
        <v>0</v>
      </c>
      <c r="AA98" t="str">
        <f t="shared" si="47"/>
        <v>PI_18:3/20:1</v>
      </c>
      <c r="AB98">
        <f t="shared" si="48"/>
        <v>0</v>
      </c>
      <c r="AC98">
        <f t="shared" si="49"/>
        <v>5.2381187661018505E-4</v>
      </c>
      <c r="AD98">
        <f t="shared" si="50"/>
        <v>3.3187454684614152E-4</v>
      </c>
      <c r="AE98">
        <f t="shared" si="51"/>
        <v>0</v>
      </c>
      <c r="AF98">
        <f t="shared" si="52"/>
        <v>0</v>
      </c>
      <c r="AG98">
        <f t="shared" si="53"/>
        <v>5.1258796829792494E-3</v>
      </c>
      <c r="AH98">
        <f t="shared" si="54"/>
        <v>2.1335211419358249E-2</v>
      </c>
      <c r="AI98">
        <f t="shared" si="38"/>
        <v>2.319280907167555E-3</v>
      </c>
      <c r="AJ98">
        <f t="shared" si="39"/>
        <v>1.4771751446762251E-3</v>
      </c>
      <c r="AK98">
        <f t="shared" si="40"/>
        <v>0</v>
      </c>
      <c r="AM98" t="str">
        <f t="shared" si="41"/>
        <v>PI_18:3/20:1</v>
      </c>
      <c r="AN98">
        <f t="shared" si="42"/>
        <v>1.7113728469126532E-4</v>
      </c>
      <c r="AO98">
        <f t="shared" si="43"/>
        <v>6.0515094308362565E-3</v>
      </c>
      <c r="AQ98">
        <f t="shared" si="44"/>
        <v>2.4396708070184364E-4</v>
      </c>
      <c r="AR98">
        <f t="shared" si="45"/>
        <v>8.7453297137671509E-3</v>
      </c>
      <c r="AT98">
        <f t="shared" si="55"/>
        <v>1.0910539534429989E-4</v>
      </c>
      <c r="AU98">
        <f t="shared" si="56"/>
        <v>3.5702659051882642E-3</v>
      </c>
      <c r="AW98">
        <f t="shared" si="46"/>
        <v>0.20716811533281312</v>
      </c>
    </row>
    <row r="99" spans="1:49" x14ac:dyDescent="0.2">
      <c r="A99" t="s">
        <v>1470</v>
      </c>
      <c r="B99">
        <v>887.73699999999997</v>
      </c>
      <c r="C99">
        <v>4.8849566139367896E-3</v>
      </c>
      <c r="D99">
        <v>5.1415446391870701E-3</v>
      </c>
      <c r="E99">
        <v>4.4587498682870296E-3</v>
      </c>
      <c r="F99">
        <v>3.3164336903006601E-3</v>
      </c>
      <c r="G99">
        <v>3.2878025552906202E-3</v>
      </c>
      <c r="H99">
        <v>5.3588481248753803E-3</v>
      </c>
      <c r="I99">
        <v>3.9287861239122798E-3</v>
      </c>
      <c r="J99">
        <v>5.9702514743352501E-3</v>
      </c>
      <c r="K99">
        <v>3.8846908095605398E-3</v>
      </c>
      <c r="L99">
        <v>3.40612492774386E-3</v>
      </c>
      <c r="M99">
        <v>2.6489960484107299E-2</v>
      </c>
      <c r="N99">
        <v>3.7355585909893102E-2</v>
      </c>
      <c r="O99">
        <v>6.2232659555072699E-2</v>
      </c>
      <c r="P99">
        <v>6.9841851732448196E-2</v>
      </c>
      <c r="Q99">
        <v>4.21338222954084E-2</v>
      </c>
      <c r="R99">
        <v>4.4123282250243999E-2</v>
      </c>
      <c r="S99">
        <v>6.9420676657466198E-3</v>
      </c>
      <c r="T99">
        <v>6.9110709967206696E-3</v>
      </c>
      <c r="U99">
        <v>2.6363643554777301E-3</v>
      </c>
      <c r="V99">
        <v>1.72250968120664E-3</v>
      </c>
      <c r="W99">
        <v>1.1862751993803799E-2</v>
      </c>
      <c r="X99">
        <v>1.23426982786169E-2</v>
      </c>
      <c r="AA99" t="str">
        <f t="shared" si="47"/>
        <v>PI_16:1/22:2</v>
      </c>
      <c r="AB99">
        <f t="shared" si="48"/>
        <v>5.0132506265619294E-3</v>
      </c>
      <c r="AC99">
        <f t="shared" si="49"/>
        <v>3.8875917792938449E-3</v>
      </c>
      <c r="AD99">
        <f t="shared" si="50"/>
        <v>4.3233253400830002E-3</v>
      </c>
      <c r="AE99">
        <f t="shared" si="51"/>
        <v>4.9495187991237654E-3</v>
      </c>
      <c r="AF99">
        <f t="shared" si="52"/>
        <v>3.6454078686521999E-3</v>
      </c>
      <c r="AG99">
        <f t="shared" si="53"/>
        <v>3.1922773197000202E-2</v>
      </c>
      <c r="AH99">
        <f t="shared" si="54"/>
        <v>6.6037255643760451E-2</v>
      </c>
      <c r="AI99">
        <f t="shared" si="38"/>
        <v>6.9265693312336452E-3</v>
      </c>
      <c r="AJ99">
        <f t="shared" si="39"/>
        <v>2.1794370183421852E-3</v>
      </c>
      <c r="AK99">
        <f t="shared" si="40"/>
        <v>1.210272513621035E-2</v>
      </c>
      <c r="AM99" t="str">
        <f t="shared" si="41"/>
        <v>PI_16:1/22:2</v>
      </c>
      <c r="AN99">
        <f t="shared" si="42"/>
        <v>4.3638188827429475E-3</v>
      </c>
      <c r="AO99">
        <f t="shared" si="43"/>
        <v>2.3833752065309365E-2</v>
      </c>
      <c r="AQ99">
        <f t="shared" si="44"/>
        <v>6.1427850934080229E-4</v>
      </c>
      <c r="AR99">
        <f t="shared" si="45"/>
        <v>2.6167475795982206E-2</v>
      </c>
      <c r="AT99">
        <f t="shared" si="55"/>
        <v>2.747137008006547E-4</v>
      </c>
      <c r="AU99">
        <f t="shared" si="56"/>
        <v>1.0682827259464249E-2</v>
      </c>
      <c r="AW99">
        <f t="shared" si="46"/>
        <v>0.17150919639038417</v>
      </c>
    </row>
    <row r="100" spans="1:49" x14ac:dyDescent="0.2">
      <c r="A100" t="s">
        <v>1471</v>
      </c>
      <c r="B100">
        <v>887.73699999999997</v>
      </c>
      <c r="C100">
        <v>8.7951896263179005E-3</v>
      </c>
      <c r="D100">
        <v>4.03905206569833E-3</v>
      </c>
      <c r="E100">
        <v>7.5114712400480097E-3</v>
      </c>
      <c r="F100">
        <v>8.5391935086566503E-3</v>
      </c>
      <c r="G100">
        <v>3.68297423941855E-3</v>
      </c>
      <c r="H100">
        <v>6.2700234110185903E-3</v>
      </c>
      <c r="I100">
        <v>4.3582357897543004E-3</v>
      </c>
      <c r="J100">
        <v>7.4932111021869799E-3</v>
      </c>
      <c r="K100">
        <v>5.9486487870075502E-3</v>
      </c>
      <c r="L100">
        <v>5.6627424037061398E-3</v>
      </c>
      <c r="M100">
        <v>7.2041470016056597E-2</v>
      </c>
      <c r="N100">
        <v>6.2880429712140598E-2</v>
      </c>
      <c r="O100">
        <v>8.9809111929133101E-2</v>
      </c>
      <c r="P100">
        <v>9.4982841350233493E-2</v>
      </c>
      <c r="Q100">
        <v>6.4044378354820505E-2</v>
      </c>
      <c r="R100">
        <v>8.0929335923114895E-2</v>
      </c>
      <c r="S100">
        <v>2.3771459115758301E-2</v>
      </c>
      <c r="T100">
        <v>1.82851336458805E-2</v>
      </c>
      <c r="U100">
        <v>2.2345264371249399E-2</v>
      </c>
      <c r="V100">
        <v>2.3271342266803701E-2</v>
      </c>
      <c r="W100">
        <v>2.6537276514409801E-2</v>
      </c>
      <c r="X100">
        <v>1.8930857163685401E-2</v>
      </c>
      <c r="AA100" t="str">
        <f t="shared" si="47"/>
        <v>PI_16:0/22:3</v>
      </c>
      <c r="AB100">
        <f t="shared" si="48"/>
        <v>6.4171208460081152E-3</v>
      </c>
      <c r="AC100">
        <f t="shared" si="49"/>
        <v>8.02533237435233E-3</v>
      </c>
      <c r="AD100">
        <f t="shared" si="50"/>
        <v>4.9764988252185699E-3</v>
      </c>
      <c r="AE100">
        <f t="shared" si="51"/>
        <v>5.9257234459706397E-3</v>
      </c>
      <c r="AF100">
        <f t="shared" si="52"/>
        <v>5.805695595356845E-3</v>
      </c>
      <c r="AG100">
        <f t="shared" si="53"/>
        <v>6.7460949864098591E-2</v>
      </c>
      <c r="AH100">
        <f t="shared" si="54"/>
        <v>9.2395976639683297E-2</v>
      </c>
      <c r="AI100">
        <f t="shared" si="38"/>
        <v>2.1028296380819399E-2</v>
      </c>
      <c r="AJ100">
        <f t="shared" si="39"/>
        <v>2.280830331902655E-2</v>
      </c>
      <c r="AK100">
        <f t="shared" si="40"/>
        <v>2.2734066839047599E-2</v>
      </c>
      <c r="AM100" t="str">
        <f t="shared" si="41"/>
        <v>PI_16:0/22:3</v>
      </c>
      <c r="AN100">
        <f t="shared" si="42"/>
        <v>6.2300742173813E-3</v>
      </c>
      <c r="AO100">
        <f t="shared" si="43"/>
        <v>4.5285518608535094E-2</v>
      </c>
      <c r="AQ100">
        <f t="shared" si="44"/>
        <v>1.1293932178582952E-3</v>
      </c>
      <c r="AR100">
        <f t="shared" si="45"/>
        <v>3.2838053465309186E-2</v>
      </c>
      <c r="AT100">
        <f t="shared" si="55"/>
        <v>5.0508000169167554E-4</v>
      </c>
      <c r="AU100">
        <f t="shared" si="56"/>
        <v>1.3406079189373409E-2</v>
      </c>
      <c r="AW100">
        <f t="shared" si="46"/>
        <v>5.6377717144634021E-2</v>
      </c>
    </row>
    <row r="101" spans="1:49" x14ac:dyDescent="0.2">
      <c r="A101" t="s">
        <v>1472</v>
      </c>
      <c r="B101">
        <v>887.73699999999997</v>
      </c>
      <c r="C101">
        <v>8.0362181560227394E-3</v>
      </c>
      <c r="D101">
        <v>4.1824883895465502E-3</v>
      </c>
      <c r="E101">
        <v>8.0232948805963808E-3</v>
      </c>
      <c r="F101">
        <v>9.0870142791148693E-3</v>
      </c>
      <c r="G101">
        <v>4.2204691552618903E-3</v>
      </c>
      <c r="H101">
        <v>3.3938965847720502E-3</v>
      </c>
      <c r="I101">
        <v>6.1125741310253104E-3</v>
      </c>
      <c r="J101">
        <v>1.02264248680289E-2</v>
      </c>
      <c r="K101">
        <v>6.97157920809785E-3</v>
      </c>
      <c r="L101">
        <v>9.6000165610719002E-3</v>
      </c>
      <c r="M101">
        <v>0.13565712492511101</v>
      </c>
      <c r="N101">
        <v>0.140367066189373</v>
      </c>
      <c r="O101">
        <v>0.30592884580754498</v>
      </c>
      <c r="P101">
        <v>0.239515078891717</v>
      </c>
      <c r="Q101">
        <v>0.25093226660588103</v>
      </c>
      <c r="R101">
        <v>0.26660053882184398</v>
      </c>
      <c r="S101">
        <v>5.51568313454954E-2</v>
      </c>
      <c r="T101">
        <v>4.0845912353932499E-2</v>
      </c>
      <c r="U101">
        <v>3.12434581246776E-2</v>
      </c>
      <c r="V101">
        <v>3.55228606541182E-2</v>
      </c>
      <c r="W101">
        <v>3.4156935633414001E-2</v>
      </c>
      <c r="X101">
        <v>4.1566001993514498E-2</v>
      </c>
      <c r="AA101" t="str">
        <f t="shared" si="47"/>
        <v>PI_18:1/20:2</v>
      </c>
      <c r="AB101">
        <f t="shared" si="48"/>
        <v>6.1093532727846452E-3</v>
      </c>
      <c r="AC101">
        <f t="shared" si="49"/>
        <v>8.5551545798556242E-3</v>
      </c>
      <c r="AD101">
        <f t="shared" si="50"/>
        <v>3.80718287001697E-3</v>
      </c>
      <c r="AE101">
        <f t="shared" si="51"/>
        <v>8.1694994995271056E-3</v>
      </c>
      <c r="AF101">
        <f t="shared" si="52"/>
        <v>8.2857978845848751E-3</v>
      </c>
      <c r="AG101">
        <f t="shared" si="53"/>
        <v>0.138012095557242</v>
      </c>
      <c r="AH101">
        <f t="shared" si="54"/>
        <v>0.27272196234963098</v>
      </c>
      <c r="AI101">
        <f t="shared" si="38"/>
        <v>4.8001371849713953E-2</v>
      </c>
      <c r="AJ101">
        <f t="shared" si="39"/>
        <v>3.3383159389397898E-2</v>
      </c>
      <c r="AK101">
        <f t="shared" si="40"/>
        <v>3.786146881346425E-2</v>
      </c>
      <c r="AM101" t="str">
        <f t="shared" si="41"/>
        <v>PI_18:1/20:2</v>
      </c>
      <c r="AN101">
        <f t="shared" si="42"/>
        <v>6.9853976213538433E-3</v>
      </c>
      <c r="AO101">
        <f t="shared" si="43"/>
        <v>0.10599601159188983</v>
      </c>
      <c r="AQ101">
        <f t="shared" si="44"/>
        <v>2.0264363867109718E-3</v>
      </c>
      <c r="AR101">
        <f t="shared" si="45"/>
        <v>0.10259251038937978</v>
      </c>
      <c r="AT101">
        <f t="shared" si="55"/>
        <v>9.0624990255295688E-4</v>
      </c>
      <c r="AU101">
        <f t="shared" si="56"/>
        <v>4.1883216980860401E-2</v>
      </c>
      <c r="AW101">
        <f t="shared" si="46"/>
        <v>9.7099103418404373E-2</v>
      </c>
    </row>
    <row r="102" spans="1:49" x14ac:dyDescent="0.2">
      <c r="A102" t="s">
        <v>1473</v>
      </c>
      <c r="B102">
        <v>887.73699999999997</v>
      </c>
      <c r="C102">
        <v>3.1809575260577497E-2</v>
      </c>
      <c r="D102">
        <v>2.5435912574294801E-2</v>
      </c>
      <c r="E102">
        <v>3.4627957905957997E-2</v>
      </c>
      <c r="F102">
        <v>3.9557918238547797E-2</v>
      </c>
      <c r="G102">
        <v>3.0922404659528901E-2</v>
      </c>
      <c r="H102">
        <v>2.3002129352323201E-2</v>
      </c>
      <c r="I102">
        <v>3.5227522867796797E-2</v>
      </c>
      <c r="J102">
        <v>3.6391117565982602E-2</v>
      </c>
      <c r="K102">
        <v>3.4885741434882399E-2</v>
      </c>
      <c r="L102">
        <v>3.8060488116097801E-2</v>
      </c>
      <c r="M102">
        <v>6.9294161092180798E-2</v>
      </c>
      <c r="N102">
        <v>7.3563955779388596E-2</v>
      </c>
      <c r="O102">
        <v>0.14077757948447001</v>
      </c>
      <c r="P102">
        <v>0.14260422048428201</v>
      </c>
      <c r="Q102">
        <v>9.6014678272775197E-2</v>
      </c>
      <c r="R102">
        <v>6.4447564406355198E-2</v>
      </c>
      <c r="S102">
        <v>4.5744930183737299E-2</v>
      </c>
      <c r="T102">
        <v>3.6478040183741199E-2</v>
      </c>
      <c r="U102">
        <v>3.5111146018916399E-2</v>
      </c>
      <c r="V102">
        <v>2.5926977506902499E-2</v>
      </c>
      <c r="W102">
        <v>3.6295501509805803E-2</v>
      </c>
      <c r="X102">
        <v>4.7356777384645998E-2</v>
      </c>
      <c r="AA102" t="str">
        <f t="shared" si="47"/>
        <v>PI_18:0/20:3</v>
      </c>
      <c r="AB102">
        <f t="shared" si="48"/>
        <v>2.8622743917436147E-2</v>
      </c>
      <c r="AC102">
        <f t="shared" si="49"/>
        <v>3.7092938072252897E-2</v>
      </c>
      <c r="AD102">
        <f t="shared" si="50"/>
        <v>2.6962267005926049E-2</v>
      </c>
      <c r="AE102">
        <f t="shared" si="51"/>
        <v>3.5809320216889699E-2</v>
      </c>
      <c r="AF102">
        <f t="shared" si="52"/>
        <v>3.6473114775490104E-2</v>
      </c>
      <c r="AG102">
        <f t="shared" si="53"/>
        <v>7.1429058435784704E-2</v>
      </c>
      <c r="AH102">
        <f t="shared" si="54"/>
        <v>0.14169089998437601</v>
      </c>
      <c r="AI102">
        <f t="shared" si="38"/>
        <v>4.1111485183739249E-2</v>
      </c>
      <c r="AJ102">
        <f t="shared" si="39"/>
        <v>3.0519061762909451E-2</v>
      </c>
      <c r="AK102">
        <f t="shared" si="40"/>
        <v>4.18261394472259E-2</v>
      </c>
      <c r="AM102" t="str">
        <f t="shared" si="41"/>
        <v>PI_18:0/20:3</v>
      </c>
      <c r="AN102">
        <f t="shared" si="42"/>
        <v>3.2992076797598982E-2</v>
      </c>
      <c r="AO102">
        <f t="shared" si="43"/>
        <v>6.5315328962807062E-2</v>
      </c>
      <c r="AQ102">
        <f t="shared" si="44"/>
        <v>4.8041967336496568E-3</v>
      </c>
      <c r="AR102">
        <f t="shared" si="45"/>
        <v>4.5329222985196177E-2</v>
      </c>
      <c r="AT102">
        <f t="shared" si="55"/>
        <v>2.1485020947446167E-3</v>
      </c>
      <c r="AU102">
        <f t="shared" si="56"/>
        <v>1.8505577791761586E-2</v>
      </c>
      <c r="AW102">
        <f t="shared" si="46"/>
        <v>0.18645576338779257</v>
      </c>
    </row>
    <row r="103" spans="1:49" x14ac:dyDescent="0.2">
      <c r="A103" t="s">
        <v>1474</v>
      </c>
      <c r="B103">
        <v>887.73699999999997</v>
      </c>
      <c r="C103">
        <v>3.7668997066847101E-3</v>
      </c>
      <c r="D103">
        <v>2.5335244919513001E-3</v>
      </c>
      <c r="E103">
        <v>4.5977032864064297E-3</v>
      </c>
      <c r="F103">
        <v>3.7029854554909598E-3</v>
      </c>
      <c r="G103">
        <v>4.4942482584608597E-3</v>
      </c>
      <c r="H103">
        <v>5.5258523942627097E-3</v>
      </c>
      <c r="I103">
        <v>5.5931979347695199E-3</v>
      </c>
      <c r="J103">
        <v>4.4450806488610904E-3</v>
      </c>
      <c r="K103">
        <v>2.70844209363417E-3</v>
      </c>
      <c r="L103">
        <v>1.09325964918753E-3</v>
      </c>
      <c r="M103">
        <v>8.8902542069564397E-2</v>
      </c>
      <c r="N103">
        <v>0.106770895530477</v>
      </c>
      <c r="O103">
        <v>0.14616342558928</v>
      </c>
      <c r="P103">
        <v>0.14494360639110199</v>
      </c>
      <c r="Q103">
        <v>0.134003078446674</v>
      </c>
      <c r="R103">
        <v>0.14049022069742301</v>
      </c>
      <c r="S103">
        <v>2.4972708099157099E-2</v>
      </c>
      <c r="T103">
        <v>2.2209720947900101E-2</v>
      </c>
      <c r="U103">
        <v>1.9704845178425402E-2</v>
      </c>
      <c r="V103">
        <v>1.46239198853942E-2</v>
      </c>
      <c r="W103">
        <v>2.58665251259689E-2</v>
      </c>
      <c r="X103">
        <v>2.8292173099833302E-2</v>
      </c>
      <c r="AA103" t="str">
        <f t="shared" si="47"/>
        <v>PI_18:2/20:1</v>
      </c>
      <c r="AB103">
        <f t="shared" si="48"/>
        <v>3.1502120993180051E-3</v>
      </c>
      <c r="AC103">
        <f t="shared" si="49"/>
        <v>4.1503443709486948E-3</v>
      </c>
      <c r="AD103">
        <f t="shared" si="50"/>
        <v>5.0100503263617851E-3</v>
      </c>
      <c r="AE103">
        <f t="shared" si="51"/>
        <v>5.0191392918153051E-3</v>
      </c>
      <c r="AF103">
        <f t="shared" si="52"/>
        <v>1.9008508714108501E-3</v>
      </c>
      <c r="AG103">
        <f t="shared" si="53"/>
        <v>9.7836718800020706E-2</v>
      </c>
      <c r="AH103">
        <f t="shared" si="54"/>
        <v>0.14555351599019101</v>
      </c>
      <c r="AI103">
        <f t="shared" ref="AI103:AI134" si="57">AVERAGE(S103:T103)</f>
        <v>2.3591214523528602E-2</v>
      </c>
      <c r="AJ103">
        <f t="shared" ref="AJ103:AJ134" si="58">AVERAGE(U103:V103)</f>
        <v>1.71643825319098E-2</v>
      </c>
      <c r="AK103">
        <f t="shared" ref="AK103:AK134" si="59">AVERAGE(W103:X103)</f>
        <v>2.7079349112901101E-2</v>
      </c>
      <c r="AM103" t="str">
        <f t="shared" ref="AM103:AM134" si="60">A103</f>
        <v>PI_18:2/20:1</v>
      </c>
      <c r="AN103">
        <f t="shared" ref="AN103:AN134" si="61">AVERAGE(AB103:AF103)</f>
        <v>3.8461193919709278E-3</v>
      </c>
      <c r="AO103">
        <f t="shared" ref="AO103:AO134" si="62">AVERAGE(AG103:AK103)</f>
        <v>6.2245036191710248E-2</v>
      </c>
      <c r="AQ103">
        <f t="shared" ref="AQ103:AQ134" si="63">STDEV(AB103:AF103)</f>
        <v>1.331504817898383E-3</v>
      </c>
      <c r="AR103">
        <f t="shared" ref="AR103:AR134" si="64">STDEV(AG103:AK103)</f>
        <v>5.694312840216055E-2</v>
      </c>
      <c r="AT103">
        <f t="shared" si="55"/>
        <v>5.9546705703785255E-4</v>
      </c>
      <c r="AU103">
        <f t="shared" si="56"/>
        <v>2.324693482384629E-2</v>
      </c>
      <c r="AW103">
        <f t="shared" ref="AW103:AW134" si="65">TTEST(AB103:AF103,AG103:AK103,2,3)</f>
        <v>8.3544213743058232E-2</v>
      </c>
    </row>
    <row r="104" spans="1:49" x14ac:dyDescent="0.2">
      <c r="A104" t="s">
        <v>1475</v>
      </c>
      <c r="B104">
        <v>887.73699999999997</v>
      </c>
      <c r="C104">
        <v>0</v>
      </c>
      <c r="D104">
        <v>9.5187371618247899E-4</v>
      </c>
      <c r="E104">
        <v>1.0185769898122001E-3</v>
      </c>
      <c r="F104">
        <v>2.6394308768534799E-3</v>
      </c>
      <c r="G104">
        <v>1.0676703111998601E-3</v>
      </c>
      <c r="H104">
        <v>0</v>
      </c>
      <c r="I104">
        <v>1.18761337145454E-3</v>
      </c>
      <c r="J104">
        <v>1.3891408305491801E-3</v>
      </c>
      <c r="K104">
        <v>9.7951942342816394E-4</v>
      </c>
      <c r="L104">
        <v>0</v>
      </c>
      <c r="M104">
        <v>9.7944588956846608E-3</v>
      </c>
      <c r="N104">
        <v>6.4842424700040204E-3</v>
      </c>
      <c r="O104">
        <v>1.40805175833281E-2</v>
      </c>
      <c r="P104">
        <v>1.1116792277262101E-2</v>
      </c>
      <c r="Q104">
        <v>1.44345600358863E-2</v>
      </c>
      <c r="R104">
        <v>8.2274209685127692E-3</v>
      </c>
      <c r="S104">
        <v>1.45720152664773E-3</v>
      </c>
      <c r="T104">
        <v>4.0626236649714698E-3</v>
      </c>
      <c r="U104">
        <v>1.37705795090842E-3</v>
      </c>
      <c r="V104">
        <v>8.9455664880709704E-4</v>
      </c>
      <c r="W104">
        <v>2.97125223139164E-3</v>
      </c>
      <c r="X104">
        <v>4.81164592422217E-3</v>
      </c>
      <c r="AA104" t="str">
        <f t="shared" si="47"/>
        <v>PI_18:3/20:0</v>
      </c>
      <c r="AB104">
        <f t="shared" si="48"/>
        <v>4.7593685809123949E-4</v>
      </c>
      <c r="AC104">
        <f t="shared" si="49"/>
        <v>1.8290039333328399E-3</v>
      </c>
      <c r="AD104">
        <f t="shared" si="50"/>
        <v>5.3383515559993005E-4</v>
      </c>
      <c r="AE104">
        <f t="shared" si="51"/>
        <v>1.2883771010018599E-3</v>
      </c>
      <c r="AF104">
        <f t="shared" si="52"/>
        <v>4.8975971171408197E-4</v>
      </c>
      <c r="AG104">
        <f t="shared" si="53"/>
        <v>8.1393506828443402E-3</v>
      </c>
      <c r="AH104">
        <f t="shared" si="54"/>
        <v>1.25986549302951E-2</v>
      </c>
      <c r="AI104">
        <f t="shared" si="57"/>
        <v>2.7599125958095998E-3</v>
      </c>
      <c r="AJ104">
        <f t="shared" si="58"/>
        <v>1.1358072998577586E-3</v>
      </c>
      <c r="AK104">
        <f t="shared" si="59"/>
        <v>3.891449077806905E-3</v>
      </c>
      <c r="AM104" t="str">
        <f t="shared" si="60"/>
        <v>PI_18:3/20:0</v>
      </c>
      <c r="AN104">
        <f t="shared" si="61"/>
        <v>9.2338255194799029E-4</v>
      </c>
      <c r="AO104">
        <f t="shared" si="62"/>
        <v>5.7050349173227407E-3</v>
      </c>
      <c r="AQ104">
        <f t="shared" si="63"/>
        <v>6.1101446336921203E-4</v>
      </c>
      <c r="AR104">
        <f t="shared" si="64"/>
        <v>4.6445820650434233E-3</v>
      </c>
      <c r="AT104">
        <f t="shared" si="55"/>
        <v>2.7325397506582262E-4</v>
      </c>
      <c r="AU104">
        <f t="shared" si="56"/>
        <v>1.8961426879730964E-3</v>
      </c>
      <c r="AW104">
        <f t="shared" si="65"/>
        <v>8.2342209926223139E-2</v>
      </c>
    </row>
    <row r="105" spans="1:49" x14ac:dyDescent="0.2">
      <c r="A105" t="s">
        <v>1476</v>
      </c>
      <c r="B105">
        <v>889.73900000000003</v>
      </c>
      <c r="C105">
        <v>1.5621681506014101E-2</v>
      </c>
      <c r="D105">
        <v>1.01174026842042E-2</v>
      </c>
      <c r="E105">
        <v>1.33916117446628E-2</v>
      </c>
      <c r="F105">
        <v>1.1815486800865501E-2</v>
      </c>
      <c r="G105">
        <v>1.25671629169026E-2</v>
      </c>
      <c r="H105">
        <v>1.2056254289437801E-2</v>
      </c>
      <c r="I105">
        <v>1.25080244084261E-2</v>
      </c>
      <c r="J105">
        <v>1.9794534170920901E-2</v>
      </c>
      <c r="K105">
        <v>1.1487804611475401E-2</v>
      </c>
      <c r="L105">
        <v>1.5392208360973001E-2</v>
      </c>
      <c r="M105">
        <v>4.2296502869689098E-2</v>
      </c>
      <c r="N105">
        <v>2.9966777272373801E-2</v>
      </c>
      <c r="O105">
        <v>6.20319049984513E-2</v>
      </c>
      <c r="P105">
        <v>6.6955177360926696E-2</v>
      </c>
      <c r="Q105">
        <v>4.3863631033956199E-2</v>
      </c>
      <c r="R105">
        <v>4.5296726534226499E-2</v>
      </c>
      <c r="S105">
        <v>1.3049019486742501E-2</v>
      </c>
      <c r="T105">
        <v>1.0986341518562001E-2</v>
      </c>
      <c r="U105">
        <v>4.9314609403250899E-3</v>
      </c>
      <c r="V105">
        <v>1.0151037681885199E-2</v>
      </c>
      <c r="W105">
        <v>2.6706858169600101E-2</v>
      </c>
      <c r="X105">
        <v>1.74498944115501E-2</v>
      </c>
      <c r="AA105" t="str">
        <f t="shared" si="47"/>
        <v>PI_16:1/22:1</v>
      </c>
      <c r="AB105">
        <f t="shared" si="48"/>
        <v>1.2869542095109151E-2</v>
      </c>
      <c r="AC105">
        <f t="shared" si="49"/>
        <v>1.260354927276415E-2</v>
      </c>
      <c r="AD105">
        <f t="shared" si="50"/>
        <v>1.2311708603170201E-2</v>
      </c>
      <c r="AE105">
        <f t="shared" si="51"/>
        <v>1.6151279289673501E-2</v>
      </c>
      <c r="AF105">
        <f t="shared" si="52"/>
        <v>1.3440006486224201E-2</v>
      </c>
      <c r="AG105">
        <f t="shared" si="53"/>
        <v>3.6131640071031451E-2</v>
      </c>
      <c r="AH105">
        <f t="shared" si="54"/>
        <v>6.4493541179689001E-2</v>
      </c>
      <c r="AI105">
        <f t="shared" si="57"/>
        <v>1.2017680502652251E-2</v>
      </c>
      <c r="AJ105">
        <f t="shared" si="58"/>
        <v>7.541249311105145E-3</v>
      </c>
      <c r="AK105">
        <f t="shared" si="59"/>
        <v>2.2078376290575102E-2</v>
      </c>
      <c r="AM105" t="str">
        <f t="shared" si="60"/>
        <v>PI_16:1/22:1</v>
      </c>
      <c r="AN105">
        <f t="shared" si="61"/>
        <v>1.3475217149388241E-2</v>
      </c>
      <c r="AO105">
        <f t="shared" si="62"/>
        <v>2.8452497471010592E-2</v>
      </c>
      <c r="AQ105">
        <f t="shared" si="63"/>
        <v>1.5526547962365401E-3</v>
      </c>
      <c r="AR105">
        <f t="shared" si="64"/>
        <v>2.2945255456704918E-2</v>
      </c>
      <c r="AT105">
        <f t="shared" si="55"/>
        <v>6.943683339951976E-4</v>
      </c>
      <c r="AU105">
        <f t="shared" si="56"/>
        <v>9.3673613144564082E-3</v>
      </c>
      <c r="AW105">
        <f t="shared" si="65"/>
        <v>0.21841744527803769</v>
      </c>
    </row>
    <row r="106" spans="1:49" x14ac:dyDescent="0.2">
      <c r="A106" t="s">
        <v>1477</v>
      </c>
      <c r="B106">
        <v>889.73900000000003</v>
      </c>
      <c r="C106">
        <v>4.2891121412131101E-3</v>
      </c>
      <c r="D106">
        <v>4.6603114987977604E-3</v>
      </c>
      <c r="E106">
        <v>6.0194040897416697E-3</v>
      </c>
      <c r="F106">
        <v>5.3250389498219796E-3</v>
      </c>
      <c r="G106">
        <v>1.1400214236745599E-2</v>
      </c>
      <c r="H106">
        <v>6.5376110889419402E-3</v>
      </c>
      <c r="I106">
        <v>8.1442107774860693E-3</v>
      </c>
      <c r="J106">
        <v>9.2354458296573898E-3</v>
      </c>
      <c r="K106">
        <v>4.7317501118242901E-3</v>
      </c>
      <c r="L106">
        <v>1.03336293968075E-2</v>
      </c>
      <c r="M106">
        <v>9.2460479809701901E-2</v>
      </c>
      <c r="N106">
        <v>9.4139523143942402E-2</v>
      </c>
      <c r="O106">
        <v>0.14179447734752099</v>
      </c>
      <c r="P106">
        <v>0.13983461908373199</v>
      </c>
      <c r="Q106">
        <v>9.4471063622449794E-2</v>
      </c>
      <c r="R106">
        <v>9.7244319423856099E-2</v>
      </c>
      <c r="S106">
        <v>5.06528947225219E-2</v>
      </c>
      <c r="T106">
        <v>3.43490724398108E-2</v>
      </c>
      <c r="U106">
        <v>2.66659598472745E-2</v>
      </c>
      <c r="V106">
        <v>2.5696476099305102E-2</v>
      </c>
      <c r="W106">
        <v>3.0882820782744399E-2</v>
      </c>
      <c r="X106">
        <v>5.0044836409130301E-2</v>
      </c>
      <c r="AA106" t="str">
        <f t="shared" si="47"/>
        <v>PI_16:0/22:2</v>
      </c>
      <c r="AB106">
        <f t="shared" si="48"/>
        <v>4.4747118200054352E-3</v>
      </c>
      <c r="AC106">
        <f t="shared" si="49"/>
        <v>5.6722215197818251E-3</v>
      </c>
      <c r="AD106">
        <f t="shared" si="50"/>
        <v>8.9689126628437702E-3</v>
      </c>
      <c r="AE106">
        <f t="shared" si="51"/>
        <v>8.6898283035717304E-3</v>
      </c>
      <c r="AF106">
        <f t="shared" si="52"/>
        <v>7.5326897543158949E-3</v>
      </c>
      <c r="AG106">
        <f t="shared" si="53"/>
        <v>9.3300001476822159E-2</v>
      </c>
      <c r="AH106">
        <f t="shared" si="54"/>
        <v>0.1408145482156265</v>
      </c>
      <c r="AI106">
        <f t="shared" si="57"/>
        <v>4.250098358116635E-2</v>
      </c>
      <c r="AJ106">
        <f t="shared" si="58"/>
        <v>2.6181217973289803E-2</v>
      </c>
      <c r="AK106">
        <f t="shared" si="59"/>
        <v>4.0463828595937348E-2</v>
      </c>
      <c r="AM106" t="str">
        <f t="shared" si="60"/>
        <v>PI_16:0/22:2</v>
      </c>
      <c r="AN106">
        <f t="shared" si="61"/>
        <v>7.0676728121037312E-3</v>
      </c>
      <c r="AO106">
        <f t="shared" si="62"/>
        <v>6.8652115968568433E-2</v>
      </c>
      <c r="AQ106">
        <f t="shared" si="63"/>
        <v>1.9450625427523147E-3</v>
      </c>
      <c r="AR106">
        <f t="shared" si="64"/>
        <v>4.7689551619065518E-2</v>
      </c>
      <c r="AT106">
        <f t="shared" si="55"/>
        <v>8.6985841321655325E-4</v>
      </c>
      <c r="AU106">
        <f t="shared" si="56"/>
        <v>1.946917792147165E-2</v>
      </c>
      <c r="AW106">
        <f t="shared" si="65"/>
        <v>4.4602023926218287E-2</v>
      </c>
    </row>
    <row r="107" spans="1:49" x14ac:dyDescent="0.2">
      <c r="A107" t="s">
        <v>1478</v>
      </c>
      <c r="B107">
        <v>889.73900000000003</v>
      </c>
      <c r="C107">
        <v>6.2827782101510798E-3</v>
      </c>
      <c r="D107">
        <v>9.7772699400615198E-3</v>
      </c>
      <c r="E107">
        <v>1.1888437538547E-2</v>
      </c>
      <c r="F107">
        <v>2.6955695460158901E-3</v>
      </c>
      <c r="G107">
        <v>9.9008351015929807E-3</v>
      </c>
      <c r="H107">
        <v>9.8579024876353297E-3</v>
      </c>
      <c r="I107">
        <v>6.6785728475093498E-3</v>
      </c>
      <c r="J107">
        <v>7.9685875277630096E-3</v>
      </c>
      <c r="K107">
        <v>7.6539431496384898E-3</v>
      </c>
      <c r="L107">
        <v>6.4972837814895896E-3</v>
      </c>
      <c r="M107">
        <v>8.7616961619456604E-2</v>
      </c>
      <c r="N107">
        <v>9.1471150091096604E-2</v>
      </c>
      <c r="O107">
        <v>0.18738552593154401</v>
      </c>
      <c r="P107">
        <v>0.20443051113198399</v>
      </c>
      <c r="Q107">
        <v>0.16534774016954201</v>
      </c>
      <c r="R107">
        <v>0.15591249883216901</v>
      </c>
      <c r="S107">
        <v>3.6576016862630102E-2</v>
      </c>
      <c r="T107">
        <v>3.8206886999641997E-2</v>
      </c>
      <c r="U107">
        <v>1.8356141844812601E-2</v>
      </c>
      <c r="V107">
        <v>1.15806991626428E-2</v>
      </c>
      <c r="W107">
        <v>3.2830873810718302E-2</v>
      </c>
      <c r="X107">
        <v>4.9607106502292303E-2</v>
      </c>
      <c r="AA107" t="str">
        <f t="shared" si="47"/>
        <v>PI_18:1/20:1</v>
      </c>
      <c r="AB107">
        <f t="shared" si="48"/>
        <v>8.0300240751062998E-3</v>
      </c>
      <c r="AC107">
        <f t="shared" si="49"/>
        <v>7.2920035422814455E-3</v>
      </c>
      <c r="AD107">
        <f t="shared" si="50"/>
        <v>9.8793687946141552E-3</v>
      </c>
      <c r="AE107">
        <f t="shared" si="51"/>
        <v>7.3235801876361797E-3</v>
      </c>
      <c r="AF107">
        <f t="shared" si="52"/>
        <v>7.0756134655640401E-3</v>
      </c>
      <c r="AG107">
        <f t="shared" si="53"/>
        <v>8.9544055855276611E-2</v>
      </c>
      <c r="AH107">
        <f t="shared" si="54"/>
        <v>0.19590801853176398</v>
      </c>
      <c r="AI107">
        <f t="shared" si="57"/>
        <v>3.7391451931136049E-2</v>
      </c>
      <c r="AJ107">
        <f t="shared" si="58"/>
        <v>1.4968420503727702E-2</v>
      </c>
      <c r="AK107">
        <f t="shared" si="59"/>
        <v>4.1218990156505306E-2</v>
      </c>
      <c r="AM107" t="str">
        <f t="shared" si="60"/>
        <v>PI_18:1/20:1</v>
      </c>
      <c r="AN107">
        <f t="shared" si="61"/>
        <v>7.9201180130404232E-3</v>
      </c>
      <c r="AO107">
        <f t="shared" si="62"/>
        <v>7.5806187395681929E-2</v>
      </c>
      <c r="AQ107">
        <f t="shared" si="63"/>
        <v>1.1526400201059364E-3</v>
      </c>
      <c r="AR107">
        <f t="shared" si="64"/>
        <v>7.2433381230834454E-2</v>
      </c>
      <c r="AT107">
        <f t="shared" si="55"/>
        <v>5.1547628770871954E-4</v>
      </c>
      <c r="AU107">
        <f t="shared" si="56"/>
        <v>2.957080406000543E-2</v>
      </c>
      <c r="AW107">
        <f t="shared" si="65"/>
        <v>0.10415512611311462</v>
      </c>
    </row>
    <row r="108" spans="1:49" x14ac:dyDescent="0.2">
      <c r="A108" t="s">
        <v>1479</v>
      </c>
      <c r="B108">
        <v>889.73900000000003</v>
      </c>
      <c r="C108">
        <v>8.1162235156056299E-3</v>
      </c>
      <c r="D108">
        <v>9.1142222028711192E-3</v>
      </c>
      <c r="E108">
        <v>9.4436786625001507E-3</v>
      </c>
      <c r="F108">
        <v>9.8294971042186402E-3</v>
      </c>
      <c r="G108">
        <v>1.18978594307345E-2</v>
      </c>
      <c r="H108">
        <v>8.54679884685354E-3</v>
      </c>
      <c r="I108">
        <v>9.3756494806700105E-3</v>
      </c>
      <c r="J108">
        <v>1.0537145752364301E-2</v>
      </c>
      <c r="K108">
        <v>1.3391176338456601E-2</v>
      </c>
      <c r="L108">
        <v>1.5642514170101301E-2</v>
      </c>
      <c r="M108">
        <v>7.3070922300819005E-2</v>
      </c>
      <c r="N108">
        <v>6.2931195679101895E-2</v>
      </c>
      <c r="O108">
        <v>8.5522626449897901E-2</v>
      </c>
      <c r="P108">
        <v>0.114762142397004</v>
      </c>
      <c r="Q108">
        <v>3.7354473957548297E-2</v>
      </c>
      <c r="R108">
        <v>4.4429138692658597E-2</v>
      </c>
      <c r="S108">
        <v>5.2591602225178502E-2</v>
      </c>
      <c r="T108">
        <v>3.7157516512653498E-2</v>
      </c>
      <c r="U108">
        <v>3.5408164784779497E-2</v>
      </c>
      <c r="V108">
        <v>2.7763763821091102E-2</v>
      </c>
      <c r="W108">
        <v>1.6944464579132901E-2</v>
      </c>
      <c r="X108">
        <v>2.8146175633492299E-2</v>
      </c>
      <c r="AA108" t="str">
        <f t="shared" si="47"/>
        <v>PI_18:0/20:2</v>
      </c>
      <c r="AB108">
        <f t="shared" si="48"/>
        <v>8.6152228592383737E-3</v>
      </c>
      <c r="AC108">
        <f t="shared" si="49"/>
        <v>9.6365878833593946E-3</v>
      </c>
      <c r="AD108">
        <f t="shared" si="50"/>
        <v>1.022232913879402E-2</v>
      </c>
      <c r="AE108">
        <f t="shared" si="51"/>
        <v>9.9563976165171555E-3</v>
      </c>
      <c r="AF108">
        <f t="shared" si="52"/>
        <v>1.4516845254278951E-2</v>
      </c>
      <c r="AG108">
        <f t="shared" si="53"/>
        <v>6.800105898996045E-2</v>
      </c>
      <c r="AH108">
        <f t="shared" si="54"/>
        <v>0.10014238442345094</v>
      </c>
      <c r="AI108">
        <f t="shared" si="57"/>
        <v>4.4874559368916003E-2</v>
      </c>
      <c r="AJ108">
        <f t="shared" si="58"/>
        <v>3.1585964302935296E-2</v>
      </c>
      <c r="AK108">
        <f t="shared" si="59"/>
        <v>2.2545320106312598E-2</v>
      </c>
      <c r="AM108" t="str">
        <f t="shared" si="60"/>
        <v>PI_18:0/20:2</v>
      </c>
      <c r="AN108">
        <f t="shared" si="61"/>
        <v>1.058947655043758E-2</v>
      </c>
      <c r="AO108">
        <f t="shared" si="62"/>
        <v>5.3429857438315062E-2</v>
      </c>
      <c r="AQ108">
        <f t="shared" si="63"/>
        <v>2.2784581158879556E-3</v>
      </c>
      <c r="AR108">
        <f t="shared" si="64"/>
        <v>3.121931906117479E-2</v>
      </c>
      <c r="AT108">
        <f t="shared" si="55"/>
        <v>1.0189574462023123E-3</v>
      </c>
      <c r="AU108">
        <f t="shared" si="56"/>
        <v>1.2745233636170502E-2</v>
      </c>
      <c r="AW108">
        <f t="shared" si="65"/>
        <v>3.7125766636189397E-2</v>
      </c>
    </row>
    <row r="109" spans="1:49" x14ac:dyDescent="0.2">
      <c r="A109" t="s">
        <v>1480</v>
      </c>
      <c r="B109">
        <v>889.73900000000003</v>
      </c>
      <c r="C109">
        <v>5.7936969691966397E-3</v>
      </c>
      <c r="D109">
        <v>6.58926598905968E-3</v>
      </c>
      <c r="E109">
        <v>7.7050654046770303E-3</v>
      </c>
      <c r="F109">
        <v>9.1621172907479995E-3</v>
      </c>
      <c r="G109">
        <v>8.0574615568913006E-3</v>
      </c>
      <c r="H109">
        <v>4.6895596183922699E-3</v>
      </c>
      <c r="I109">
        <v>1.4989958963965799E-3</v>
      </c>
      <c r="J109">
        <v>1.07867790813854E-2</v>
      </c>
      <c r="K109">
        <v>4.4506953353854999E-3</v>
      </c>
      <c r="L109">
        <v>6.8385382167051199E-3</v>
      </c>
      <c r="M109">
        <v>9.3060960306412699E-2</v>
      </c>
      <c r="N109">
        <v>0.109307159876822</v>
      </c>
      <c r="O109">
        <v>0.162015333752935</v>
      </c>
      <c r="P109">
        <v>0.18389674816318199</v>
      </c>
      <c r="Q109">
        <v>0.115919692636059</v>
      </c>
      <c r="R109">
        <v>0.103908319327633</v>
      </c>
      <c r="S109">
        <v>3.1211132127305599E-2</v>
      </c>
      <c r="T109">
        <v>2.4610152767023202E-2</v>
      </c>
      <c r="U109">
        <v>2.0452069703618299E-2</v>
      </c>
      <c r="V109">
        <v>1.8674559160441698E-2</v>
      </c>
      <c r="W109">
        <v>4.2687491780378103E-2</v>
      </c>
      <c r="X109">
        <v>3.32989026888732E-2</v>
      </c>
      <c r="AA109" t="str">
        <f t="shared" si="47"/>
        <v>PI_18:2/20:0</v>
      </c>
      <c r="AB109">
        <f t="shared" si="48"/>
        <v>6.1914814791281594E-3</v>
      </c>
      <c r="AC109">
        <f t="shared" si="49"/>
        <v>8.4335913477125157E-3</v>
      </c>
      <c r="AD109">
        <f t="shared" si="50"/>
        <v>6.3735105876417848E-3</v>
      </c>
      <c r="AE109">
        <f t="shared" si="51"/>
        <v>6.1428874888909898E-3</v>
      </c>
      <c r="AF109">
        <f t="shared" si="52"/>
        <v>5.6446167760453095E-3</v>
      </c>
      <c r="AG109">
        <f t="shared" si="53"/>
        <v>0.10118406009161734</v>
      </c>
      <c r="AH109">
        <f t="shared" si="54"/>
        <v>0.1729560409580585</v>
      </c>
      <c r="AI109">
        <f t="shared" si="57"/>
        <v>2.7910642447164402E-2</v>
      </c>
      <c r="AJ109">
        <f t="shared" si="58"/>
        <v>1.956331443203E-2</v>
      </c>
      <c r="AK109">
        <f t="shared" si="59"/>
        <v>3.7993197234625652E-2</v>
      </c>
      <c r="AM109" t="str">
        <f t="shared" si="60"/>
        <v>PI_18:2/20:0</v>
      </c>
      <c r="AN109">
        <f t="shared" si="61"/>
        <v>6.5572175358837529E-3</v>
      </c>
      <c r="AO109">
        <f t="shared" si="62"/>
        <v>7.1921451032699174E-2</v>
      </c>
      <c r="AQ109">
        <f t="shared" si="63"/>
        <v>1.0831434949325779E-3</v>
      </c>
      <c r="AR109">
        <f t="shared" si="64"/>
        <v>6.4987961955953827E-2</v>
      </c>
      <c r="AT109">
        <f t="shared" si="55"/>
        <v>4.8439649681118865E-4</v>
      </c>
      <c r="AU109">
        <f t="shared" si="56"/>
        <v>2.6531224369248721E-2</v>
      </c>
      <c r="AW109">
        <f t="shared" si="65"/>
        <v>8.7734042321354636E-2</v>
      </c>
    </row>
    <row r="110" spans="1:49" x14ac:dyDescent="0.2">
      <c r="A110" t="s">
        <v>1481</v>
      </c>
      <c r="B110">
        <v>891.74099999999999</v>
      </c>
      <c r="C110">
        <v>4.4600701692565402E-3</v>
      </c>
      <c r="D110">
        <v>7.1270788760983998E-3</v>
      </c>
      <c r="E110">
        <v>4.7619541055081904E-3</v>
      </c>
      <c r="F110">
        <v>2.2516896204249799E-3</v>
      </c>
      <c r="G110">
        <v>4.5439536422497498E-3</v>
      </c>
      <c r="H110">
        <v>3.1380061720516E-3</v>
      </c>
      <c r="I110">
        <v>2.7506125480256799E-3</v>
      </c>
      <c r="J110">
        <v>9.7692597521464499E-3</v>
      </c>
      <c r="K110">
        <v>4.5691348986526001E-3</v>
      </c>
      <c r="L110">
        <v>5.2013557221105003E-3</v>
      </c>
      <c r="M110">
        <v>1.18271583383215E-2</v>
      </c>
      <c r="N110">
        <v>1.06609768293674E-2</v>
      </c>
      <c r="O110">
        <v>1.7681657396338299E-2</v>
      </c>
      <c r="P110">
        <v>1.9748686113144599E-2</v>
      </c>
      <c r="Q110">
        <v>1.9561470200115401E-2</v>
      </c>
      <c r="R110">
        <v>1.1258411053349401E-2</v>
      </c>
      <c r="S110">
        <v>3.2261044622904798E-3</v>
      </c>
      <c r="T110">
        <v>6.4035180720715401E-3</v>
      </c>
      <c r="U110">
        <v>5.6084720429292996E-3</v>
      </c>
      <c r="V110">
        <v>6.3946727158428196E-3</v>
      </c>
      <c r="W110">
        <v>9.7233268121943908E-3</v>
      </c>
      <c r="X110">
        <v>1.0292273832287001E-2</v>
      </c>
      <c r="AA110" t="str">
        <f t="shared" si="47"/>
        <v>PI_16:1/22:0</v>
      </c>
      <c r="AB110">
        <f t="shared" si="48"/>
        <v>5.79357452267747E-3</v>
      </c>
      <c r="AC110">
        <f t="shared" si="49"/>
        <v>3.5068218629665852E-3</v>
      </c>
      <c r="AD110">
        <f t="shared" si="50"/>
        <v>3.8409799071506749E-3</v>
      </c>
      <c r="AE110">
        <f t="shared" si="51"/>
        <v>6.2599361500860649E-3</v>
      </c>
      <c r="AF110">
        <f t="shared" si="52"/>
        <v>4.8852453103815502E-3</v>
      </c>
      <c r="AG110">
        <f t="shared" si="53"/>
        <v>1.124406758384445E-2</v>
      </c>
      <c r="AH110">
        <f t="shared" si="54"/>
        <v>1.8715171754741449E-2</v>
      </c>
      <c r="AI110">
        <f t="shared" si="57"/>
        <v>4.8148112671810104E-3</v>
      </c>
      <c r="AJ110">
        <f t="shared" si="58"/>
        <v>6.0015723793860592E-3</v>
      </c>
      <c r="AK110">
        <f t="shared" si="59"/>
        <v>1.0007800322240697E-2</v>
      </c>
      <c r="AM110" t="str">
        <f t="shared" si="60"/>
        <v>PI_16:1/22:0</v>
      </c>
      <c r="AN110">
        <f t="shared" si="61"/>
        <v>4.8573115506524694E-3</v>
      </c>
      <c r="AO110">
        <f t="shared" si="62"/>
        <v>1.0156684661478734E-2</v>
      </c>
      <c r="AQ110">
        <f t="shared" si="63"/>
        <v>1.1938882716551536E-3</v>
      </c>
      <c r="AR110">
        <f t="shared" si="64"/>
        <v>5.4829927715019534E-3</v>
      </c>
      <c r="AT110">
        <f t="shared" si="55"/>
        <v>5.3392306659213172E-4</v>
      </c>
      <c r="AU110">
        <f t="shared" si="56"/>
        <v>2.238422425591391E-3</v>
      </c>
      <c r="AW110">
        <f t="shared" si="65"/>
        <v>9.630845872352238E-2</v>
      </c>
    </row>
    <row r="111" spans="1:49" x14ac:dyDescent="0.2">
      <c r="A111" t="s">
        <v>1482</v>
      </c>
      <c r="B111">
        <v>891.74099999999999</v>
      </c>
      <c r="C111">
        <v>5.6209106324769401E-2</v>
      </c>
      <c r="D111">
        <v>4.8884324489770301E-2</v>
      </c>
      <c r="E111">
        <v>5.6183623799741997E-2</v>
      </c>
      <c r="F111">
        <v>4.4668455647006902E-2</v>
      </c>
      <c r="G111">
        <v>6.18506916821564E-2</v>
      </c>
      <c r="H111">
        <v>6.88486571181402E-2</v>
      </c>
      <c r="I111">
        <v>5.5174486503702699E-2</v>
      </c>
      <c r="J111">
        <v>5.0805440299916099E-2</v>
      </c>
      <c r="K111">
        <v>5.6910946046537299E-2</v>
      </c>
      <c r="L111">
        <v>6.4173379480698303E-2</v>
      </c>
      <c r="M111">
        <v>0.13753306734943499</v>
      </c>
      <c r="N111">
        <v>0.157598083875478</v>
      </c>
      <c r="O111">
        <v>0.195940771837227</v>
      </c>
      <c r="P111">
        <v>0.160384716916223</v>
      </c>
      <c r="Q111">
        <v>0.120731073009982</v>
      </c>
      <c r="R111">
        <v>0.107965498551124</v>
      </c>
      <c r="S111">
        <v>6.6441040296792597E-2</v>
      </c>
      <c r="T111">
        <v>5.5003629076838298E-2</v>
      </c>
      <c r="U111">
        <v>6.4172803663956293E-2</v>
      </c>
      <c r="V111">
        <v>6.4700793002458803E-2</v>
      </c>
      <c r="W111">
        <v>5.8828149915681902E-2</v>
      </c>
      <c r="X111">
        <v>6.36555807450567E-2</v>
      </c>
      <c r="AA111" t="str">
        <f t="shared" si="47"/>
        <v>PI_16:0/22:1</v>
      </c>
      <c r="AB111">
        <f t="shared" si="48"/>
        <v>5.2546715407269851E-2</v>
      </c>
      <c r="AC111">
        <f t="shared" si="49"/>
        <v>5.042603972337445E-2</v>
      </c>
      <c r="AD111">
        <f t="shared" si="50"/>
        <v>6.53496744001483E-2</v>
      </c>
      <c r="AE111">
        <f t="shared" si="51"/>
        <v>5.2989963401809399E-2</v>
      </c>
      <c r="AF111">
        <f t="shared" si="52"/>
        <v>6.0542162763617804E-2</v>
      </c>
      <c r="AG111">
        <f t="shared" si="53"/>
        <v>0.14756557561245648</v>
      </c>
      <c r="AH111">
        <f t="shared" si="54"/>
        <v>0.178162744376725</v>
      </c>
      <c r="AI111">
        <f t="shared" si="57"/>
        <v>6.0722334686815448E-2</v>
      </c>
      <c r="AJ111">
        <f t="shared" si="58"/>
        <v>6.4436798333207548E-2</v>
      </c>
      <c r="AK111">
        <f t="shared" si="59"/>
        <v>6.1241865330369301E-2</v>
      </c>
      <c r="AM111" t="str">
        <f t="shared" si="60"/>
        <v>PI_16:0/22:1</v>
      </c>
      <c r="AN111">
        <f t="shared" si="61"/>
        <v>5.6370911139243959E-2</v>
      </c>
      <c r="AO111">
        <f t="shared" si="62"/>
        <v>0.10242586366791476</v>
      </c>
      <c r="AQ111">
        <f t="shared" si="63"/>
        <v>6.3129689243679593E-3</v>
      </c>
      <c r="AR111">
        <f t="shared" si="64"/>
        <v>5.6240874431959534E-2</v>
      </c>
      <c r="AT111">
        <f t="shared" si="55"/>
        <v>2.8232455309460968E-3</v>
      </c>
      <c r="AU111">
        <f t="shared" si="56"/>
        <v>2.2960240841040265E-2</v>
      </c>
      <c r="AW111">
        <f t="shared" si="65"/>
        <v>0.14117078192747615</v>
      </c>
    </row>
    <row r="112" spans="1:49" x14ac:dyDescent="0.2">
      <c r="A112" t="s">
        <v>1483</v>
      </c>
      <c r="B112">
        <v>891.74099999999999</v>
      </c>
      <c r="C112">
        <v>2.6925834052326601E-2</v>
      </c>
      <c r="D112">
        <v>1.6355852257363999E-2</v>
      </c>
      <c r="E112">
        <v>2.7398331106808602E-2</v>
      </c>
      <c r="F112">
        <v>2.4695109665818199E-2</v>
      </c>
      <c r="G112">
        <v>1.93316028518297E-2</v>
      </c>
      <c r="H112">
        <v>1.0895344323628001E-2</v>
      </c>
      <c r="I112">
        <v>1.5845527706343801E-2</v>
      </c>
      <c r="J112">
        <v>1.3921114103345801E-2</v>
      </c>
      <c r="K112">
        <v>1.7292560759172699E-2</v>
      </c>
      <c r="L112">
        <v>2.8994131605517202E-2</v>
      </c>
      <c r="M112">
        <v>0.109090092392335</v>
      </c>
      <c r="N112">
        <v>0.110558655365198</v>
      </c>
      <c r="O112">
        <v>0.162562831107779</v>
      </c>
      <c r="P112">
        <v>0.22947190857778599</v>
      </c>
      <c r="Q112">
        <v>0.102910965575728</v>
      </c>
      <c r="R112">
        <v>0.135185100616069</v>
      </c>
      <c r="S112">
        <v>4.8820957174664101E-2</v>
      </c>
      <c r="T112">
        <v>4.1197884939165201E-2</v>
      </c>
      <c r="U112">
        <v>3.5827933255717599E-2</v>
      </c>
      <c r="V112">
        <v>2.8230451266350199E-2</v>
      </c>
      <c r="W112">
        <v>6.0961842827595897E-2</v>
      </c>
      <c r="X112">
        <v>6.6820428711773405E-2</v>
      </c>
      <c r="AA112" t="str">
        <f t="shared" si="47"/>
        <v>PI_18:1/20:0</v>
      </c>
      <c r="AB112">
        <f t="shared" si="48"/>
        <v>2.16408431548453E-2</v>
      </c>
      <c r="AC112">
        <f t="shared" si="49"/>
        <v>2.60467203863134E-2</v>
      </c>
      <c r="AD112">
        <f t="shared" si="50"/>
        <v>1.511347358772885E-2</v>
      </c>
      <c r="AE112">
        <f t="shared" si="51"/>
        <v>1.4883320904844802E-2</v>
      </c>
      <c r="AF112">
        <f t="shared" si="52"/>
        <v>2.314334618234495E-2</v>
      </c>
      <c r="AG112">
        <f t="shared" si="53"/>
        <v>0.10982437387876651</v>
      </c>
      <c r="AH112">
        <f t="shared" si="54"/>
        <v>0.19601736984278251</v>
      </c>
      <c r="AI112">
        <f t="shared" si="57"/>
        <v>4.5009421056914647E-2</v>
      </c>
      <c r="AJ112">
        <f t="shared" si="58"/>
        <v>3.2029192261033901E-2</v>
      </c>
      <c r="AK112">
        <f t="shared" si="59"/>
        <v>6.3891135769684651E-2</v>
      </c>
      <c r="AM112" t="str">
        <f t="shared" si="60"/>
        <v>PI_18:1/20:0</v>
      </c>
      <c r="AN112">
        <f t="shared" si="61"/>
        <v>2.0165540843215462E-2</v>
      </c>
      <c r="AO112">
        <f t="shared" si="62"/>
        <v>8.9354298561836437E-2</v>
      </c>
      <c r="AQ112">
        <f t="shared" si="63"/>
        <v>4.9763778342757047E-3</v>
      </c>
      <c r="AR112">
        <f t="shared" si="64"/>
        <v>6.6515117438198629E-2</v>
      </c>
      <c r="AT112">
        <f t="shared" si="55"/>
        <v>2.2255038238327314E-3</v>
      </c>
      <c r="AU112">
        <f t="shared" si="56"/>
        <v>2.7154682984147676E-2</v>
      </c>
      <c r="AW112">
        <f t="shared" si="65"/>
        <v>8.0456467080284172E-2</v>
      </c>
    </row>
    <row r="113" spans="1:49" x14ac:dyDescent="0.2">
      <c r="A113" t="s">
        <v>1484</v>
      </c>
      <c r="B113">
        <v>891.74099999999999</v>
      </c>
      <c r="C113">
        <v>2.2366008197132501E-2</v>
      </c>
      <c r="D113">
        <v>1.98293767467278E-2</v>
      </c>
      <c r="E113">
        <v>2.6757352763264401E-2</v>
      </c>
      <c r="F113">
        <v>2.8369363175145601E-2</v>
      </c>
      <c r="G113">
        <v>2.4388014858891E-2</v>
      </c>
      <c r="H113">
        <v>3.3274780348164799E-2</v>
      </c>
      <c r="I113">
        <v>2.38825829582885E-2</v>
      </c>
      <c r="J113">
        <v>3.1310472251661399E-2</v>
      </c>
      <c r="K113">
        <v>2.83063893594508E-2</v>
      </c>
      <c r="L113">
        <v>3.02023602915324E-2</v>
      </c>
      <c r="M113">
        <v>7.1648407627642394E-2</v>
      </c>
      <c r="N113">
        <v>6.8204412423364197E-2</v>
      </c>
      <c r="O113">
        <v>0.138000432386507</v>
      </c>
      <c r="P113">
        <v>0.13978604640023701</v>
      </c>
      <c r="Q113">
        <v>4.32779868623911E-2</v>
      </c>
      <c r="R113">
        <v>4.8862477759244398E-2</v>
      </c>
      <c r="S113">
        <v>4.89631724318959E-2</v>
      </c>
      <c r="T113">
        <v>4.1660917335379799E-2</v>
      </c>
      <c r="U113">
        <v>3.5483224388633897E-2</v>
      </c>
      <c r="V113">
        <v>2.9273958348236699E-2</v>
      </c>
      <c r="W113">
        <v>5.0319547337088801E-2</v>
      </c>
      <c r="X113">
        <v>4.4364073236805697E-2</v>
      </c>
      <c r="AA113" t="str">
        <f t="shared" si="47"/>
        <v>PI_18:0/20:1</v>
      </c>
      <c r="AB113">
        <f t="shared" si="48"/>
        <v>2.1097692471930149E-2</v>
      </c>
      <c r="AC113">
        <f t="shared" si="49"/>
        <v>2.7563357969205001E-2</v>
      </c>
      <c r="AD113">
        <f t="shared" si="50"/>
        <v>2.8831397603527899E-2</v>
      </c>
      <c r="AE113">
        <f t="shared" si="51"/>
        <v>2.7596527604974948E-2</v>
      </c>
      <c r="AF113">
        <f t="shared" si="52"/>
        <v>2.9254374825491598E-2</v>
      </c>
      <c r="AG113">
        <f t="shared" si="53"/>
        <v>6.9926410025503288E-2</v>
      </c>
      <c r="AH113">
        <f t="shared" si="54"/>
        <v>0.138893239393372</v>
      </c>
      <c r="AI113">
        <f t="shared" si="57"/>
        <v>4.5312044883637853E-2</v>
      </c>
      <c r="AJ113">
        <f t="shared" si="58"/>
        <v>3.2378591368435294E-2</v>
      </c>
      <c r="AK113">
        <f t="shared" si="59"/>
        <v>4.7341810286947249E-2</v>
      </c>
      <c r="AM113" t="str">
        <f t="shared" si="60"/>
        <v>PI_18:0/20:1</v>
      </c>
      <c r="AN113">
        <f t="shared" si="61"/>
        <v>2.6868670095025922E-2</v>
      </c>
      <c r="AO113">
        <f t="shared" si="62"/>
        <v>6.6770419191579139E-2</v>
      </c>
      <c r="AQ113">
        <f t="shared" si="63"/>
        <v>3.3113606288499246E-3</v>
      </c>
      <c r="AR113">
        <f t="shared" si="64"/>
        <v>4.2521735515291426E-2</v>
      </c>
      <c r="AT113">
        <f t="shared" si="55"/>
        <v>1.4808854928249765E-3</v>
      </c>
      <c r="AU113">
        <f t="shared" si="56"/>
        <v>1.7359425831674255E-2</v>
      </c>
      <c r="AW113">
        <f t="shared" si="65"/>
        <v>0.10376681851294653</v>
      </c>
    </row>
    <row r="114" spans="1:49" x14ac:dyDescent="0.2">
      <c r="A114" t="s">
        <v>1485</v>
      </c>
      <c r="B114">
        <v>893.74300000000005</v>
      </c>
      <c r="C114">
        <v>5.7074298320630998E-3</v>
      </c>
      <c r="D114">
        <v>1.5029299248332901E-2</v>
      </c>
      <c r="E114">
        <v>1.2173952117382101E-2</v>
      </c>
      <c r="F114">
        <v>1.44446452493548E-2</v>
      </c>
      <c r="G114">
        <v>1.1201333752420699E-2</v>
      </c>
      <c r="H114">
        <v>1.1134133694969101E-2</v>
      </c>
      <c r="I114">
        <v>1.1738289873617001E-2</v>
      </c>
      <c r="J114">
        <v>1.04851501309843E-2</v>
      </c>
      <c r="K114">
        <v>9.2117403256984694E-3</v>
      </c>
      <c r="L114">
        <v>1.5464006469374399E-2</v>
      </c>
      <c r="M114">
        <v>3.2178263478165998E-2</v>
      </c>
      <c r="N114">
        <v>3.2703287963247299E-2</v>
      </c>
      <c r="O114">
        <v>8.4946160438029703E-2</v>
      </c>
      <c r="P114">
        <v>9.0143112971860104E-2</v>
      </c>
      <c r="Q114">
        <v>3.4265299322756099E-2</v>
      </c>
      <c r="R114">
        <v>3.2219900291976099E-2</v>
      </c>
      <c r="S114">
        <v>2.6441887523150499E-2</v>
      </c>
      <c r="T114">
        <v>2.1607131545755501E-2</v>
      </c>
      <c r="U114">
        <v>3.0838959656319199E-2</v>
      </c>
      <c r="V114">
        <v>1.6865219859351101E-2</v>
      </c>
      <c r="W114">
        <v>3.06906983425215E-2</v>
      </c>
      <c r="X114">
        <v>1.66880322621175E-2</v>
      </c>
      <c r="AA114" t="str">
        <f t="shared" si="47"/>
        <v>PI_16:0/22:0</v>
      </c>
      <c r="AB114">
        <f t="shared" si="48"/>
        <v>1.0368364540198001E-2</v>
      </c>
      <c r="AC114">
        <f t="shared" si="49"/>
        <v>1.3309298683368449E-2</v>
      </c>
      <c r="AD114">
        <f t="shared" si="50"/>
        <v>1.11677337236949E-2</v>
      </c>
      <c r="AE114">
        <f t="shared" si="51"/>
        <v>1.1111720002300651E-2</v>
      </c>
      <c r="AF114">
        <f t="shared" si="52"/>
        <v>1.2337873397536434E-2</v>
      </c>
      <c r="AG114">
        <f t="shared" si="53"/>
        <v>3.2440775720706652E-2</v>
      </c>
      <c r="AH114">
        <f t="shared" si="54"/>
        <v>8.7544636704944903E-2</v>
      </c>
      <c r="AI114">
        <f t="shared" si="57"/>
        <v>2.4024509534453002E-2</v>
      </c>
      <c r="AJ114">
        <f t="shared" si="58"/>
        <v>2.3852089757835149E-2</v>
      </c>
      <c r="AK114">
        <f t="shared" si="59"/>
        <v>2.36893653023195E-2</v>
      </c>
      <c r="AM114" t="str">
        <f t="shared" si="60"/>
        <v>PI_16:0/22:0</v>
      </c>
      <c r="AN114">
        <f t="shared" si="61"/>
        <v>1.1658998069419687E-2</v>
      </c>
      <c r="AO114">
        <f t="shared" si="62"/>
        <v>3.8310275404051838E-2</v>
      </c>
      <c r="AQ114">
        <f t="shared" si="63"/>
        <v>1.1609212585708018E-3</v>
      </c>
      <c r="AR114">
        <f t="shared" si="64"/>
        <v>2.777303823001755E-2</v>
      </c>
      <c r="AT114">
        <f t="shared" si="55"/>
        <v>5.1917977013778464E-4</v>
      </c>
      <c r="AU114">
        <f t="shared" si="56"/>
        <v>1.1338295378392177E-2</v>
      </c>
      <c r="AW114">
        <f t="shared" si="65"/>
        <v>9.8417661043630894E-2</v>
      </c>
    </row>
    <row r="115" spans="1:49" x14ac:dyDescent="0.2">
      <c r="A115" t="s">
        <v>1486</v>
      </c>
      <c r="B115">
        <v>893.74300000000005</v>
      </c>
      <c r="C115">
        <v>5.5996294180544998E-2</v>
      </c>
      <c r="D115">
        <v>5.0732101745643E-2</v>
      </c>
      <c r="E115">
        <v>4.8494149376881901E-2</v>
      </c>
      <c r="F115">
        <v>6.2690041592922505E-2</v>
      </c>
      <c r="G115">
        <v>5.2850652081112399E-2</v>
      </c>
      <c r="H115">
        <v>5.99892937543638E-2</v>
      </c>
      <c r="I115">
        <v>4.9053480122955698E-2</v>
      </c>
      <c r="J115">
        <v>7.0890083908562204E-2</v>
      </c>
      <c r="K115">
        <v>6.2538506984190098E-2</v>
      </c>
      <c r="L115">
        <v>5.4961799725195097E-2</v>
      </c>
      <c r="M115">
        <v>7.6384779510848905E-2</v>
      </c>
      <c r="N115">
        <v>5.9068111171491897E-2</v>
      </c>
      <c r="O115">
        <v>0.13232190133711999</v>
      </c>
      <c r="P115">
        <v>0.116712238771043</v>
      </c>
      <c r="Q115">
        <v>4.1696460394121802E-2</v>
      </c>
      <c r="R115">
        <v>4.7334254756662301E-2</v>
      </c>
      <c r="S115">
        <v>6.64671108935877E-2</v>
      </c>
      <c r="T115">
        <v>5.6848849622749803E-2</v>
      </c>
      <c r="U115">
        <v>5.2334705248460199E-2</v>
      </c>
      <c r="V115">
        <v>4.2812337678559201E-2</v>
      </c>
      <c r="W115">
        <v>5.2084944082609802E-2</v>
      </c>
      <c r="X115">
        <v>5.8682292329471697E-2</v>
      </c>
      <c r="AA115" t="str">
        <f t="shared" si="47"/>
        <v>PI_18:0/20:0</v>
      </c>
      <c r="AB115">
        <f t="shared" si="48"/>
        <v>5.3364197963093996E-2</v>
      </c>
      <c r="AC115">
        <f t="shared" si="49"/>
        <v>5.5592095484902203E-2</v>
      </c>
      <c r="AD115">
        <f t="shared" si="50"/>
        <v>5.64199729177381E-2</v>
      </c>
      <c r="AE115">
        <f t="shared" si="51"/>
        <v>5.9971782015758951E-2</v>
      </c>
      <c r="AF115">
        <f t="shared" si="52"/>
        <v>5.8750153354692594E-2</v>
      </c>
      <c r="AG115">
        <f t="shared" si="53"/>
        <v>6.7726445341170394E-2</v>
      </c>
      <c r="AH115">
        <f t="shared" si="54"/>
        <v>0.1245170700540815</v>
      </c>
      <c r="AI115">
        <f t="shared" si="57"/>
        <v>6.1657980258168751E-2</v>
      </c>
      <c r="AJ115">
        <f t="shared" si="58"/>
        <v>4.7573521463509696E-2</v>
      </c>
      <c r="AK115">
        <f t="shared" si="59"/>
        <v>5.5383618206040749E-2</v>
      </c>
      <c r="AM115" t="str">
        <f t="shared" si="60"/>
        <v>PI_18:0/20:0</v>
      </c>
      <c r="AN115">
        <f t="shared" si="61"/>
        <v>5.6819640347237167E-2</v>
      </c>
      <c r="AO115">
        <f t="shared" si="62"/>
        <v>7.1371727064594215E-2</v>
      </c>
      <c r="AQ115">
        <f t="shared" si="63"/>
        <v>2.6110132173050317E-3</v>
      </c>
      <c r="AR115">
        <f t="shared" si="64"/>
        <v>3.0635137718138142E-2</v>
      </c>
      <c r="AT115">
        <f t="shared" si="55"/>
        <v>1.1676806088088962E-3</v>
      </c>
      <c r="AU115">
        <f t="shared" si="56"/>
        <v>1.2506742601554908E-2</v>
      </c>
      <c r="AW115">
        <f t="shared" si="65"/>
        <v>0.34879093335160072</v>
      </c>
    </row>
    <row r="116" spans="1:49" x14ac:dyDescent="0.2">
      <c r="A116" t="s">
        <v>1487</v>
      </c>
      <c r="B116">
        <v>893.74300000000005</v>
      </c>
      <c r="C116">
        <v>3.1886205420398897E-2</v>
      </c>
      <c r="D116">
        <v>1.9201248321605201E-2</v>
      </c>
      <c r="E116">
        <v>2.01220965956448E-2</v>
      </c>
      <c r="F116">
        <v>2.2307954366137601E-2</v>
      </c>
      <c r="G116">
        <v>3.3198043320989801E-2</v>
      </c>
      <c r="H116">
        <v>3.3434847374924699E-2</v>
      </c>
      <c r="I116">
        <v>1.9598195565686299E-2</v>
      </c>
      <c r="J116">
        <v>1.8320843139809601E-2</v>
      </c>
      <c r="K116">
        <v>2.31546687180086E-2</v>
      </c>
      <c r="L116">
        <v>1.8902083064802198E-2</v>
      </c>
      <c r="M116">
        <v>1.7477414513874301E-2</v>
      </c>
      <c r="N116">
        <v>1.9543683096871E-2</v>
      </c>
      <c r="O116">
        <v>4.5153276538038897E-2</v>
      </c>
      <c r="P116">
        <v>4.4662876090422E-2</v>
      </c>
      <c r="Q116">
        <v>1.93968620185033E-2</v>
      </c>
      <c r="R116">
        <v>1.5880271309068501E-2</v>
      </c>
      <c r="S116">
        <v>1.3034184405172899E-2</v>
      </c>
      <c r="T116">
        <v>9.8244054768213598E-3</v>
      </c>
      <c r="U116">
        <v>5.6710883452226503E-3</v>
      </c>
      <c r="V116">
        <v>5.5764811258540298E-3</v>
      </c>
      <c r="W116">
        <v>1.49716300784746E-2</v>
      </c>
      <c r="X116">
        <v>1.35383821213315E-2</v>
      </c>
      <c r="AA116" t="str">
        <f t="shared" si="47"/>
        <v>PI_p18:0/22:6</v>
      </c>
      <c r="AB116">
        <f t="shared" si="48"/>
        <v>2.5543726871002051E-2</v>
      </c>
      <c r="AC116">
        <f t="shared" si="49"/>
        <v>2.12150254808912E-2</v>
      </c>
      <c r="AD116">
        <f t="shared" si="50"/>
        <v>3.3316445347957246E-2</v>
      </c>
      <c r="AE116">
        <f t="shared" si="51"/>
        <v>1.895951935274795E-2</v>
      </c>
      <c r="AF116">
        <f t="shared" si="52"/>
        <v>2.1028375891405399E-2</v>
      </c>
      <c r="AG116">
        <f t="shared" si="53"/>
        <v>1.8510548805372652E-2</v>
      </c>
      <c r="AH116">
        <f t="shared" si="54"/>
        <v>4.4908076314230452E-2</v>
      </c>
      <c r="AI116">
        <f t="shared" si="57"/>
        <v>1.142929494099713E-2</v>
      </c>
      <c r="AJ116">
        <f t="shared" si="58"/>
        <v>5.62378473553834E-3</v>
      </c>
      <c r="AK116">
        <f t="shared" si="59"/>
        <v>1.425500609990305E-2</v>
      </c>
      <c r="AM116" t="str">
        <f t="shared" si="60"/>
        <v>PI_p18:0/22:6</v>
      </c>
      <c r="AN116">
        <f t="shared" si="61"/>
        <v>2.4012618588800768E-2</v>
      </c>
      <c r="AO116">
        <f t="shared" si="62"/>
        <v>1.8945342179208326E-2</v>
      </c>
      <c r="AQ116">
        <f t="shared" si="63"/>
        <v>5.7265069741509883E-3</v>
      </c>
      <c r="AR116">
        <f t="shared" si="64"/>
        <v>1.5249645244993636E-2</v>
      </c>
      <c r="AT116">
        <f t="shared" si="55"/>
        <v>2.5609717735656482E-3</v>
      </c>
      <c r="AU116">
        <f t="shared" si="56"/>
        <v>6.22564160144903E-3</v>
      </c>
      <c r="AW116">
        <f t="shared" si="65"/>
        <v>0.51706618201195798</v>
      </c>
    </row>
    <row r="117" spans="1:49" x14ac:dyDescent="0.2">
      <c r="A117" t="s">
        <v>1488</v>
      </c>
      <c r="B117">
        <v>911.76099999999997</v>
      </c>
      <c r="C117">
        <v>0</v>
      </c>
      <c r="D117">
        <v>8.6236003980502294E-5</v>
      </c>
      <c r="E117">
        <v>0</v>
      </c>
      <c r="F117">
        <v>0</v>
      </c>
      <c r="G117">
        <v>0</v>
      </c>
      <c r="H117">
        <v>0</v>
      </c>
      <c r="I117">
        <v>1.18761337145454E-3</v>
      </c>
      <c r="J117">
        <v>0</v>
      </c>
      <c r="K117">
        <v>0</v>
      </c>
      <c r="L117">
        <v>0</v>
      </c>
      <c r="M117">
        <v>4.60940122641482E-3</v>
      </c>
      <c r="N117">
        <v>7.6154005738528702E-3</v>
      </c>
      <c r="O117">
        <v>1.40807604912975E-2</v>
      </c>
      <c r="P117">
        <v>8.1898451458737396E-3</v>
      </c>
      <c r="Q117">
        <v>7.6104899749937002E-3</v>
      </c>
      <c r="R117">
        <v>9.9598616636790999E-3</v>
      </c>
      <c r="S117">
        <v>2.0411872428202798E-3</v>
      </c>
      <c r="T117">
        <v>1.48769790343521E-3</v>
      </c>
      <c r="U117">
        <v>1.11807557851169E-3</v>
      </c>
      <c r="V117">
        <v>2.7648078695648799E-4</v>
      </c>
      <c r="W117">
        <v>1.3707539697755699E-3</v>
      </c>
      <c r="X117">
        <v>4.7310686414381802E-4</v>
      </c>
      <c r="AA117" t="str">
        <f t="shared" si="47"/>
        <v>PI_18:3/22:2</v>
      </c>
      <c r="AB117">
        <f t="shared" si="48"/>
        <v>4.3118001990251147E-5</v>
      </c>
      <c r="AC117">
        <f t="shared" si="49"/>
        <v>0</v>
      </c>
      <c r="AD117">
        <f t="shared" si="50"/>
        <v>0</v>
      </c>
      <c r="AE117">
        <f t="shared" si="51"/>
        <v>5.9380668572727E-4</v>
      </c>
      <c r="AF117">
        <f t="shared" si="52"/>
        <v>0</v>
      </c>
      <c r="AG117">
        <f t="shared" si="53"/>
        <v>6.1124009001338447E-3</v>
      </c>
      <c r="AH117">
        <f t="shared" si="54"/>
        <v>1.1135302818585619E-2</v>
      </c>
      <c r="AI117">
        <f t="shared" si="57"/>
        <v>1.7644425731277449E-3</v>
      </c>
      <c r="AJ117">
        <f t="shared" si="58"/>
        <v>6.97278182734089E-4</v>
      </c>
      <c r="AK117">
        <f t="shared" si="59"/>
        <v>9.2193041695969394E-4</v>
      </c>
      <c r="AM117" t="str">
        <f t="shared" si="60"/>
        <v>PI_18:3/22:2</v>
      </c>
      <c r="AN117">
        <f t="shared" si="61"/>
        <v>1.2738493754350423E-4</v>
      </c>
      <c r="AO117">
        <f t="shared" si="62"/>
        <v>4.1262709783081979E-3</v>
      </c>
      <c r="AQ117">
        <f t="shared" si="63"/>
        <v>2.6140530338213477E-4</v>
      </c>
      <c r="AR117">
        <f t="shared" si="64"/>
        <v>4.4909704643070602E-3</v>
      </c>
      <c r="AT117">
        <f t="shared" si="55"/>
        <v>1.169040056082818E-4</v>
      </c>
      <c r="AU117">
        <f t="shared" si="56"/>
        <v>1.8334310145770587E-3</v>
      </c>
      <c r="AW117">
        <f t="shared" si="65"/>
        <v>0.11728540310402218</v>
      </c>
    </row>
    <row r="118" spans="1:49" x14ac:dyDescent="0.2">
      <c r="A118" t="s">
        <v>1489</v>
      </c>
      <c r="B118">
        <v>911.76099999999997</v>
      </c>
      <c r="C118">
        <v>2.7587735875412201E-3</v>
      </c>
      <c r="D118">
        <v>1.7604082055423401E-3</v>
      </c>
      <c r="E118">
        <v>1.30367798106479E-3</v>
      </c>
      <c r="F118">
        <v>0</v>
      </c>
      <c r="G118">
        <v>1.0955043728733799E-3</v>
      </c>
      <c r="H118">
        <v>2.4937625381366898E-3</v>
      </c>
      <c r="I118">
        <v>1.2905231359492399E-3</v>
      </c>
      <c r="J118">
        <v>1.3891408305491801E-3</v>
      </c>
      <c r="K118">
        <v>1.39845799758171E-3</v>
      </c>
      <c r="L118">
        <v>8.2834980301397805E-4</v>
      </c>
      <c r="M118">
        <v>7.65223541919791E-2</v>
      </c>
      <c r="N118">
        <v>0.108789709155809</v>
      </c>
      <c r="O118">
        <v>0.163620063280394</v>
      </c>
      <c r="P118">
        <v>9.6662767750114703E-2</v>
      </c>
      <c r="Q118">
        <v>9.9694047212970593E-2</v>
      </c>
      <c r="R118">
        <v>9.2182427658462698E-2</v>
      </c>
      <c r="S118">
        <v>1.8565911750830201E-2</v>
      </c>
      <c r="T118">
        <v>1.81875001737151E-2</v>
      </c>
      <c r="U118">
        <v>7.7354657791251502E-3</v>
      </c>
      <c r="V118">
        <v>1.20618953722204E-2</v>
      </c>
      <c r="W118">
        <v>1.8633241144079899E-2</v>
      </c>
      <c r="X118">
        <v>2.2007800288863399E-2</v>
      </c>
      <c r="AA118" t="str">
        <f t="shared" si="47"/>
        <v>PI_18:2/22:3</v>
      </c>
      <c r="AB118">
        <f t="shared" si="48"/>
        <v>2.2595908965417802E-3</v>
      </c>
      <c r="AC118">
        <f t="shared" si="49"/>
        <v>6.51838990532395E-4</v>
      </c>
      <c r="AD118">
        <f t="shared" si="50"/>
        <v>1.7946334555050349E-3</v>
      </c>
      <c r="AE118">
        <f t="shared" si="51"/>
        <v>1.33983198324921E-3</v>
      </c>
      <c r="AF118">
        <f t="shared" si="52"/>
        <v>1.1134039002978441E-3</v>
      </c>
      <c r="AG118">
        <f t="shared" si="53"/>
        <v>9.2656031673894051E-2</v>
      </c>
      <c r="AH118">
        <f t="shared" si="54"/>
        <v>0.13014141551525435</v>
      </c>
      <c r="AI118">
        <f t="shared" si="57"/>
        <v>1.8376705962272651E-2</v>
      </c>
      <c r="AJ118">
        <f t="shared" si="58"/>
        <v>9.8986805756727751E-3</v>
      </c>
      <c r="AK118">
        <f t="shared" si="59"/>
        <v>2.0320520716471648E-2</v>
      </c>
      <c r="AM118" t="str">
        <f t="shared" si="60"/>
        <v>PI_18:2/22:3</v>
      </c>
      <c r="AN118">
        <f t="shared" si="61"/>
        <v>1.4318598452252528E-3</v>
      </c>
      <c r="AO118">
        <f t="shared" si="62"/>
        <v>5.4278670888713097E-2</v>
      </c>
      <c r="AQ118">
        <f t="shared" si="63"/>
        <v>6.1948753732909295E-4</v>
      </c>
      <c r="AR118">
        <f t="shared" si="64"/>
        <v>5.3943647522190163E-2</v>
      </c>
      <c r="AT118">
        <f t="shared" si="55"/>
        <v>2.7704324893635806E-4</v>
      </c>
      <c r="AU118">
        <f t="shared" si="56"/>
        <v>2.2022401882319336E-2</v>
      </c>
      <c r="AW118">
        <f t="shared" si="65"/>
        <v>9.362630697863214E-2</v>
      </c>
    </row>
    <row r="119" spans="1:49" x14ac:dyDescent="0.2">
      <c r="A119" t="s">
        <v>1490</v>
      </c>
      <c r="B119">
        <v>911.76099999999997</v>
      </c>
      <c r="C119">
        <v>5.0109925153897002E-3</v>
      </c>
      <c r="D119">
        <v>7.6884497262212298E-3</v>
      </c>
      <c r="E119">
        <v>5.6376179778441296E-3</v>
      </c>
      <c r="F119">
        <v>5.19105897910204E-3</v>
      </c>
      <c r="G119">
        <v>6.4839173131589403E-3</v>
      </c>
      <c r="H119">
        <v>1.5252005694005001E-3</v>
      </c>
      <c r="I119">
        <v>9.7074215757906104E-3</v>
      </c>
      <c r="J119">
        <v>6.8656548923307697E-3</v>
      </c>
      <c r="K119">
        <v>4.3343247309033297E-3</v>
      </c>
      <c r="L119">
        <v>3.7695511302963101E-3</v>
      </c>
      <c r="M119">
        <v>4.7213140843662099E-2</v>
      </c>
      <c r="N119">
        <v>3.9887906574489103E-2</v>
      </c>
      <c r="O119">
        <v>0.10062596211673699</v>
      </c>
      <c r="P119">
        <v>4.61202362666258E-2</v>
      </c>
      <c r="Q119">
        <v>3.5536769806361702E-2</v>
      </c>
      <c r="R119">
        <v>3.8728127499091297E-2</v>
      </c>
      <c r="S119">
        <v>1.02784724520831E-2</v>
      </c>
      <c r="T119">
        <v>8.1473443200652494E-3</v>
      </c>
      <c r="U119">
        <v>1.18557528882746E-2</v>
      </c>
      <c r="V119">
        <v>1.1831539928378799E-2</v>
      </c>
      <c r="W119">
        <v>9.5425614360533893E-3</v>
      </c>
      <c r="X119">
        <v>1.7181974662311101E-2</v>
      </c>
      <c r="AA119" t="str">
        <f t="shared" si="47"/>
        <v>PI_18:1/22:4</v>
      </c>
      <c r="AB119">
        <f t="shared" si="48"/>
        <v>6.3497211208054655E-3</v>
      </c>
      <c r="AC119">
        <f t="shared" si="49"/>
        <v>5.4143384784730852E-3</v>
      </c>
      <c r="AD119">
        <f t="shared" si="50"/>
        <v>4.00455894127972E-3</v>
      </c>
      <c r="AE119">
        <f t="shared" si="51"/>
        <v>8.2865382340606905E-3</v>
      </c>
      <c r="AF119">
        <f t="shared" si="52"/>
        <v>4.0519379305998197E-3</v>
      </c>
      <c r="AG119">
        <f t="shared" si="53"/>
        <v>4.3550523709075598E-2</v>
      </c>
      <c r="AH119">
        <f t="shared" si="54"/>
        <v>7.337309919168139E-2</v>
      </c>
      <c r="AI119">
        <f t="shared" si="57"/>
        <v>9.2129083860741749E-3</v>
      </c>
      <c r="AJ119">
        <f t="shared" si="58"/>
        <v>1.18436464083267E-2</v>
      </c>
      <c r="AK119">
        <f t="shared" si="59"/>
        <v>1.3362268049182245E-2</v>
      </c>
      <c r="AM119" t="str">
        <f t="shared" si="60"/>
        <v>PI_18:1/22:4</v>
      </c>
      <c r="AN119">
        <f t="shared" si="61"/>
        <v>5.6214189410437555E-3</v>
      </c>
      <c r="AO119">
        <f t="shared" si="62"/>
        <v>3.0268489148868021E-2</v>
      </c>
      <c r="AQ119">
        <f t="shared" si="63"/>
        <v>1.7856143291607165E-3</v>
      </c>
      <c r="AR119">
        <f t="shared" si="64"/>
        <v>2.7852524446382004E-2</v>
      </c>
      <c r="AT119">
        <f t="shared" si="55"/>
        <v>7.9855100432020944E-4</v>
      </c>
      <c r="AU119">
        <f t="shared" si="56"/>
        <v>1.1370745490338407E-2</v>
      </c>
      <c r="AW119">
        <f t="shared" si="65"/>
        <v>0.11895133288994256</v>
      </c>
    </row>
    <row r="120" spans="1:49" x14ac:dyDescent="0.2">
      <c r="A120" t="s">
        <v>1491</v>
      </c>
      <c r="B120">
        <v>911.76099999999997</v>
      </c>
      <c r="C120">
        <v>1.77351381950706E-2</v>
      </c>
      <c r="D120">
        <v>8.6037937505209095E-3</v>
      </c>
      <c r="E120">
        <v>1.11062840285712E-2</v>
      </c>
      <c r="F120">
        <v>1.5983092663496901E-2</v>
      </c>
      <c r="G120">
        <v>1.04052811057676E-2</v>
      </c>
      <c r="H120">
        <v>1.48393816398963E-2</v>
      </c>
      <c r="I120">
        <v>7.5495080512253E-3</v>
      </c>
      <c r="J120">
        <v>1.49171225594178E-2</v>
      </c>
      <c r="K120">
        <v>1.0485195998417501E-2</v>
      </c>
      <c r="L120">
        <v>2.0804063521276998E-2</v>
      </c>
      <c r="M120">
        <v>1.38149846036522E-2</v>
      </c>
      <c r="N120">
        <v>2.23250894629261E-2</v>
      </c>
      <c r="O120">
        <v>2.3348130281405199E-2</v>
      </c>
      <c r="P120">
        <v>1.9590389705683699E-2</v>
      </c>
      <c r="Q120">
        <v>1.14106801860535E-2</v>
      </c>
      <c r="R120">
        <v>8.0699443132478902E-3</v>
      </c>
      <c r="S120">
        <v>9.2790353245118702E-3</v>
      </c>
      <c r="T120">
        <v>3.3203442610244302E-3</v>
      </c>
      <c r="U120">
        <v>9.2308078666814494E-3</v>
      </c>
      <c r="V120">
        <v>7.57591885549261E-3</v>
      </c>
      <c r="W120">
        <v>1.3556464789165701E-2</v>
      </c>
      <c r="X120">
        <v>9.7258218966132896E-3</v>
      </c>
      <c r="AA120" t="str">
        <f t="shared" si="47"/>
        <v>PI_18:0/22:5</v>
      </c>
      <c r="AB120">
        <f t="shared" si="48"/>
        <v>1.3169465972795755E-2</v>
      </c>
      <c r="AC120">
        <f t="shared" si="49"/>
        <v>1.3544688346034051E-2</v>
      </c>
      <c r="AD120">
        <f t="shared" si="50"/>
        <v>1.262233137283195E-2</v>
      </c>
      <c r="AE120">
        <f t="shared" si="51"/>
        <v>1.123331530532155E-2</v>
      </c>
      <c r="AF120">
        <f t="shared" si="52"/>
        <v>1.5644629759847248E-2</v>
      </c>
      <c r="AG120">
        <f t="shared" si="53"/>
        <v>1.807003703328915E-2</v>
      </c>
      <c r="AH120">
        <f t="shared" si="54"/>
        <v>2.1469259993544449E-2</v>
      </c>
      <c r="AI120">
        <f t="shared" si="57"/>
        <v>6.2996897927681504E-3</v>
      </c>
      <c r="AJ120">
        <f t="shared" si="58"/>
        <v>8.4033633610870288E-3</v>
      </c>
      <c r="AK120">
        <f t="shared" si="59"/>
        <v>1.1641143342889494E-2</v>
      </c>
      <c r="AM120" t="str">
        <f t="shared" si="60"/>
        <v>PI_18:0/22:5</v>
      </c>
      <c r="AN120">
        <f t="shared" si="61"/>
        <v>1.3242886151366113E-2</v>
      </c>
      <c r="AO120">
        <f t="shared" si="62"/>
        <v>1.3176698704715656E-2</v>
      </c>
      <c r="AQ120">
        <f t="shared" si="63"/>
        <v>1.6037698297013754E-3</v>
      </c>
      <c r="AR120">
        <f t="shared" si="64"/>
        <v>6.4254813997443152E-3</v>
      </c>
      <c r="AT120">
        <f t="shared" si="55"/>
        <v>7.1722767189510734E-4</v>
      </c>
      <c r="AU120">
        <f t="shared" si="56"/>
        <v>2.6231917968529664E-3</v>
      </c>
      <c r="AW120">
        <f t="shared" si="65"/>
        <v>0.98312787215495201</v>
      </c>
    </row>
    <row r="121" spans="1:49" x14ac:dyDescent="0.2">
      <c r="A121" t="s">
        <v>1492</v>
      </c>
      <c r="B121">
        <v>911.76099999999997</v>
      </c>
      <c r="C121">
        <v>7.14767232726144E-3</v>
      </c>
      <c r="D121">
        <v>4.1792841225173098E-3</v>
      </c>
      <c r="E121">
        <v>5.1682118512024798E-3</v>
      </c>
      <c r="F121">
        <v>1.1267741827388799E-3</v>
      </c>
      <c r="G121">
        <v>1.1260725355119201E-2</v>
      </c>
      <c r="H121">
        <v>1.2423920824670601E-2</v>
      </c>
      <c r="I121">
        <v>6.9612690843122802E-3</v>
      </c>
      <c r="J121">
        <v>6.0274220027007504E-3</v>
      </c>
      <c r="K121">
        <v>9.1990535203204608E-3</v>
      </c>
      <c r="L121">
        <v>3.7774036745806799E-3</v>
      </c>
      <c r="M121">
        <v>1.1608930816225001E-2</v>
      </c>
      <c r="N121">
        <v>1.02417571478488E-2</v>
      </c>
      <c r="O121">
        <v>5.9409068000370003E-3</v>
      </c>
      <c r="P121">
        <v>4.0045231262092196E-3</v>
      </c>
      <c r="Q121">
        <v>1.13246457147295E-3</v>
      </c>
      <c r="R121">
        <v>3.6263834701339101E-3</v>
      </c>
      <c r="S121">
        <v>5.95272961434983E-3</v>
      </c>
      <c r="T121">
        <v>5.3924947263055897E-3</v>
      </c>
      <c r="U121">
        <v>5.3688621480691102E-3</v>
      </c>
      <c r="V121">
        <v>5.7705196603192697E-3</v>
      </c>
      <c r="W121">
        <v>1.0506469181553801E-2</v>
      </c>
      <c r="X121">
        <v>7.2299919615949702E-3</v>
      </c>
      <c r="AA121" t="str">
        <f t="shared" si="47"/>
        <v>PI_20:0/20:5</v>
      </c>
      <c r="AB121">
        <f t="shared" si="48"/>
        <v>5.6634782248893749E-3</v>
      </c>
      <c r="AC121">
        <f t="shared" si="49"/>
        <v>3.14749301697068E-3</v>
      </c>
      <c r="AD121">
        <f t="shared" si="50"/>
        <v>1.1842323089894901E-2</v>
      </c>
      <c r="AE121">
        <f t="shared" si="51"/>
        <v>6.4943455435065153E-3</v>
      </c>
      <c r="AF121">
        <f t="shared" si="52"/>
        <v>6.4882285974505703E-3</v>
      </c>
      <c r="AG121">
        <f t="shared" si="53"/>
        <v>1.09253439820369E-2</v>
      </c>
      <c r="AH121">
        <f t="shared" si="54"/>
        <v>4.9727149631231104E-3</v>
      </c>
      <c r="AI121">
        <f t="shared" si="57"/>
        <v>5.6726121703277099E-3</v>
      </c>
      <c r="AJ121">
        <f t="shared" si="58"/>
        <v>5.5696909041941904E-3</v>
      </c>
      <c r="AK121">
        <f t="shared" si="59"/>
        <v>8.8682305715743863E-3</v>
      </c>
      <c r="AM121" t="str">
        <f t="shared" si="60"/>
        <v>PI_20:0/20:5</v>
      </c>
      <c r="AN121">
        <f t="shared" si="61"/>
        <v>6.7271736945424083E-3</v>
      </c>
      <c r="AO121">
        <f t="shared" si="62"/>
        <v>7.2017185182512598E-3</v>
      </c>
      <c r="AQ121">
        <f t="shared" si="63"/>
        <v>3.1710258138989795E-3</v>
      </c>
      <c r="AR121">
        <f t="shared" si="64"/>
        <v>2.5793791027834065E-3</v>
      </c>
      <c r="AT121">
        <f t="shared" si="55"/>
        <v>1.418125855656943E-3</v>
      </c>
      <c r="AU121">
        <f t="shared" si="56"/>
        <v>1.0530271091695386E-3</v>
      </c>
      <c r="AW121">
        <f t="shared" si="65"/>
        <v>0.80199942736853491</v>
      </c>
    </row>
    <row r="122" spans="1:49" x14ac:dyDescent="0.2">
      <c r="A122" t="s">
        <v>1493</v>
      </c>
      <c r="B122">
        <v>911.76099999999997</v>
      </c>
      <c r="C122">
        <v>5.4281569583719798E-3</v>
      </c>
      <c r="D122">
        <v>4.2482091536058999E-3</v>
      </c>
      <c r="E122">
        <v>9.0362349420542096E-3</v>
      </c>
      <c r="F122">
        <v>5.15681930625367E-3</v>
      </c>
      <c r="G122">
        <v>5.3378311195642304E-3</v>
      </c>
      <c r="H122">
        <v>2.5140180888999701E-3</v>
      </c>
      <c r="I122">
        <v>2.43711874150979E-3</v>
      </c>
      <c r="J122">
        <v>3.6117115635350399E-3</v>
      </c>
      <c r="K122">
        <v>4.2870810369889699E-3</v>
      </c>
      <c r="L122">
        <v>5.5336125633146998E-3</v>
      </c>
      <c r="M122">
        <v>8.1041099344436908E-3</v>
      </c>
      <c r="N122">
        <v>1.7718542538111001E-2</v>
      </c>
      <c r="O122">
        <v>1.99240467337338E-2</v>
      </c>
      <c r="P122">
        <v>2.9597426012554301E-2</v>
      </c>
      <c r="Q122">
        <v>8.9476517124506896E-3</v>
      </c>
      <c r="R122">
        <v>1.0477962082380899E-2</v>
      </c>
      <c r="S122">
        <v>1.20203114967117E-2</v>
      </c>
      <c r="T122">
        <v>1.1244165643726701E-2</v>
      </c>
      <c r="U122">
        <v>1.18265355354394E-2</v>
      </c>
      <c r="V122">
        <v>1.1599451634766399E-2</v>
      </c>
      <c r="W122">
        <v>6.0209211433457401E-3</v>
      </c>
      <c r="X122">
        <v>1.26259039967555E-2</v>
      </c>
      <c r="AA122" t="str">
        <f t="shared" si="47"/>
        <v>PI_20:1/20:4</v>
      </c>
      <c r="AB122">
        <f t="shared" si="48"/>
        <v>4.8381830559889403E-3</v>
      </c>
      <c r="AC122">
        <f t="shared" si="49"/>
        <v>7.0965271241539398E-3</v>
      </c>
      <c r="AD122">
        <f t="shared" si="50"/>
        <v>3.9259246042321E-3</v>
      </c>
      <c r="AE122">
        <f t="shared" si="51"/>
        <v>3.0244151525224148E-3</v>
      </c>
      <c r="AF122">
        <f t="shared" si="52"/>
        <v>4.9103468001518349E-3</v>
      </c>
      <c r="AG122">
        <f t="shared" si="53"/>
        <v>1.2911326236277346E-2</v>
      </c>
      <c r="AH122">
        <f t="shared" si="54"/>
        <v>2.4760736373144049E-2</v>
      </c>
      <c r="AI122">
        <f t="shared" si="57"/>
        <v>1.1632238570219201E-2</v>
      </c>
      <c r="AJ122">
        <f t="shared" si="58"/>
        <v>1.17129935851029E-2</v>
      </c>
      <c r="AK122">
        <f t="shared" si="59"/>
        <v>9.323412570050621E-3</v>
      </c>
      <c r="AM122" t="str">
        <f t="shared" si="60"/>
        <v>PI_20:1/20:4</v>
      </c>
      <c r="AN122">
        <f t="shared" si="61"/>
        <v>4.7590793474098459E-3</v>
      </c>
      <c r="AO122">
        <f t="shared" si="62"/>
        <v>1.4068141466958822E-2</v>
      </c>
      <c r="AQ122">
        <f t="shared" si="63"/>
        <v>1.5162460258051757E-3</v>
      </c>
      <c r="AR122">
        <f t="shared" si="64"/>
        <v>6.1168334144111221E-3</v>
      </c>
      <c r="AT122">
        <f t="shared" si="55"/>
        <v>6.7808583686285455E-4</v>
      </c>
      <c r="AU122">
        <f t="shared" si="56"/>
        <v>2.4971867844855748E-3</v>
      </c>
      <c r="AW122">
        <f t="shared" si="65"/>
        <v>2.5126877479250864E-2</v>
      </c>
    </row>
    <row r="123" spans="1:49" x14ac:dyDescent="0.2">
      <c r="A123" t="s">
        <v>1494</v>
      </c>
      <c r="B123">
        <v>911.76099999999997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2.1153253415187299E-3</v>
      </c>
      <c r="K123">
        <v>0</v>
      </c>
      <c r="L123">
        <v>1.0456343696592901E-3</v>
      </c>
      <c r="M123">
        <v>8.5859648740893996E-3</v>
      </c>
      <c r="N123">
        <v>1.7386162496533901E-3</v>
      </c>
      <c r="O123">
        <v>2.5222936897109499E-3</v>
      </c>
      <c r="P123">
        <v>2.4191598041648698E-3</v>
      </c>
      <c r="Q123">
        <v>3.5142330977597802E-3</v>
      </c>
      <c r="R123">
        <v>6.7316552486957702E-3</v>
      </c>
      <c r="S123">
        <v>1.3000852356648599E-3</v>
      </c>
      <c r="T123">
        <v>0</v>
      </c>
      <c r="U123">
        <v>0</v>
      </c>
      <c r="V123">
        <v>0</v>
      </c>
      <c r="W123">
        <v>1.5918337623904101E-3</v>
      </c>
      <c r="X123">
        <v>0</v>
      </c>
      <c r="AA123" t="str">
        <f t="shared" si="47"/>
        <v>PI_20:2/20:3</v>
      </c>
      <c r="AB123">
        <f t="shared" si="48"/>
        <v>0</v>
      </c>
      <c r="AC123">
        <f t="shared" si="49"/>
        <v>0</v>
      </c>
      <c r="AD123">
        <f t="shared" si="50"/>
        <v>0</v>
      </c>
      <c r="AE123">
        <f t="shared" si="51"/>
        <v>1.0576626707593649E-3</v>
      </c>
      <c r="AF123">
        <f t="shared" si="52"/>
        <v>5.2281718482964504E-4</v>
      </c>
      <c r="AG123">
        <f t="shared" si="53"/>
        <v>5.1622905618713948E-3</v>
      </c>
      <c r="AH123">
        <f t="shared" si="54"/>
        <v>2.4707267469379099E-3</v>
      </c>
      <c r="AI123">
        <f t="shared" si="57"/>
        <v>6.5004261783242995E-4</v>
      </c>
      <c r="AJ123">
        <f t="shared" si="58"/>
        <v>0</v>
      </c>
      <c r="AK123">
        <f t="shared" si="59"/>
        <v>7.9591688119520505E-4</v>
      </c>
      <c r="AM123" t="str">
        <f t="shared" si="60"/>
        <v>PI_20:2/20:3</v>
      </c>
      <c r="AN123">
        <f t="shared" si="61"/>
        <v>3.1609597111780197E-4</v>
      </c>
      <c r="AO123">
        <f t="shared" si="62"/>
        <v>1.8157953615673878E-3</v>
      </c>
      <c r="AQ123">
        <f t="shared" si="63"/>
        <v>4.7233590248002967E-4</v>
      </c>
      <c r="AR123">
        <f t="shared" si="64"/>
        <v>2.0811180657607227E-3</v>
      </c>
      <c r="AT123">
        <f t="shared" si="55"/>
        <v>2.1123503723181157E-4</v>
      </c>
      <c r="AU123">
        <f t="shared" si="56"/>
        <v>8.4961289260027638E-4</v>
      </c>
      <c r="AW123">
        <f t="shared" si="65"/>
        <v>0.18457686516584954</v>
      </c>
    </row>
    <row r="124" spans="1:49" x14ac:dyDescent="0.2">
      <c r="A124" t="s">
        <v>1495</v>
      </c>
      <c r="B124">
        <v>913.76300000000003</v>
      </c>
      <c r="C124">
        <v>0</v>
      </c>
      <c r="D124">
        <v>9.5187371618247899E-4</v>
      </c>
      <c r="E124">
        <v>1.03744901230194E-3</v>
      </c>
      <c r="F124">
        <v>0</v>
      </c>
      <c r="G124">
        <v>0</v>
      </c>
      <c r="H124">
        <v>1.21520109416244E-3</v>
      </c>
      <c r="I124">
        <v>1.18761337145454E-3</v>
      </c>
      <c r="J124">
        <v>0</v>
      </c>
      <c r="K124">
        <v>5.2334495909200896E-4</v>
      </c>
      <c r="L124">
        <v>1.0323086159215399E-3</v>
      </c>
      <c r="M124">
        <v>3.3266185763928102E-3</v>
      </c>
      <c r="N124">
        <v>1.2293828876356799E-2</v>
      </c>
      <c r="O124">
        <v>2.6024262828547001E-2</v>
      </c>
      <c r="P124">
        <v>1.39207027119988E-2</v>
      </c>
      <c r="Q124">
        <v>1.23708822951781E-2</v>
      </c>
      <c r="R124">
        <v>9.7797744954842593E-3</v>
      </c>
      <c r="S124">
        <v>1.5619457206362999E-3</v>
      </c>
      <c r="T124">
        <v>1.46299264543264E-3</v>
      </c>
      <c r="U124">
        <v>1.7226217743241501E-3</v>
      </c>
      <c r="V124">
        <v>3.39884084893936E-3</v>
      </c>
      <c r="W124">
        <v>3.4826779585991601E-3</v>
      </c>
      <c r="X124">
        <v>5.2250607828578802E-3</v>
      </c>
      <c r="AA124" t="str">
        <f t="shared" si="47"/>
        <v>PI_18:3/22:1</v>
      </c>
      <c r="AB124">
        <f t="shared" si="48"/>
        <v>4.7593685809123949E-4</v>
      </c>
      <c r="AC124">
        <f t="shared" si="49"/>
        <v>5.1872450615097002E-4</v>
      </c>
      <c r="AD124">
        <f t="shared" si="50"/>
        <v>6.0760054708121998E-4</v>
      </c>
      <c r="AE124">
        <f t="shared" si="51"/>
        <v>5.9380668572727E-4</v>
      </c>
      <c r="AF124">
        <f t="shared" si="52"/>
        <v>7.7782678750677443E-4</v>
      </c>
      <c r="AG124">
        <f t="shared" si="53"/>
        <v>7.8102237263748047E-3</v>
      </c>
      <c r="AH124">
        <f t="shared" si="54"/>
        <v>1.9972482770272901E-2</v>
      </c>
      <c r="AI124">
        <f t="shared" si="57"/>
        <v>1.51246918303447E-3</v>
      </c>
      <c r="AJ124">
        <f t="shared" si="58"/>
        <v>2.5607313116317552E-3</v>
      </c>
      <c r="AK124">
        <f t="shared" si="59"/>
        <v>4.3538693707285206E-3</v>
      </c>
      <c r="AM124" t="str">
        <f t="shared" si="60"/>
        <v>PI_18:3/22:1</v>
      </c>
      <c r="AN124">
        <f t="shared" si="61"/>
        <v>5.9477907691149478E-4</v>
      </c>
      <c r="AO124">
        <f t="shared" si="62"/>
        <v>7.2419552724084903E-3</v>
      </c>
      <c r="AQ124">
        <f t="shared" si="63"/>
        <v>1.1573630664552792E-4</v>
      </c>
      <c r="AR124">
        <f t="shared" si="64"/>
        <v>7.5078486966044132E-3</v>
      </c>
      <c r="AT124">
        <f t="shared" si="55"/>
        <v>5.1758849824832211E-5</v>
      </c>
      <c r="AU124">
        <f t="shared" si="56"/>
        <v>3.0650663954500941E-3</v>
      </c>
      <c r="AW124">
        <f t="shared" si="65"/>
        <v>0.11883626512198586</v>
      </c>
    </row>
    <row r="125" spans="1:49" x14ac:dyDescent="0.2">
      <c r="A125" t="s">
        <v>1496</v>
      </c>
      <c r="B125">
        <v>913.76300000000003</v>
      </c>
      <c r="C125">
        <v>0</v>
      </c>
      <c r="D125">
        <v>0</v>
      </c>
      <c r="E125">
        <v>1.03744901230194E-3</v>
      </c>
      <c r="F125">
        <v>2.8357520419479399E-4</v>
      </c>
      <c r="G125">
        <v>1.7462264541973299E-3</v>
      </c>
      <c r="H125">
        <v>2.2161533917074401E-3</v>
      </c>
      <c r="I125">
        <v>3.1270914067100701E-4</v>
      </c>
      <c r="J125">
        <v>0</v>
      </c>
      <c r="K125">
        <v>1.39845799758171E-3</v>
      </c>
      <c r="L125">
        <v>2.54886416288322E-3</v>
      </c>
      <c r="M125">
        <v>0.122151852719549</v>
      </c>
      <c r="N125">
        <v>0.132771647315446</v>
      </c>
      <c r="O125">
        <v>0.20528446455065</v>
      </c>
      <c r="P125">
        <v>0.186677451888351</v>
      </c>
      <c r="Q125">
        <v>0.14896778269529401</v>
      </c>
      <c r="R125">
        <v>0.15268406329725601</v>
      </c>
      <c r="S125">
        <v>2.4248691233490299E-2</v>
      </c>
      <c r="T125">
        <v>2.4680355998175099E-2</v>
      </c>
      <c r="U125">
        <v>1.62560236749777E-2</v>
      </c>
      <c r="V125">
        <v>1.35030104139997E-2</v>
      </c>
      <c r="W125">
        <v>2.4981265752220701E-2</v>
      </c>
      <c r="X125">
        <v>3.2469945374337901E-2</v>
      </c>
      <c r="AA125" t="str">
        <f t="shared" si="47"/>
        <v>PI_18:2/22:2</v>
      </c>
      <c r="AB125">
        <f t="shared" si="48"/>
        <v>0</v>
      </c>
      <c r="AC125">
        <f t="shared" si="49"/>
        <v>6.6051210824836701E-4</v>
      </c>
      <c r="AD125">
        <f t="shared" si="50"/>
        <v>1.981189922952385E-3</v>
      </c>
      <c r="AE125">
        <f t="shared" si="51"/>
        <v>1.563545703355035E-4</v>
      </c>
      <c r="AF125">
        <f t="shared" si="52"/>
        <v>1.973661080232465E-3</v>
      </c>
      <c r="AG125">
        <f t="shared" si="53"/>
        <v>0.12746175001749749</v>
      </c>
      <c r="AH125">
        <f t="shared" si="54"/>
        <v>0.19598095821950051</v>
      </c>
      <c r="AI125">
        <f t="shared" si="57"/>
        <v>2.4464523615832699E-2</v>
      </c>
      <c r="AJ125">
        <f t="shared" si="58"/>
        <v>1.4879517044488699E-2</v>
      </c>
      <c r="AK125">
        <f t="shared" si="59"/>
        <v>2.8725605563279299E-2</v>
      </c>
      <c r="AM125" t="str">
        <f t="shared" si="60"/>
        <v>PI_18:2/22:2</v>
      </c>
      <c r="AN125">
        <f t="shared" si="61"/>
        <v>9.5434353635374426E-4</v>
      </c>
      <c r="AO125">
        <f t="shared" si="62"/>
        <v>7.8302470892119738E-2</v>
      </c>
      <c r="AQ125">
        <f t="shared" si="63"/>
        <v>9.6531298555690092E-4</v>
      </c>
      <c r="AR125">
        <f t="shared" si="64"/>
        <v>8.0068286982588041E-2</v>
      </c>
      <c r="AT125">
        <f t="shared" si="55"/>
        <v>4.317010910537006E-4</v>
      </c>
      <c r="AU125">
        <f t="shared" si="56"/>
        <v>3.2687741281011547E-2</v>
      </c>
      <c r="AW125">
        <f t="shared" si="65"/>
        <v>9.6875162714036345E-2</v>
      </c>
    </row>
    <row r="126" spans="1:49" x14ac:dyDescent="0.2">
      <c r="A126" t="s">
        <v>1497</v>
      </c>
      <c r="B126">
        <v>913.76300000000003</v>
      </c>
      <c r="C126">
        <v>2.3902385866422298E-3</v>
      </c>
      <c r="D126">
        <v>2.56002486711389E-3</v>
      </c>
      <c r="E126">
        <v>6.5259698935273298E-3</v>
      </c>
      <c r="F126">
        <v>4.1871198018306804E-3</v>
      </c>
      <c r="G126">
        <v>6.4898762551841302E-3</v>
      </c>
      <c r="H126">
        <v>6.5864177862467697E-3</v>
      </c>
      <c r="I126">
        <v>4.0922341497485696E-3</v>
      </c>
      <c r="J126">
        <v>3.7615656889076299E-3</v>
      </c>
      <c r="K126">
        <v>3.0260470042994402E-3</v>
      </c>
      <c r="L126">
        <v>4.33344502397651E-3</v>
      </c>
      <c r="M126">
        <v>0.10051457042135201</v>
      </c>
      <c r="N126">
        <v>8.3008371797195002E-2</v>
      </c>
      <c r="O126">
        <v>0.15822758271046999</v>
      </c>
      <c r="P126">
        <v>0.13874152840190301</v>
      </c>
      <c r="Q126">
        <v>0.11824301896610601</v>
      </c>
      <c r="R126">
        <v>0.12260188370926201</v>
      </c>
      <c r="S126">
        <v>3.1780505781707498E-2</v>
      </c>
      <c r="T126">
        <v>2.5127074772354999E-2</v>
      </c>
      <c r="U126">
        <v>1.5817209319817799E-2</v>
      </c>
      <c r="V126">
        <v>1.42599364875498E-2</v>
      </c>
      <c r="W126">
        <v>3.03425944770216E-2</v>
      </c>
      <c r="X126">
        <v>1.9173094694054899E-2</v>
      </c>
      <c r="AA126" t="str">
        <f t="shared" si="47"/>
        <v>PI_18:1/22:3</v>
      </c>
      <c r="AB126">
        <f t="shared" si="48"/>
        <v>2.4751317268780597E-3</v>
      </c>
      <c r="AC126">
        <f t="shared" si="49"/>
        <v>5.3565448476790047E-3</v>
      </c>
      <c r="AD126">
        <f t="shared" si="50"/>
        <v>6.5381470207154496E-3</v>
      </c>
      <c r="AE126">
        <f t="shared" si="51"/>
        <v>3.9268999193280999E-3</v>
      </c>
      <c r="AF126">
        <f t="shared" si="52"/>
        <v>3.6797460141379749E-3</v>
      </c>
      <c r="AG126">
        <f t="shared" si="53"/>
        <v>9.1761471109273504E-2</v>
      </c>
      <c r="AH126">
        <f t="shared" si="54"/>
        <v>0.1484845555561865</v>
      </c>
      <c r="AI126">
        <f t="shared" si="57"/>
        <v>2.8453790277031248E-2</v>
      </c>
      <c r="AJ126">
        <f t="shared" si="58"/>
        <v>1.50385729036838E-2</v>
      </c>
      <c r="AK126">
        <f t="shared" si="59"/>
        <v>2.4757844585538251E-2</v>
      </c>
      <c r="AM126" t="str">
        <f t="shared" si="60"/>
        <v>PI_18:1/22:3</v>
      </c>
      <c r="AN126">
        <f t="shared" si="61"/>
        <v>4.395293905747717E-3</v>
      </c>
      <c r="AO126">
        <f t="shared" si="62"/>
        <v>6.1699246886342672E-2</v>
      </c>
      <c r="AQ126">
        <f t="shared" si="63"/>
        <v>1.575932053623615E-3</v>
      </c>
      <c r="AR126">
        <f t="shared" si="64"/>
        <v>5.7189538404714566E-2</v>
      </c>
      <c r="AT126">
        <f t="shared" si="55"/>
        <v>7.0477823996464937E-4</v>
      </c>
      <c r="AU126">
        <f t="shared" si="56"/>
        <v>2.3347531286142163E-2</v>
      </c>
      <c r="AW126">
        <f t="shared" si="65"/>
        <v>8.855042046619413E-2</v>
      </c>
    </row>
    <row r="127" spans="1:49" x14ac:dyDescent="0.2">
      <c r="A127" t="s">
        <v>1498</v>
      </c>
      <c r="B127">
        <v>913.76300000000003</v>
      </c>
      <c r="C127">
        <v>7.56977778927079E-3</v>
      </c>
      <c r="D127">
        <v>8.6458399748822294E-3</v>
      </c>
      <c r="E127">
        <v>1.55110278803966E-2</v>
      </c>
      <c r="F127">
        <v>1.3065357046647101E-2</v>
      </c>
      <c r="G127">
        <v>4.8108586897643501E-3</v>
      </c>
      <c r="H127">
        <v>1.17323775077457E-2</v>
      </c>
      <c r="I127">
        <v>8.8992325876411701E-3</v>
      </c>
      <c r="J127">
        <v>9.9049781357217499E-3</v>
      </c>
      <c r="K127">
        <v>6.2202625297475399E-3</v>
      </c>
      <c r="L127">
        <v>9.8658855333850198E-3</v>
      </c>
      <c r="M127">
        <v>1.7870983382552101E-2</v>
      </c>
      <c r="N127">
        <v>1.51809453723241E-2</v>
      </c>
      <c r="O127">
        <v>2.6772195241069101E-2</v>
      </c>
      <c r="P127">
        <v>2.4540884738309499E-2</v>
      </c>
      <c r="Q127">
        <v>1.53693606326683E-2</v>
      </c>
      <c r="R127">
        <v>1.342086357459E-2</v>
      </c>
      <c r="S127">
        <v>6.5358002385833298E-3</v>
      </c>
      <c r="T127">
        <v>7.60108088042651E-3</v>
      </c>
      <c r="U127">
        <v>8.4809333227788396E-3</v>
      </c>
      <c r="V127">
        <v>4.89614957845496E-3</v>
      </c>
      <c r="W127">
        <v>7.1546659491153004E-3</v>
      </c>
      <c r="X127">
        <v>9.58828170873058E-3</v>
      </c>
      <c r="AA127" t="str">
        <f t="shared" si="47"/>
        <v>PI_18:0/22:4</v>
      </c>
      <c r="AB127">
        <f t="shared" si="48"/>
        <v>8.1078088820765101E-3</v>
      </c>
      <c r="AC127">
        <f t="shared" si="49"/>
        <v>1.4288192463521851E-2</v>
      </c>
      <c r="AD127">
        <f t="shared" si="50"/>
        <v>8.2716180987550247E-3</v>
      </c>
      <c r="AE127">
        <f t="shared" si="51"/>
        <v>9.40210536168146E-3</v>
      </c>
      <c r="AF127">
        <f t="shared" si="52"/>
        <v>8.0430740315662799E-3</v>
      </c>
      <c r="AG127">
        <f t="shared" si="53"/>
        <v>1.6525964377438099E-2</v>
      </c>
      <c r="AH127">
        <f t="shared" si="54"/>
        <v>2.5656539989689302E-2</v>
      </c>
      <c r="AI127">
        <f t="shared" si="57"/>
        <v>7.0684405595049203E-3</v>
      </c>
      <c r="AJ127">
        <f t="shared" si="58"/>
        <v>6.6885414506168998E-3</v>
      </c>
      <c r="AK127">
        <f t="shared" si="59"/>
        <v>8.3714738289229398E-3</v>
      </c>
      <c r="AM127" t="str">
        <f t="shared" si="60"/>
        <v>PI_18:0/22:4</v>
      </c>
      <c r="AN127">
        <f t="shared" si="61"/>
        <v>9.6225597675202272E-3</v>
      </c>
      <c r="AO127">
        <f t="shared" si="62"/>
        <v>1.2862192041234431E-2</v>
      </c>
      <c r="AQ127">
        <f t="shared" si="63"/>
        <v>2.6660372009076373E-3</v>
      </c>
      <c r="AR127">
        <f t="shared" si="64"/>
        <v>8.2001011436921376E-3</v>
      </c>
      <c r="AT127">
        <f t="shared" si="55"/>
        <v>1.1922880823545482E-3</v>
      </c>
      <c r="AU127">
        <f t="shared" si="56"/>
        <v>3.3476772735430834E-3</v>
      </c>
      <c r="AW127">
        <f t="shared" si="65"/>
        <v>0.44038272740826451</v>
      </c>
    </row>
    <row r="128" spans="1:49" x14ac:dyDescent="0.2">
      <c r="A128" t="s">
        <v>1499</v>
      </c>
      <c r="B128">
        <v>913.76300000000003</v>
      </c>
      <c r="C128">
        <v>1.1853435712922199E-2</v>
      </c>
      <c r="D128">
        <v>1.8394900117592001E-2</v>
      </c>
      <c r="E128">
        <v>1.2505599891422499E-2</v>
      </c>
      <c r="F128">
        <v>1.5500503613818901E-2</v>
      </c>
      <c r="G128">
        <v>1.53963916480685E-2</v>
      </c>
      <c r="H128">
        <v>1.37358882544903E-2</v>
      </c>
      <c r="I128">
        <v>1.88688791878561E-2</v>
      </c>
      <c r="J128">
        <v>1.6395016109904001E-2</v>
      </c>
      <c r="K128">
        <v>1.4980398273929199E-2</v>
      </c>
      <c r="L128">
        <v>1.7885964707070202E-2</v>
      </c>
      <c r="M128">
        <v>1.9999471582092299E-2</v>
      </c>
      <c r="N128">
        <v>2.0998867618286E-2</v>
      </c>
      <c r="O128">
        <v>2.5880578923168002E-2</v>
      </c>
      <c r="P128">
        <v>2.7197181963778599E-2</v>
      </c>
      <c r="Q128">
        <v>5.7955078073329697E-3</v>
      </c>
      <c r="R128">
        <v>1.23658606423388E-2</v>
      </c>
      <c r="S128">
        <v>1.78399988179553E-2</v>
      </c>
      <c r="T128">
        <v>1.2371601063210801E-2</v>
      </c>
      <c r="U128">
        <v>1.31623394912153E-2</v>
      </c>
      <c r="V128">
        <v>1.52575526863553E-2</v>
      </c>
      <c r="W128">
        <v>1.19462291440584E-2</v>
      </c>
      <c r="X128">
        <v>1.04730637401116E-2</v>
      </c>
      <c r="AA128" t="str">
        <f t="shared" si="47"/>
        <v>PI_20:0/20:4</v>
      </c>
      <c r="AB128">
        <f t="shared" si="48"/>
        <v>1.51241679152571E-2</v>
      </c>
      <c r="AC128">
        <f t="shared" si="49"/>
        <v>1.4003051752620701E-2</v>
      </c>
      <c r="AD128">
        <f t="shared" si="50"/>
        <v>1.4566139951279401E-2</v>
      </c>
      <c r="AE128">
        <f t="shared" si="51"/>
        <v>1.7631947648880049E-2</v>
      </c>
      <c r="AF128">
        <f t="shared" si="52"/>
        <v>1.6433181490499701E-2</v>
      </c>
      <c r="AG128">
        <f t="shared" si="53"/>
        <v>2.0499169600189149E-2</v>
      </c>
      <c r="AH128">
        <f t="shared" si="54"/>
        <v>2.6538880443473301E-2</v>
      </c>
      <c r="AI128">
        <f t="shared" si="57"/>
        <v>1.510579994058305E-2</v>
      </c>
      <c r="AJ128">
        <f t="shared" si="58"/>
        <v>1.42099460887853E-2</v>
      </c>
      <c r="AK128">
        <f t="shared" si="59"/>
        <v>1.1209646442085001E-2</v>
      </c>
      <c r="AM128" t="str">
        <f t="shared" si="60"/>
        <v>PI_20:0/20:4</v>
      </c>
      <c r="AN128">
        <f t="shared" si="61"/>
        <v>1.5551697751707389E-2</v>
      </c>
      <c r="AO128">
        <f t="shared" si="62"/>
        <v>1.751268850302316E-2</v>
      </c>
      <c r="AQ128">
        <f t="shared" si="63"/>
        <v>1.4711274236082514E-3</v>
      </c>
      <c r="AR128">
        <f t="shared" si="64"/>
        <v>6.0584810290687371E-3</v>
      </c>
      <c r="AT128">
        <f t="shared" si="55"/>
        <v>6.5790818455043571E-4</v>
      </c>
      <c r="AU128">
        <f t="shared" si="56"/>
        <v>2.4733645229250579E-3</v>
      </c>
      <c r="AW128">
        <f t="shared" si="65"/>
        <v>0.51677223569835906</v>
      </c>
    </row>
    <row r="129" spans="1:49" x14ac:dyDescent="0.2">
      <c r="A129" t="s">
        <v>1500</v>
      </c>
      <c r="B129">
        <v>913.76300000000003</v>
      </c>
      <c r="C129">
        <v>0</v>
      </c>
      <c r="D129">
        <v>0</v>
      </c>
      <c r="E129">
        <v>1.03744901230194E-3</v>
      </c>
      <c r="F129">
        <v>1.1050443416143101E-3</v>
      </c>
      <c r="G129">
        <v>1.0955043728733799E-3</v>
      </c>
      <c r="H129">
        <v>0</v>
      </c>
      <c r="I129">
        <v>0</v>
      </c>
      <c r="J129">
        <v>0</v>
      </c>
      <c r="K129">
        <v>0</v>
      </c>
      <c r="L129">
        <v>2.0779429855808302E-3</v>
      </c>
      <c r="M129">
        <v>1.71296413137888E-3</v>
      </c>
      <c r="N129">
        <v>3.1404044389755298E-3</v>
      </c>
      <c r="O129">
        <v>0</v>
      </c>
      <c r="P129">
        <v>2.4191598041648698E-3</v>
      </c>
      <c r="Q129">
        <v>6.5354664526841898E-3</v>
      </c>
      <c r="R129">
        <v>3.5310744793144301E-3</v>
      </c>
      <c r="S129">
        <v>1.74702547579665E-3</v>
      </c>
      <c r="T129">
        <v>3.0921929286800002E-3</v>
      </c>
      <c r="U129">
        <v>2.7718755443898201E-3</v>
      </c>
      <c r="V129">
        <v>4.7203479102011798E-3</v>
      </c>
      <c r="W129">
        <v>1.5918337623904101E-3</v>
      </c>
      <c r="X129">
        <v>1.77762577830233E-3</v>
      </c>
      <c r="AA129" t="str">
        <f t="shared" si="47"/>
        <v>PI_20:1/20:3</v>
      </c>
      <c r="AB129">
        <f t="shared" si="48"/>
        <v>0</v>
      </c>
      <c r="AC129">
        <f t="shared" si="49"/>
        <v>1.0712466769581251E-3</v>
      </c>
      <c r="AD129">
        <f t="shared" si="50"/>
        <v>5.4775218643668996E-4</v>
      </c>
      <c r="AE129">
        <f t="shared" si="51"/>
        <v>0</v>
      </c>
      <c r="AF129">
        <f t="shared" si="52"/>
        <v>1.0389714927904151E-3</v>
      </c>
      <c r="AG129">
        <f t="shared" si="53"/>
        <v>2.4266842851772049E-3</v>
      </c>
      <c r="AH129">
        <f t="shared" si="54"/>
        <v>1.2095799020824349E-3</v>
      </c>
      <c r="AI129">
        <f t="shared" si="57"/>
        <v>2.4196092022383251E-3</v>
      </c>
      <c r="AJ129">
        <f t="shared" si="58"/>
        <v>3.7461117272954998E-3</v>
      </c>
      <c r="AK129">
        <f t="shared" si="59"/>
        <v>1.6847297703463701E-3</v>
      </c>
      <c r="AM129" t="str">
        <f t="shared" si="60"/>
        <v>PI_20:1/20:3</v>
      </c>
      <c r="AN129">
        <f t="shared" si="61"/>
        <v>5.3159407123704603E-4</v>
      </c>
      <c r="AO129">
        <f t="shared" si="62"/>
        <v>2.2973429774279666E-3</v>
      </c>
      <c r="AQ129">
        <f t="shared" si="63"/>
        <v>5.2775524170756843E-4</v>
      </c>
      <c r="AR129">
        <f t="shared" si="64"/>
        <v>9.6035573406269136E-4</v>
      </c>
      <c r="AT129">
        <f t="shared" si="55"/>
        <v>2.3601931918799102E-4</v>
      </c>
      <c r="AU129">
        <f t="shared" si="56"/>
        <v>3.9206358666826204E-4</v>
      </c>
      <c r="AW129">
        <f t="shared" si="65"/>
        <v>1.0663878759475044E-2</v>
      </c>
    </row>
    <row r="130" spans="1:49" x14ac:dyDescent="0.2">
      <c r="A130" t="s">
        <v>1501</v>
      </c>
      <c r="B130">
        <v>913.76300000000003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1.2468812690683399E-3</v>
      </c>
      <c r="I130">
        <v>0</v>
      </c>
      <c r="J130">
        <v>0</v>
      </c>
      <c r="K130">
        <v>0</v>
      </c>
      <c r="L130">
        <v>0</v>
      </c>
      <c r="M130">
        <v>2.8549402189648001E-3</v>
      </c>
      <c r="N130">
        <v>1.5173664178776199E-3</v>
      </c>
      <c r="O130">
        <v>5.8586201529440499E-3</v>
      </c>
      <c r="P130">
        <v>0</v>
      </c>
      <c r="Q130">
        <v>1.1847323754432201E-3</v>
      </c>
      <c r="R130">
        <v>2.5741714753762901E-3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AA130" t="str">
        <f t="shared" si="47"/>
        <v>PI_20:2/20:2</v>
      </c>
      <c r="AB130">
        <f t="shared" si="48"/>
        <v>0</v>
      </c>
      <c r="AC130">
        <f t="shared" si="49"/>
        <v>0</v>
      </c>
      <c r="AD130">
        <f t="shared" si="50"/>
        <v>6.2344063453416995E-4</v>
      </c>
      <c r="AE130">
        <f t="shared" si="51"/>
        <v>0</v>
      </c>
      <c r="AF130">
        <f t="shared" si="52"/>
        <v>0</v>
      </c>
      <c r="AG130">
        <f t="shared" si="53"/>
        <v>2.1861533184212101E-3</v>
      </c>
      <c r="AH130">
        <f t="shared" si="54"/>
        <v>2.929310076472025E-3</v>
      </c>
      <c r="AI130">
        <f t="shared" si="57"/>
        <v>0</v>
      </c>
      <c r="AJ130">
        <f t="shared" si="58"/>
        <v>0</v>
      </c>
      <c r="AK130">
        <f t="shared" si="59"/>
        <v>0</v>
      </c>
      <c r="AM130" t="str">
        <f t="shared" si="60"/>
        <v>PI_20:2/20:2</v>
      </c>
      <c r="AN130">
        <f t="shared" si="61"/>
        <v>1.24688126906834E-4</v>
      </c>
      <c r="AO130">
        <f t="shared" si="62"/>
        <v>1.0230926789786469E-3</v>
      </c>
      <c r="AQ130">
        <f t="shared" si="63"/>
        <v>2.7881112775080138E-4</v>
      </c>
      <c r="AR130">
        <f t="shared" si="64"/>
        <v>1.4253535269246438E-3</v>
      </c>
      <c r="AT130">
        <f t="shared" si="55"/>
        <v>1.2468812690683397E-4</v>
      </c>
      <c r="AU130">
        <f t="shared" si="56"/>
        <v>5.8189814067362365E-4</v>
      </c>
      <c r="AW130">
        <f t="shared" si="65"/>
        <v>0.2340150367258321</v>
      </c>
    </row>
    <row r="131" spans="1:49" x14ac:dyDescent="0.2">
      <c r="A131" t="s">
        <v>1502</v>
      </c>
      <c r="B131">
        <v>915.76499999999999</v>
      </c>
      <c r="C131">
        <v>1.9461716065728701E-3</v>
      </c>
      <c r="D131">
        <v>0</v>
      </c>
      <c r="E131">
        <v>1.58603265298998E-3</v>
      </c>
      <c r="F131">
        <v>2.9187084622433299E-3</v>
      </c>
      <c r="G131">
        <v>0</v>
      </c>
      <c r="H131">
        <v>0</v>
      </c>
      <c r="I131">
        <v>4.9536462055004905E-4</v>
      </c>
      <c r="J131">
        <v>0</v>
      </c>
      <c r="K131">
        <v>9.7951942342816394E-4</v>
      </c>
      <c r="L131">
        <v>4.1964544160156701E-4</v>
      </c>
      <c r="M131">
        <v>8.4994065454432593E-3</v>
      </c>
      <c r="N131">
        <v>4.0768126160200101E-3</v>
      </c>
      <c r="O131">
        <v>3.3250589824760802E-3</v>
      </c>
      <c r="P131">
        <v>5.9195118938372999E-3</v>
      </c>
      <c r="Q131">
        <v>3.4840306072136001E-3</v>
      </c>
      <c r="R131">
        <v>2.7506275965575601E-3</v>
      </c>
      <c r="S131">
        <v>1.45720152664773E-3</v>
      </c>
      <c r="T131">
        <v>3.2959846983379899E-3</v>
      </c>
      <c r="U131">
        <v>3.1048770679870702E-3</v>
      </c>
      <c r="V131">
        <v>2.9380395373452199E-3</v>
      </c>
      <c r="W131">
        <v>2.9906885829408601E-3</v>
      </c>
      <c r="X131">
        <v>3.1421864054850001E-3</v>
      </c>
      <c r="AA131" t="str">
        <f t="shared" si="47"/>
        <v>PI_18:3/22:0</v>
      </c>
      <c r="AB131">
        <f t="shared" si="48"/>
        <v>9.7308580328643503E-4</v>
      </c>
      <c r="AC131">
        <f t="shared" si="49"/>
        <v>2.2523705576166552E-3</v>
      </c>
      <c r="AD131">
        <f t="shared" si="50"/>
        <v>0</v>
      </c>
      <c r="AE131">
        <f t="shared" si="51"/>
        <v>2.4768231027502452E-4</v>
      </c>
      <c r="AF131">
        <f t="shared" si="52"/>
        <v>6.9958243251486553E-4</v>
      </c>
      <c r="AG131">
        <f t="shared" si="53"/>
        <v>6.2881095807316347E-3</v>
      </c>
      <c r="AH131">
        <f t="shared" si="54"/>
        <v>4.62228543815669E-3</v>
      </c>
      <c r="AI131">
        <f t="shared" si="57"/>
        <v>2.3765931124928598E-3</v>
      </c>
      <c r="AJ131">
        <f t="shared" si="58"/>
        <v>3.0214583026661451E-3</v>
      </c>
      <c r="AK131">
        <f t="shared" si="59"/>
        <v>3.0664374942129301E-3</v>
      </c>
      <c r="AM131" t="str">
        <f t="shared" si="60"/>
        <v>PI_18:3/22:0</v>
      </c>
      <c r="AN131">
        <f t="shared" si="61"/>
        <v>8.3454422073859602E-4</v>
      </c>
      <c r="AO131">
        <f t="shared" si="62"/>
        <v>3.8749767856520517E-3</v>
      </c>
      <c r="AQ131">
        <f t="shared" si="63"/>
        <v>8.7870799106438177E-4</v>
      </c>
      <c r="AR131">
        <f t="shared" si="64"/>
        <v>1.5818551867495939E-3</v>
      </c>
      <c r="AT131">
        <f t="shared" si="55"/>
        <v>3.9297016007844705E-4</v>
      </c>
      <c r="AU131">
        <f t="shared" si="56"/>
        <v>6.4578967575191657E-4</v>
      </c>
      <c r="AW131">
        <f t="shared" si="65"/>
        <v>8.7365600163165063E-3</v>
      </c>
    </row>
    <row r="132" spans="1:49" x14ac:dyDescent="0.2">
      <c r="A132" t="s">
        <v>1503</v>
      </c>
      <c r="B132">
        <v>915.76499999999999</v>
      </c>
      <c r="C132">
        <v>5.4488546306608304E-3</v>
      </c>
      <c r="D132">
        <v>3.6023784686201898E-3</v>
      </c>
      <c r="E132">
        <v>5.7513621510454698E-3</v>
      </c>
      <c r="F132">
        <v>1.1702899410283899E-3</v>
      </c>
      <c r="G132">
        <v>4.2280302353032697E-3</v>
      </c>
      <c r="H132">
        <v>6.3571065736416103E-3</v>
      </c>
      <c r="I132">
        <v>2.8648482702887802E-3</v>
      </c>
      <c r="J132">
        <v>5.7696688694169398E-3</v>
      </c>
      <c r="K132">
        <v>2.4704095206873702E-3</v>
      </c>
      <c r="L132">
        <v>8.0068193745650405E-3</v>
      </c>
      <c r="M132">
        <v>0.13363332289906099</v>
      </c>
      <c r="N132">
        <v>0.14645466213792699</v>
      </c>
      <c r="O132">
        <v>0.23069685958479699</v>
      </c>
      <c r="P132">
        <v>0.25743927685482998</v>
      </c>
      <c r="Q132">
        <v>0.18810505692764701</v>
      </c>
      <c r="R132">
        <v>0.15747411912908901</v>
      </c>
      <c r="S132">
        <v>3.8353074094599197E-2</v>
      </c>
      <c r="T132">
        <v>4.3386132101045E-2</v>
      </c>
      <c r="U132">
        <v>4.1219344288630902E-2</v>
      </c>
      <c r="V132">
        <v>3.2438869612175597E-2</v>
      </c>
      <c r="W132">
        <v>4.1705070001093997E-2</v>
      </c>
      <c r="X132">
        <v>5.1932785836183402E-2</v>
      </c>
      <c r="AA132" t="str">
        <f t="shared" si="47"/>
        <v>PI_18:2/22:1</v>
      </c>
      <c r="AB132">
        <f t="shared" si="48"/>
        <v>4.5256165496405099E-3</v>
      </c>
      <c r="AC132">
        <f t="shared" si="49"/>
        <v>3.4608260460369297E-3</v>
      </c>
      <c r="AD132">
        <f t="shared" si="50"/>
        <v>5.29256840447244E-3</v>
      </c>
      <c r="AE132">
        <f t="shared" si="51"/>
        <v>4.3172585698528602E-3</v>
      </c>
      <c r="AF132">
        <f t="shared" si="52"/>
        <v>5.2386144476262051E-3</v>
      </c>
      <c r="AG132">
        <f t="shared" si="53"/>
        <v>0.14004399251849398</v>
      </c>
      <c r="AH132">
        <f t="shared" si="54"/>
        <v>0.24406806821981347</v>
      </c>
      <c r="AI132">
        <f t="shared" si="57"/>
        <v>4.0869603097822102E-2</v>
      </c>
      <c r="AJ132">
        <f t="shared" si="58"/>
        <v>3.6829106950403249E-2</v>
      </c>
      <c r="AK132">
        <f t="shared" si="59"/>
        <v>4.6818927918638703E-2</v>
      </c>
      <c r="AM132" t="str">
        <f t="shared" si="60"/>
        <v>PI_18:2/22:1</v>
      </c>
      <c r="AN132">
        <f t="shared" si="61"/>
        <v>4.5669768035257897E-3</v>
      </c>
      <c r="AO132">
        <f t="shared" si="62"/>
        <v>0.1017259397410343</v>
      </c>
      <c r="AQ132">
        <f t="shared" si="63"/>
        <v>7.5253233509604768E-4</v>
      </c>
      <c r="AR132">
        <f t="shared" si="64"/>
        <v>9.0359597265145628E-2</v>
      </c>
      <c r="AT132">
        <f t="shared" si="55"/>
        <v>3.3654269130828265E-4</v>
      </c>
      <c r="AU132">
        <f t="shared" si="56"/>
        <v>3.6889151110498855E-2</v>
      </c>
      <c r="AW132">
        <f t="shared" si="65"/>
        <v>7.4006069641106356E-2</v>
      </c>
    </row>
    <row r="133" spans="1:49" x14ac:dyDescent="0.2">
      <c r="A133" t="s">
        <v>1504</v>
      </c>
      <c r="B133">
        <v>915.76499999999999</v>
      </c>
      <c r="C133">
        <v>4.0933181740599499E-3</v>
      </c>
      <c r="D133">
        <v>3.5367138389457002E-3</v>
      </c>
      <c r="E133">
        <v>4.7181446897698901E-3</v>
      </c>
      <c r="F133">
        <v>5.0255569483644603E-3</v>
      </c>
      <c r="G133">
        <v>4.6198596373536504E-3</v>
      </c>
      <c r="H133">
        <v>4.09265524811008E-3</v>
      </c>
      <c r="I133">
        <v>4.17410802969334E-3</v>
      </c>
      <c r="J133">
        <v>7.57882357106353E-3</v>
      </c>
      <c r="K133">
        <v>5.44274442563469E-3</v>
      </c>
      <c r="L133">
        <v>4.2583121664272298E-3</v>
      </c>
      <c r="M133">
        <v>0.12644775152165399</v>
      </c>
      <c r="N133">
        <v>0.12591315198799599</v>
      </c>
      <c r="O133">
        <v>0.20833231740343899</v>
      </c>
      <c r="P133">
        <v>0.186828868779394</v>
      </c>
      <c r="Q133">
        <v>0.17329097867427901</v>
      </c>
      <c r="R133">
        <v>0.179002238539722</v>
      </c>
      <c r="S133">
        <v>2.9484530466388999E-2</v>
      </c>
      <c r="T133">
        <v>3.5467813511346903E-2</v>
      </c>
      <c r="U133">
        <v>2.0920995416038202E-2</v>
      </c>
      <c r="V133">
        <v>1.9593548820606599E-2</v>
      </c>
      <c r="W133">
        <v>2.64580419064432E-2</v>
      </c>
      <c r="X133">
        <v>2.4441593883247101E-2</v>
      </c>
      <c r="AA133" t="str">
        <f t="shared" si="47"/>
        <v>PI_18:1/22:2</v>
      </c>
      <c r="AB133">
        <f t="shared" si="48"/>
        <v>3.8150160065028253E-3</v>
      </c>
      <c r="AC133">
        <f t="shared" si="49"/>
        <v>4.8718508190671757E-3</v>
      </c>
      <c r="AD133">
        <f t="shared" si="50"/>
        <v>4.3562574427318656E-3</v>
      </c>
      <c r="AE133">
        <f t="shared" si="51"/>
        <v>5.8764658003784345E-3</v>
      </c>
      <c r="AF133">
        <f t="shared" si="52"/>
        <v>4.8505282960309599E-3</v>
      </c>
      <c r="AG133">
        <f t="shared" si="53"/>
        <v>0.12618045175482501</v>
      </c>
      <c r="AH133">
        <f t="shared" si="54"/>
        <v>0.19758059309141651</v>
      </c>
      <c r="AI133">
        <f t="shared" si="57"/>
        <v>3.2476171988867951E-2</v>
      </c>
      <c r="AJ133">
        <f t="shared" si="58"/>
        <v>2.02572721183224E-2</v>
      </c>
      <c r="AK133">
        <f t="shared" si="59"/>
        <v>2.5449817894845149E-2</v>
      </c>
      <c r="AM133" t="str">
        <f t="shared" si="60"/>
        <v>PI_18:1/22:2</v>
      </c>
      <c r="AN133">
        <f t="shared" si="61"/>
        <v>4.7540236729422519E-3</v>
      </c>
      <c r="AO133">
        <f t="shared" si="62"/>
        <v>8.0388861369655396E-2</v>
      </c>
      <c r="AQ133">
        <f t="shared" si="63"/>
        <v>7.6207382838093529E-4</v>
      </c>
      <c r="AR133">
        <f t="shared" si="64"/>
        <v>7.8677353891488874E-2</v>
      </c>
      <c r="AT133">
        <f t="shared" si="55"/>
        <v>3.4080977682665592E-4</v>
      </c>
      <c r="AU133">
        <f t="shared" si="56"/>
        <v>3.2119895224420693E-2</v>
      </c>
      <c r="AW133">
        <f t="shared" si="65"/>
        <v>9.8024086174609643E-2</v>
      </c>
    </row>
    <row r="134" spans="1:49" x14ac:dyDescent="0.2">
      <c r="A134" t="s">
        <v>1505</v>
      </c>
      <c r="B134">
        <v>915.76499999999999</v>
      </c>
      <c r="C134">
        <v>3.5919290641796501E-3</v>
      </c>
      <c r="D134">
        <v>5.0122843042717698E-3</v>
      </c>
      <c r="E134">
        <v>8.0961981008502801E-3</v>
      </c>
      <c r="F134">
        <v>4.93429686088549E-3</v>
      </c>
      <c r="G134">
        <v>8.9802756780312694E-3</v>
      </c>
      <c r="H134">
        <v>4.2632543159429603E-3</v>
      </c>
      <c r="I134">
        <v>3.6764234538969299E-3</v>
      </c>
      <c r="J134">
        <v>8.4858399043378809E-3</v>
      </c>
      <c r="K134">
        <v>3.3942775675027798E-3</v>
      </c>
      <c r="L134">
        <v>4.2353436432031903E-3</v>
      </c>
      <c r="M134">
        <v>4.90562519587944E-2</v>
      </c>
      <c r="N134">
        <v>3.5796341831294501E-2</v>
      </c>
      <c r="O134">
        <v>5.8038755169302098E-2</v>
      </c>
      <c r="P134">
        <v>4.0116291895184002E-2</v>
      </c>
      <c r="Q134">
        <v>2.0595398000462398E-2</v>
      </c>
      <c r="R134">
        <v>1.3804299406339799E-2</v>
      </c>
      <c r="S134">
        <v>2.0599051887860001E-2</v>
      </c>
      <c r="T134">
        <v>8.7822615850676397E-3</v>
      </c>
      <c r="U134">
        <v>7.6349420497186698E-3</v>
      </c>
      <c r="V134">
        <v>7.2777370648736701E-3</v>
      </c>
      <c r="W134">
        <v>1.4291838120243301E-2</v>
      </c>
      <c r="X134">
        <v>8.7701198867067807E-3</v>
      </c>
      <c r="AA134" t="str">
        <f t="shared" si="47"/>
        <v>PI_18:0/22:3</v>
      </c>
      <c r="AB134">
        <f t="shared" si="48"/>
        <v>4.3021066842257099E-3</v>
      </c>
      <c r="AC134">
        <f t="shared" si="49"/>
        <v>6.5152474808678855E-3</v>
      </c>
      <c r="AD134">
        <f t="shared" si="50"/>
        <v>6.6217649969871149E-3</v>
      </c>
      <c r="AE134">
        <f t="shared" si="51"/>
        <v>6.0811316791174056E-3</v>
      </c>
      <c r="AF134">
        <f t="shared" si="52"/>
        <v>3.8148106053529848E-3</v>
      </c>
      <c r="AG134">
        <f t="shared" si="53"/>
        <v>4.2426296895044451E-2</v>
      </c>
      <c r="AH134">
        <f t="shared" si="54"/>
        <v>4.9077523532243053E-2</v>
      </c>
      <c r="AI134">
        <f t="shared" si="57"/>
        <v>1.469065673646382E-2</v>
      </c>
      <c r="AJ134">
        <f t="shared" si="58"/>
        <v>7.4563395572961703E-3</v>
      </c>
      <c r="AK134">
        <f t="shared" si="59"/>
        <v>1.153097900347504E-2</v>
      </c>
      <c r="AM134" t="str">
        <f t="shared" si="60"/>
        <v>PI_18:0/22:3</v>
      </c>
      <c r="AN134">
        <f t="shared" si="61"/>
        <v>5.4670122893102201E-3</v>
      </c>
      <c r="AO134">
        <f t="shared" si="62"/>
        <v>2.5036359144904506E-2</v>
      </c>
      <c r="AQ134">
        <f t="shared" si="63"/>
        <v>1.3130278872583627E-3</v>
      </c>
      <c r="AR134">
        <f t="shared" si="64"/>
        <v>1.9228061913788938E-2</v>
      </c>
      <c r="AT134">
        <f t="shared" si="55"/>
        <v>5.8720392245252583E-4</v>
      </c>
      <c r="AU134">
        <f t="shared" si="56"/>
        <v>7.8498234052376496E-3</v>
      </c>
      <c r="AW134">
        <f t="shared" si="65"/>
        <v>8.5067534209816262E-2</v>
      </c>
    </row>
    <row r="135" spans="1:49" x14ac:dyDescent="0.2">
      <c r="A135" t="s">
        <v>1506</v>
      </c>
      <c r="B135">
        <v>915.76499999999999</v>
      </c>
      <c r="C135">
        <v>6.7985108364470497E-4</v>
      </c>
      <c r="D135">
        <v>1.95055102260025E-3</v>
      </c>
      <c r="E135">
        <v>0</v>
      </c>
      <c r="F135">
        <v>6.6110754585230896E-4</v>
      </c>
      <c r="G135">
        <v>1.0955043728733799E-3</v>
      </c>
      <c r="H135">
        <v>2.10857042198879E-3</v>
      </c>
      <c r="I135">
        <v>1.2185743370996601E-3</v>
      </c>
      <c r="J135">
        <v>1.38512011199175E-3</v>
      </c>
      <c r="K135">
        <v>9.8317386352920599E-4</v>
      </c>
      <c r="L135">
        <v>1.0323086159215399E-3</v>
      </c>
      <c r="M135">
        <v>1.73505783516234E-3</v>
      </c>
      <c r="N135">
        <v>4.8982363112863104E-3</v>
      </c>
      <c r="O135">
        <v>6.46417648708878E-4</v>
      </c>
      <c r="P135">
        <v>9.8503606232319702E-3</v>
      </c>
      <c r="Q135">
        <v>4.4832709504259698E-3</v>
      </c>
      <c r="R135">
        <v>3.7337494178889198E-3</v>
      </c>
      <c r="S135">
        <v>4.34621667244938E-3</v>
      </c>
      <c r="T135">
        <v>2.2487673251105002E-3</v>
      </c>
      <c r="U135">
        <v>3.7612581974156801E-3</v>
      </c>
      <c r="V135">
        <v>1.03883374211574E-3</v>
      </c>
      <c r="W135">
        <v>1.68826480883464E-3</v>
      </c>
      <c r="X135">
        <v>1.77762577830233E-3</v>
      </c>
      <c r="AA135" t="str">
        <f t="shared" si="47"/>
        <v>PI_20:0/20:3</v>
      </c>
      <c r="AB135">
        <f t="shared" si="48"/>
        <v>1.3152010531224776E-3</v>
      </c>
      <c r="AC135">
        <f t="shared" si="49"/>
        <v>3.3055377292615448E-4</v>
      </c>
      <c r="AD135">
        <f t="shared" si="50"/>
        <v>1.602037397431085E-3</v>
      </c>
      <c r="AE135">
        <f t="shared" si="51"/>
        <v>1.301847224545705E-3</v>
      </c>
      <c r="AF135">
        <f t="shared" si="52"/>
        <v>1.0077412397253729E-3</v>
      </c>
      <c r="AG135">
        <f t="shared" si="53"/>
        <v>3.3166470732243253E-3</v>
      </c>
      <c r="AH135">
        <f t="shared" si="54"/>
        <v>5.2483891359704242E-3</v>
      </c>
      <c r="AI135">
        <f t="shared" ref="AI135:AI154" si="66">AVERAGE(S135:T135)</f>
        <v>3.2974919987799403E-3</v>
      </c>
      <c r="AJ135">
        <f t="shared" ref="AJ135:AJ154" si="67">AVERAGE(U135:V135)</f>
        <v>2.40004596976571E-3</v>
      </c>
      <c r="AK135">
        <f t="shared" ref="AK135:AK154" si="68">AVERAGE(W135:X135)</f>
        <v>1.7329452935684851E-3</v>
      </c>
      <c r="AM135" t="str">
        <f t="shared" ref="AM135:AM154" si="69">A135</f>
        <v>PI_20:0/20:3</v>
      </c>
      <c r="AN135">
        <f t="shared" ref="AN135:AN154" si="70">AVERAGE(AB135:AF135)</f>
        <v>1.1114761375501589E-3</v>
      </c>
      <c r="AO135">
        <f t="shared" ref="AO135:AO154" si="71">AVERAGE(AG135:AK135)</f>
        <v>3.1991038942617775E-3</v>
      </c>
      <c r="AQ135">
        <f t="shared" ref="AQ135:AQ154" si="72">STDEV(AB135:AF135)</f>
        <v>4.8450903249615506E-4</v>
      </c>
      <c r="AR135">
        <f t="shared" ref="AR135:AR154" si="73">STDEV(AG135:AK135)</f>
        <v>1.3239317607984032E-3</v>
      </c>
      <c r="AT135">
        <f t="shared" si="55"/>
        <v>2.1667902647481147E-4</v>
      </c>
      <c r="AU135">
        <f t="shared" si="56"/>
        <v>5.4049287803676022E-4</v>
      </c>
      <c r="AW135">
        <f t="shared" ref="AW135:AW154" si="74">TTEST(AB135:AF135,AG135:AK135,2,3)</f>
        <v>2.0884822301811594E-2</v>
      </c>
    </row>
    <row r="136" spans="1:49" x14ac:dyDescent="0.2">
      <c r="A136" t="s">
        <v>1507</v>
      </c>
      <c r="B136">
        <v>915.76499999999999</v>
      </c>
      <c r="C136">
        <v>4.5500561169118802E-4</v>
      </c>
      <c r="D136">
        <v>9.0294373506749105E-4</v>
      </c>
      <c r="E136">
        <v>0</v>
      </c>
      <c r="F136">
        <v>1.1050443416143101E-3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1.0323086159215399E-3</v>
      </c>
      <c r="M136">
        <v>5.7098804379296098E-3</v>
      </c>
      <c r="N136">
        <v>3.1686807722574001E-3</v>
      </c>
      <c r="O136">
        <v>1.26505496175182E-2</v>
      </c>
      <c r="P136">
        <v>3.9381345998672603E-3</v>
      </c>
      <c r="Q136">
        <v>4.8283092859750703E-3</v>
      </c>
      <c r="R136">
        <v>1.0202514779007099E-2</v>
      </c>
      <c r="S136">
        <v>2.60832849338464E-3</v>
      </c>
      <c r="T136">
        <v>5.49624792761337E-5</v>
      </c>
      <c r="U136">
        <v>3.6721545357557899E-3</v>
      </c>
      <c r="V136">
        <v>1.0577583438422999E-3</v>
      </c>
      <c r="W136">
        <v>0</v>
      </c>
      <c r="X136">
        <v>1.8100090736357299E-3</v>
      </c>
      <c r="AA136" t="str">
        <f t="shared" si="47"/>
        <v>PI_20:1/20:2</v>
      </c>
      <c r="AB136">
        <f t="shared" si="48"/>
        <v>6.7897467337933953E-4</v>
      </c>
      <c r="AC136">
        <f t="shared" si="49"/>
        <v>5.5252217080715505E-4</v>
      </c>
      <c r="AD136">
        <f t="shared" si="50"/>
        <v>0</v>
      </c>
      <c r="AE136">
        <f t="shared" si="51"/>
        <v>0</v>
      </c>
      <c r="AF136">
        <f t="shared" si="52"/>
        <v>5.1615430796076995E-4</v>
      </c>
      <c r="AG136">
        <f t="shared" si="53"/>
        <v>4.4392806050935051E-3</v>
      </c>
      <c r="AH136">
        <f t="shared" si="54"/>
        <v>8.2943421086927299E-3</v>
      </c>
      <c r="AI136">
        <f t="shared" si="66"/>
        <v>1.3316454863303868E-3</v>
      </c>
      <c r="AJ136">
        <f t="shared" si="67"/>
        <v>2.3649564397990449E-3</v>
      </c>
      <c r="AK136">
        <f t="shared" si="68"/>
        <v>9.0500453681786495E-4</v>
      </c>
      <c r="AM136" t="str">
        <f t="shared" si="69"/>
        <v>PI_20:1/20:2</v>
      </c>
      <c r="AN136">
        <f t="shared" si="70"/>
        <v>3.4953023042945289E-4</v>
      </c>
      <c r="AO136">
        <f t="shared" si="71"/>
        <v>3.4670458353467061E-3</v>
      </c>
      <c r="AQ136">
        <f t="shared" si="72"/>
        <v>3.2474825481831345E-4</v>
      </c>
      <c r="AR136">
        <f t="shared" si="73"/>
        <v>3.0243437742711226E-3</v>
      </c>
      <c r="AT136">
        <f t="shared" si="55"/>
        <v>1.4523183466963449E-4</v>
      </c>
      <c r="AU136">
        <f t="shared" si="56"/>
        <v>1.2346831756212132E-3</v>
      </c>
      <c r="AW136">
        <f t="shared" si="74"/>
        <v>8.2199892549794137E-2</v>
      </c>
    </row>
    <row r="137" spans="1:49" x14ac:dyDescent="0.2">
      <c r="A137" t="s">
        <v>1508</v>
      </c>
      <c r="B137">
        <v>917.76700000000005</v>
      </c>
      <c r="C137">
        <v>1.6654190082913401E-3</v>
      </c>
      <c r="D137">
        <v>4.0475368263321303E-3</v>
      </c>
      <c r="E137">
        <v>1.09870355216076E-3</v>
      </c>
      <c r="F137">
        <v>1.9917590784479101E-3</v>
      </c>
      <c r="G137">
        <v>1.3476047455013901E-3</v>
      </c>
      <c r="H137">
        <v>1.19787939440278E-3</v>
      </c>
      <c r="I137">
        <v>1.7397562382180001E-3</v>
      </c>
      <c r="J137">
        <v>2.6276475734814402E-3</v>
      </c>
      <c r="K137">
        <v>9.6177730178228702E-4</v>
      </c>
      <c r="L137">
        <v>2.75282297579079E-3</v>
      </c>
      <c r="M137">
        <v>4.8206868624457298E-2</v>
      </c>
      <c r="N137">
        <v>5.6376970945380703E-2</v>
      </c>
      <c r="O137">
        <v>8.7770404803468094E-2</v>
      </c>
      <c r="P137">
        <v>8.7374291029179194E-2</v>
      </c>
      <c r="Q137">
        <v>4.4515066726994602E-2</v>
      </c>
      <c r="R137">
        <v>4.4271923905413901E-2</v>
      </c>
      <c r="S137">
        <v>1.44433898463506E-2</v>
      </c>
      <c r="T137">
        <v>1.27102457162983E-2</v>
      </c>
      <c r="U137">
        <v>1.2629608046511601E-2</v>
      </c>
      <c r="V137">
        <v>9.1114052266187493E-3</v>
      </c>
      <c r="W137">
        <v>2.0728748778884701E-2</v>
      </c>
      <c r="X137">
        <v>1.75297787622965E-2</v>
      </c>
      <c r="AA137" t="str">
        <f t="shared" si="47"/>
        <v>PI_18:2/22:0</v>
      </c>
      <c r="AB137">
        <f t="shared" si="48"/>
        <v>2.8564779173117353E-3</v>
      </c>
      <c r="AC137">
        <f t="shared" si="49"/>
        <v>1.5452313153043349E-3</v>
      </c>
      <c r="AD137">
        <f t="shared" si="50"/>
        <v>1.272742069952085E-3</v>
      </c>
      <c r="AE137">
        <f t="shared" si="51"/>
        <v>2.18370190584972E-3</v>
      </c>
      <c r="AF137">
        <f t="shared" si="52"/>
        <v>1.8573001387865386E-3</v>
      </c>
      <c r="AG137">
        <f t="shared" si="53"/>
        <v>5.2291919784918997E-2</v>
      </c>
      <c r="AH137">
        <f t="shared" si="54"/>
        <v>8.7572347916323651E-2</v>
      </c>
      <c r="AI137">
        <f t="shared" si="66"/>
        <v>1.3576817781324451E-2</v>
      </c>
      <c r="AJ137">
        <f t="shared" si="67"/>
        <v>1.0870506636565174E-2</v>
      </c>
      <c r="AK137">
        <f t="shared" si="68"/>
        <v>1.9129263770590599E-2</v>
      </c>
      <c r="AM137" t="str">
        <f t="shared" si="69"/>
        <v>PI_18:2/22:0</v>
      </c>
      <c r="AN137">
        <f t="shared" si="70"/>
        <v>1.9430906694408831E-3</v>
      </c>
      <c r="AO137">
        <f t="shared" si="71"/>
        <v>3.6688171177944574E-2</v>
      </c>
      <c r="AQ137">
        <f t="shared" si="72"/>
        <v>6.138382028922152E-4</v>
      </c>
      <c r="AR137">
        <f t="shared" si="73"/>
        <v>3.2945705715870431E-2</v>
      </c>
      <c r="AT137">
        <f t="shared" si="55"/>
        <v>2.7451678977066021E-4</v>
      </c>
      <c r="AU137">
        <f t="shared" si="56"/>
        <v>1.3450028036629626E-2</v>
      </c>
      <c r="AW137">
        <f t="shared" si="74"/>
        <v>7.7805743331610361E-2</v>
      </c>
    </row>
    <row r="138" spans="1:49" x14ac:dyDescent="0.2">
      <c r="A138" t="s">
        <v>1509</v>
      </c>
      <c r="B138">
        <v>917.76700000000005</v>
      </c>
      <c r="C138">
        <v>2.21296478559227E-2</v>
      </c>
      <c r="D138">
        <v>1.8930028065264899E-2</v>
      </c>
      <c r="E138">
        <v>1.89801140900678E-2</v>
      </c>
      <c r="F138">
        <v>3.01446960622463E-2</v>
      </c>
      <c r="G138">
        <v>2.30919896119074E-2</v>
      </c>
      <c r="H138">
        <v>2.2822537961505001E-2</v>
      </c>
      <c r="I138">
        <v>1.8119691155735002E-2</v>
      </c>
      <c r="J138">
        <v>2.4402494106813898E-2</v>
      </c>
      <c r="K138">
        <v>3.2504600289338603E-2</v>
      </c>
      <c r="L138">
        <v>1.8304595575565401E-2</v>
      </c>
      <c r="M138">
        <v>0.16752545417353701</v>
      </c>
      <c r="N138">
        <v>0.16975534514065499</v>
      </c>
      <c r="O138">
        <v>0.30223006976503602</v>
      </c>
      <c r="P138">
        <v>0.27636835182698699</v>
      </c>
      <c r="Q138">
        <v>0.213161909108219</v>
      </c>
      <c r="R138">
        <v>0.208511932222296</v>
      </c>
      <c r="S138">
        <v>8.3941329195372699E-2</v>
      </c>
      <c r="T138">
        <v>4.7666443947852903E-2</v>
      </c>
      <c r="U138">
        <v>5.61115386446411E-2</v>
      </c>
      <c r="V138">
        <v>3.6733113720247797E-2</v>
      </c>
      <c r="W138">
        <v>6.1149024775436399E-2</v>
      </c>
      <c r="X138">
        <v>6.6873777122606601E-2</v>
      </c>
      <c r="AA138" t="str">
        <f t="shared" si="47"/>
        <v>PI_18:1/22:1</v>
      </c>
      <c r="AB138">
        <f t="shared" si="48"/>
        <v>2.0529837960593801E-2</v>
      </c>
      <c r="AC138">
        <f t="shared" si="49"/>
        <v>2.4562405076157048E-2</v>
      </c>
      <c r="AD138">
        <f t="shared" si="50"/>
        <v>2.2957263786706199E-2</v>
      </c>
      <c r="AE138">
        <f t="shared" si="51"/>
        <v>2.1261092631274452E-2</v>
      </c>
      <c r="AF138">
        <f t="shared" si="52"/>
        <v>2.5404597932452002E-2</v>
      </c>
      <c r="AG138">
        <f t="shared" si="53"/>
        <v>0.16864039965709599</v>
      </c>
      <c r="AH138">
        <f t="shared" si="54"/>
        <v>0.28929921079601151</v>
      </c>
      <c r="AI138">
        <f t="shared" si="66"/>
        <v>6.5803886571612805E-2</v>
      </c>
      <c r="AJ138">
        <f t="shared" si="67"/>
        <v>4.6422326182444448E-2</v>
      </c>
      <c r="AK138">
        <f t="shared" si="68"/>
        <v>6.4011400949021496E-2</v>
      </c>
      <c r="AM138" t="str">
        <f t="shared" si="69"/>
        <v>PI_18:1/22:1</v>
      </c>
      <c r="AN138">
        <f t="shared" si="70"/>
        <v>2.29430394774367E-2</v>
      </c>
      <c r="AO138">
        <f t="shared" si="71"/>
        <v>0.12683544483123727</v>
      </c>
      <c r="AQ138">
        <f t="shared" si="72"/>
        <v>2.0817242885981819E-3</v>
      </c>
      <c r="AR138">
        <f t="shared" si="73"/>
        <v>0.1028106399449813</v>
      </c>
      <c r="AT138">
        <f t="shared" si="55"/>
        <v>9.3097540394358497E-4</v>
      </c>
      <c r="AU138">
        <f t="shared" si="56"/>
        <v>4.1972267999034363E-2</v>
      </c>
      <c r="AW138">
        <f t="shared" si="74"/>
        <v>8.6708901067361913E-2</v>
      </c>
    </row>
    <row r="139" spans="1:49" x14ac:dyDescent="0.2">
      <c r="A139" t="s">
        <v>1510</v>
      </c>
      <c r="B139">
        <v>917.76700000000005</v>
      </c>
      <c r="C139">
        <v>8.4041096288552594E-3</v>
      </c>
      <c r="D139">
        <v>3.2774630166711601E-3</v>
      </c>
      <c r="E139">
        <v>4.7873035341495203E-3</v>
      </c>
      <c r="F139">
        <v>6.05120226928568E-3</v>
      </c>
      <c r="G139">
        <v>2.4050276902102701E-3</v>
      </c>
      <c r="H139">
        <v>2.9372626737949898E-3</v>
      </c>
      <c r="I139">
        <v>7.4160006840414301E-3</v>
      </c>
      <c r="J139">
        <v>8.9406792594848104E-3</v>
      </c>
      <c r="K139">
        <v>4.76770750765122E-3</v>
      </c>
      <c r="L139">
        <v>5.6062149545753597E-3</v>
      </c>
      <c r="M139">
        <v>3.9383544741026899E-2</v>
      </c>
      <c r="N139">
        <v>6.3704939819885495E-2</v>
      </c>
      <c r="O139">
        <v>5.8813906434992902E-2</v>
      </c>
      <c r="P139">
        <v>4.8447659319077803E-2</v>
      </c>
      <c r="Q139">
        <v>2.00560034862685E-2</v>
      </c>
      <c r="R139">
        <v>3.2450460779182302E-2</v>
      </c>
      <c r="S139">
        <v>2.8453374230241898E-2</v>
      </c>
      <c r="T139">
        <v>2.7812679466084601E-2</v>
      </c>
      <c r="U139">
        <v>2.8077396518895199E-2</v>
      </c>
      <c r="V139">
        <v>1.8006275805386999E-2</v>
      </c>
      <c r="W139">
        <v>2.3326318833500202E-2</v>
      </c>
      <c r="X139">
        <v>2.25030490252793E-2</v>
      </c>
      <c r="AA139" t="str">
        <f t="shared" si="47"/>
        <v>PI_18:0/22:2</v>
      </c>
      <c r="AB139">
        <f t="shared" si="48"/>
        <v>5.84078632276321E-3</v>
      </c>
      <c r="AC139">
        <f t="shared" si="49"/>
        <v>5.4192529017176002E-3</v>
      </c>
      <c r="AD139">
        <f t="shared" si="50"/>
        <v>2.6711451820026298E-3</v>
      </c>
      <c r="AE139">
        <f t="shared" si="51"/>
        <v>8.1783399717631211E-3</v>
      </c>
      <c r="AF139">
        <f t="shared" si="52"/>
        <v>5.1869612311132903E-3</v>
      </c>
      <c r="AG139">
        <f t="shared" si="53"/>
        <v>5.1544242280456197E-2</v>
      </c>
      <c r="AH139">
        <f t="shared" si="54"/>
        <v>5.3630782877035349E-2</v>
      </c>
      <c r="AI139">
        <f t="shared" si="66"/>
        <v>2.813302684816325E-2</v>
      </c>
      <c r="AJ139">
        <f t="shared" si="67"/>
        <v>2.3041836162141099E-2</v>
      </c>
      <c r="AK139">
        <f t="shared" si="68"/>
        <v>2.2914683929389751E-2</v>
      </c>
      <c r="AM139" t="str">
        <f t="shared" si="69"/>
        <v>PI_18:0/22:2</v>
      </c>
      <c r="AN139">
        <f t="shared" si="70"/>
        <v>5.4592971218719701E-3</v>
      </c>
      <c r="AO139">
        <f t="shared" si="71"/>
        <v>3.5852914419437124E-2</v>
      </c>
      <c r="AQ139">
        <f t="shared" si="72"/>
        <v>1.9613955265767465E-3</v>
      </c>
      <c r="AR139">
        <f t="shared" si="73"/>
        <v>1.543849551752796E-2</v>
      </c>
      <c r="AT139">
        <f t="shared" si="55"/>
        <v>8.7716274563792002E-4</v>
      </c>
      <c r="AU139">
        <f t="shared" si="56"/>
        <v>6.302739402364802E-3</v>
      </c>
      <c r="AW139">
        <f t="shared" si="74"/>
        <v>1.1178794815133857E-2</v>
      </c>
    </row>
    <row r="140" spans="1:49" x14ac:dyDescent="0.2">
      <c r="A140" t="s">
        <v>1511</v>
      </c>
      <c r="B140">
        <v>917.76700000000005</v>
      </c>
      <c r="C140">
        <v>1.13637425232138E-3</v>
      </c>
      <c r="D140">
        <v>0</v>
      </c>
      <c r="E140">
        <v>8.8272544595733606E-5</v>
      </c>
      <c r="F140">
        <v>6.5096562380046396E-4</v>
      </c>
      <c r="G140">
        <v>0</v>
      </c>
      <c r="H140">
        <v>1.1527350699646699E-3</v>
      </c>
      <c r="I140">
        <v>0</v>
      </c>
      <c r="J140">
        <v>0</v>
      </c>
      <c r="K140">
        <v>0</v>
      </c>
      <c r="L140">
        <v>9.5436379879905399E-4</v>
      </c>
      <c r="M140">
        <v>0</v>
      </c>
      <c r="N140">
        <v>2.3788854406235399E-4</v>
      </c>
      <c r="O140">
        <v>3.7320737522595999E-3</v>
      </c>
      <c r="P140">
        <v>3.41098675685693E-3</v>
      </c>
      <c r="Q140">
        <v>1.8137520605142701E-3</v>
      </c>
      <c r="R140">
        <v>8.2111984563570505E-4</v>
      </c>
      <c r="S140">
        <v>1.3855319037680599E-3</v>
      </c>
      <c r="T140">
        <v>0</v>
      </c>
      <c r="U140">
        <v>0</v>
      </c>
      <c r="V140">
        <v>1.7408136846605599E-3</v>
      </c>
      <c r="W140">
        <v>1.68826480883464E-3</v>
      </c>
      <c r="X140">
        <v>3.2722799443475402E-3</v>
      </c>
      <c r="AA140" t="str">
        <f t="shared" si="47"/>
        <v>PI_20:0/20:2</v>
      </c>
      <c r="AB140">
        <f t="shared" si="48"/>
        <v>5.6818712616069002E-4</v>
      </c>
      <c r="AC140">
        <f t="shared" si="49"/>
        <v>3.6961908419809876E-4</v>
      </c>
      <c r="AD140">
        <f t="shared" si="50"/>
        <v>5.7636753498233495E-4</v>
      </c>
      <c r="AE140">
        <f t="shared" si="51"/>
        <v>0</v>
      </c>
      <c r="AF140">
        <f t="shared" si="52"/>
        <v>4.7718189939952699E-4</v>
      </c>
      <c r="AG140">
        <f t="shared" si="53"/>
        <v>1.1894427203117699E-4</v>
      </c>
      <c r="AH140">
        <f t="shared" si="54"/>
        <v>3.5715302545582649E-3</v>
      </c>
      <c r="AI140">
        <f t="shared" si="66"/>
        <v>6.9276595188402996E-4</v>
      </c>
      <c r="AJ140">
        <f t="shared" si="67"/>
        <v>8.7040684233027996E-4</v>
      </c>
      <c r="AK140">
        <f t="shared" si="68"/>
        <v>2.4802723765910903E-3</v>
      </c>
      <c r="AM140" t="str">
        <f t="shared" si="69"/>
        <v>PI_20:0/20:2</v>
      </c>
      <c r="AN140">
        <f t="shared" si="70"/>
        <v>3.9827112894813018E-4</v>
      </c>
      <c r="AO140">
        <f t="shared" si="71"/>
        <v>1.5467839394789685E-3</v>
      </c>
      <c r="AQ140">
        <f t="shared" si="72"/>
        <v>2.3783267094022636E-4</v>
      </c>
      <c r="AR140">
        <f t="shared" si="73"/>
        <v>1.4314814982448808E-3</v>
      </c>
      <c r="AT140">
        <f t="shared" si="55"/>
        <v>1.0636200389853699E-4</v>
      </c>
      <c r="AU140">
        <f t="shared" si="56"/>
        <v>5.8439987448912194E-4</v>
      </c>
      <c r="AW140">
        <f t="shared" si="74"/>
        <v>0.14771790079990865</v>
      </c>
    </row>
    <row r="141" spans="1:49" x14ac:dyDescent="0.2">
      <c r="A141" t="s">
        <v>1512</v>
      </c>
      <c r="B141">
        <v>917.76700000000005</v>
      </c>
      <c r="C141">
        <v>0</v>
      </c>
      <c r="D141">
        <v>9.7668897183181302E-4</v>
      </c>
      <c r="E141">
        <v>0</v>
      </c>
      <c r="F141">
        <v>0</v>
      </c>
      <c r="G141">
        <v>1.0955043728733799E-3</v>
      </c>
      <c r="H141">
        <v>0</v>
      </c>
      <c r="I141">
        <v>7.3831527456628E-4</v>
      </c>
      <c r="J141">
        <v>5.5621365235797001E-4</v>
      </c>
      <c r="K141">
        <v>0</v>
      </c>
      <c r="L141">
        <v>0</v>
      </c>
      <c r="M141">
        <v>3.1219290097794601E-3</v>
      </c>
      <c r="N141">
        <v>3.4881422991573001E-3</v>
      </c>
      <c r="O141">
        <v>0</v>
      </c>
      <c r="P141">
        <v>4.1132636119093702E-3</v>
      </c>
      <c r="Q141">
        <v>3.5160015785572702E-3</v>
      </c>
      <c r="R141">
        <v>5.7886610318518402E-3</v>
      </c>
      <c r="S141">
        <v>3.3212348146257498E-3</v>
      </c>
      <c r="T141">
        <v>1.1892606125212899E-3</v>
      </c>
      <c r="U141">
        <v>2.20342627042146E-3</v>
      </c>
      <c r="V141">
        <v>0</v>
      </c>
      <c r="W141">
        <v>1.6208324546226999E-3</v>
      </c>
      <c r="X141">
        <v>0</v>
      </c>
      <c r="AA141" t="str">
        <f t="shared" si="47"/>
        <v>PI_20:1/20:1</v>
      </c>
      <c r="AB141">
        <f t="shared" si="48"/>
        <v>4.8834448591590651E-4</v>
      </c>
      <c r="AC141">
        <f t="shared" si="49"/>
        <v>0</v>
      </c>
      <c r="AD141">
        <f t="shared" si="50"/>
        <v>5.4775218643668996E-4</v>
      </c>
      <c r="AE141">
        <f t="shared" si="51"/>
        <v>6.4726446346212506E-4</v>
      </c>
      <c r="AF141">
        <f t="shared" si="52"/>
        <v>0</v>
      </c>
      <c r="AG141">
        <f t="shared" si="53"/>
        <v>3.3050356544683801E-3</v>
      </c>
      <c r="AH141">
        <f t="shared" si="54"/>
        <v>2.0566318059546851E-3</v>
      </c>
      <c r="AI141">
        <f t="shared" si="66"/>
        <v>2.2552477135735199E-3</v>
      </c>
      <c r="AJ141">
        <f t="shared" si="67"/>
        <v>1.10171313521073E-3</v>
      </c>
      <c r="AK141">
        <f t="shared" si="68"/>
        <v>8.1041622731134997E-4</v>
      </c>
      <c r="AM141" t="str">
        <f t="shared" si="69"/>
        <v>PI_20:1/20:1</v>
      </c>
      <c r="AN141">
        <f t="shared" si="70"/>
        <v>3.3667222716294432E-4</v>
      </c>
      <c r="AO141">
        <f t="shared" si="71"/>
        <v>1.905808907303733E-3</v>
      </c>
      <c r="AQ141">
        <f t="shared" si="72"/>
        <v>3.1253925258168454E-4</v>
      </c>
      <c r="AR141">
        <f t="shared" si="73"/>
        <v>9.9362287238977478E-4</v>
      </c>
      <c r="AT141">
        <f t="shared" si="55"/>
        <v>1.3977180288192464E-4</v>
      </c>
      <c r="AU141">
        <f t="shared" si="56"/>
        <v>4.0564483901891872E-4</v>
      </c>
      <c r="AW141">
        <f t="shared" si="74"/>
        <v>2.132402538301725E-2</v>
      </c>
    </row>
    <row r="142" spans="1:49" x14ac:dyDescent="0.2">
      <c r="A142" t="s">
        <v>1513</v>
      </c>
      <c r="B142">
        <v>931.78099999999995</v>
      </c>
      <c r="C142">
        <v>0</v>
      </c>
      <c r="D142">
        <v>1.1801072317977901E-3</v>
      </c>
      <c r="E142">
        <v>0</v>
      </c>
      <c r="F142">
        <v>2.8984414154453902E-3</v>
      </c>
      <c r="G142">
        <v>1.75090450492851E-3</v>
      </c>
      <c r="H142">
        <v>0</v>
      </c>
      <c r="I142">
        <v>1.2486186381860001E-3</v>
      </c>
      <c r="J142">
        <v>1.9007367275022001E-3</v>
      </c>
      <c r="K142">
        <v>1.5770360284319801E-3</v>
      </c>
      <c r="L142">
        <v>0</v>
      </c>
      <c r="M142">
        <v>5.1016899201853901E-3</v>
      </c>
      <c r="N142">
        <v>3.1026448475432902E-3</v>
      </c>
      <c r="O142">
        <v>3.1283619228167601E-3</v>
      </c>
      <c r="P142">
        <v>5.0007442613509397E-3</v>
      </c>
      <c r="Q142">
        <v>0</v>
      </c>
      <c r="R142">
        <v>6.3127481907792704E-4</v>
      </c>
      <c r="S142">
        <v>2.6863836790434899E-4</v>
      </c>
      <c r="T142">
        <v>9.0892014228371196E-4</v>
      </c>
      <c r="U142">
        <v>0</v>
      </c>
      <c r="V142">
        <v>1.3375506620456701E-3</v>
      </c>
      <c r="W142">
        <v>2.9785605388894399E-3</v>
      </c>
      <c r="X142">
        <v>3.3262053621811202E-3</v>
      </c>
      <c r="AA142" t="str">
        <f t="shared" si="47"/>
        <v>PI__20:3/22:6</v>
      </c>
      <c r="AB142">
        <f t="shared" si="48"/>
        <v>5.9005361589889503E-4</v>
      </c>
      <c r="AC142">
        <f t="shared" si="49"/>
        <v>1.4492207077226951E-3</v>
      </c>
      <c r="AD142">
        <f t="shared" si="50"/>
        <v>8.7545225246425499E-4</v>
      </c>
      <c r="AE142">
        <f t="shared" si="51"/>
        <v>1.5746776828441001E-3</v>
      </c>
      <c r="AF142">
        <f t="shared" si="52"/>
        <v>7.8851801421599003E-4</v>
      </c>
      <c r="AG142">
        <f t="shared" si="53"/>
        <v>4.1021673838643399E-3</v>
      </c>
      <c r="AH142">
        <f t="shared" si="54"/>
        <v>4.0645530920838495E-3</v>
      </c>
      <c r="AI142">
        <f t="shared" si="66"/>
        <v>5.8877925509403053E-4</v>
      </c>
      <c r="AJ142">
        <f t="shared" si="67"/>
        <v>6.6877533102283504E-4</v>
      </c>
      <c r="AK142">
        <f t="shared" si="68"/>
        <v>3.1523829505352803E-3</v>
      </c>
      <c r="AM142" t="str">
        <f t="shared" si="69"/>
        <v>PI__20:3/22:6</v>
      </c>
      <c r="AN142">
        <f t="shared" si="70"/>
        <v>1.055584454629187E-3</v>
      </c>
      <c r="AO142">
        <f t="shared" si="71"/>
        <v>2.5153316025200668E-3</v>
      </c>
      <c r="AQ142">
        <f t="shared" si="72"/>
        <v>4.3153746505627085E-4</v>
      </c>
      <c r="AR142">
        <f t="shared" si="73"/>
        <v>1.7638979173883089E-3</v>
      </c>
      <c r="AT142">
        <f t="shared" si="55"/>
        <v>1.9298942134075235E-4</v>
      </c>
      <c r="AU142">
        <f t="shared" si="56"/>
        <v>7.2010830932654551E-4</v>
      </c>
      <c r="AW142">
        <f t="shared" si="74"/>
        <v>0.13898577160823875</v>
      </c>
    </row>
    <row r="143" spans="1:49" x14ac:dyDescent="0.2">
      <c r="A143" t="s">
        <v>1514</v>
      </c>
      <c r="B143">
        <v>931.78099999999995</v>
      </c>
      <c r="C143">
        <v>3.74643481843218E-3</v>
      </c>
      <c r="D143">
        <v>4.5737481531255503E-3</v>
      </c>
      <c r="E143">
        <v>1.65990312953383E-3</v>
      </c>
      <c r="F143">
        <v>1.56505692252687E-3</v>
      </c>
      <c r="G143">
        <v>2.6469961684303001E-3</v>
      </c>
      <c r="H143">
        <v>3.6913409384315599E-3</v>
      </c>
      <c r="I143">
        <v>1.9496710470562101E-3</v>
      </c>
      <c r="J143">
        <v>8.3346402486969898E-4</v>
      </c>
      <c r="K143">
        <v>1.9749751726564299E-3</v>
      </c>
      <c r="L143">
        <v>2.0645918745281098E-3</v>
      </c>
      <c r="M143">
        <v>8.0576921895074202E-3</v>
      </c>
      <c r="N143">
        <v>3.4772324993067702E-3</v>
      </c>
      <c r="O143">
        <v>4.19015870146177E-3</v>
      </c>
      <c r="P143">
        <v>1.0493793205721601E-2</v>
      </c>
      <c r="Q143">
        <v>1.9301065991455099E-3</v>
      </c>
      <c r="R143">
        <v>4.2210777094625401E-3</v>
      </c>
      <c r="S143">
        <v>4.18457049223722E-3</v>
      </c>
      <c r="T143">
        <v>1.5589842330709699E-4</v>
      </c>
      <c r="U143">
        <v>2.6712199887683101E-3</v>
      </c>
      <c r="V143">
        <v>1.0354409646818E-3</v>
      </c>
      <c r="W143">
        <v>7.1738781586047204E-3</v>
      </c>
      <c r="X143">
        <v>2.0294541979985199E-3</v>
      </c>
      <c r="AA143" t="str">
        <f t="shared" si="47"/>
        <v>PI_20:4/22:5</v>
      </c>
      <c r="AB143">
        <f t="shared" si="48"/>
        <v>4.1600914857788654E-3</v>
      </c>
      <c r="AC143">
        <f t="shared" si="49"/>
        <v>1.6124800260303501E-3</v>
      </c>
      <c r="AD143">
        <f t="shared" si="50"/>
        <v>3.16916855343093E-3</v>
      </c>
      <c r="AE143">
        <f t="shared" si="51"/>
        <v>1.3915675359629546E-3</v>
      </c>
      <c r="AF143">
        <f t="shared" si="52"/>
        <v>2.0197835235922701E-3</v>
      </c>
      <c r="AG143">
        <f t="shared" si="53"/>
        <v>5.767462344407095E-3</v>
      </c>
      <c r="AH143">
        <f t="shared" si="54"/>
        <v>7.3419759535916854E-3</v>
      </c>
      <c r="AI143">
        <f t="shared" si="66"/>
        <v>2.1702344577721583E-3</v>
      </c>
      <c r="AJ143">
        <f t="shared" si="67"/>
        <v>1.8533304767250551E-3</v>
      </c>
      <c r="AK143">
        <f t="shared" si="68"/>
        <v>4.6016661783016199E-3</v>
      </c>
      <c r="AM143" t="str">
        <f t="shared" si="69"/>
        <v>PI_20:4/22:5</v>
      </c>
      <c r="AN143">
        <f t="shared" si="70"/>
        <v>2.4706182249590739E-3</v>
      </c>
      <c r="AO143">
        <f t="shared" si="71"/>
        <v>4.3469338821595224E-3</v>
      </c>
      <c r="AQ143">
        <f t="shared" si="72"/>
        <v>1.1668650250000346E-3</v>
      </c>
      <c r="AR143">
        <f t="shared" si="73"/>
        <v>2.3456952589863737E-3</v>
      </c>
      <c r="AT143">
        <f t="shared" si="55"/>
        <v>5.2183790329341374E-4</v>
      </c>
      <c r="AU143">
        <f t="shared" si="56"/>
        <v>9.5762607943037552E-4</v>
      </c>
      <c r="AW143">
        <f t="shared" si="74"/>
        <v>0.16153212643785811</v>
      </c>
    </row>
    <row r="144" spans="1:49" x14ac:dyDescent="0.2">
      <c r="A144" t="s">
        <v>1515</v>
      </c>
      <c r="B144">
        <v>931.78099999999995</v>
      </c>
      <c r="C144">
        <v>1.13637425232138E-3</v>
      </c>
      <c r="D144">
        <v>0</v>
      </c>
      <c r="E144">
        <v>2.7383636697338302E-3</v>
      </c>
      <c r="F144">
        <v>1.0503404714386801E-3</v>
      </c>
      <c r="G144">
        <v>1.0955043728733799E-3</v>
      </c>
      <c r="H144">
        <v>1.22656936475162E-3</v>
      </c>
      <c r="I144">
        <v>1.2717453911368201E-3</v>
      </c>
      <c r="J144">
        <v>1.43908654545189E-3</v>
      </c>
      <c r="K144">
        <v>0</v>
      </c>
      <c r="L144">
        <v>0</v>
      </c>
      <c r="M144">
        <v>2.2691214613983E-3</v>
      </c>
      <c r="N144">
        <v>6.1274210040044297E-3</v>
      </c>
      <c r="O144">
        <v>5.3411219729297401E-3</v>
      </c>
      <c r="P144">
        <v>9.1520223921219904E-4</v>
      </c>
      <c r="Q144">
        <v>3.3536150586107399E-3</v>
      </c>
      <c r="R144">
        <v>2.8886881273616802E-3</v>
      </c>
      <c r="S144">
        <v>2.6001704713297198E-3</v>
      </c>
      <c r="T144">
        <v>0</v>
      </c>
      <c r="U144">
        <v>2.3422971467017802E-3</v>
      </c>
      <c r="V144">
        <v>2.9596917013025E-3</v>
      </c>
      <c r="W144">
        <v>4.4552913245805102E-3</v>
      </c>
      <c r="X144">
        <v>4.4636826331763803E-3</v>
      </c>
      <c r="AA144" t="str">
        <f t="shared" ref="AA144:AA176" si="75">A144</f>
        <v>PI_20:5/22:4</v>
      </c>
      <c r="AB144">
        <f t="shared" ref="AB144:AB174" si="76">AVERAGE(C144:D144)</f>
        <v>5.6818712616069002E-4</v>
      </c>
      <c r="AC144">
        <f t="shared" ref="AC144:AC174" si="77">AVERAGE(E144:F144)</f>
        <v>1.8943520705862551E-3</v>
      </c>
      <c r="AD144">
        <f t="shared" ref="AD144:AD174" si="78">AVERAGE(G144:H144)</f>
        <v>1.1610368688125001E-3</v>
      </c>
      <c r="AE144">
        <f t="shared" ref="AE144:AE174" si="79">AVERAGE(I144:J144)</f>
        <v>1.3554159682943551E-3</v>
      </c>
      <c r="AF144">
        <f t="shared" ref="AF144:AF174" si="80">AVERAGE(K144:L144)</f>
        <v>0</v>
      </c>
      <c r="AG144">
        <f t="shared" ref="AG144:AG174" si="81">AVERAGE(M144:N144)</f>
        <v>4.1982712327013651E-3</v>
      </c>
      <c r="AH144">
        <f t="shared" ref="AH144:AH174" si="82">AVERAGE(O144:P144)</f>
        <v>3.1281621060709696E-3</v>
      </c>
      <c r="AI144">
        <f t="shared" si="66"/>
        <v>1.3000852356648599E-3</v>
      </c>
      <c r="AJ144">
        <f t="shared" si="67"/>
        <v>2.6509944240021401E-3</v>
      </c>
      <c r="AK144">
        <f t="shared" si="68"/>
        <v>4.4594869788784457E-3</v>
      </c>
      <c r="AM144" t="str">
        <f t="shared" si="69"/>
        <v>PI_20:5/22:4</v>
      </c>
      <c r="AN144">
        <f t="shared" si="70"/>
        <v>9.9579840677076008E-4</v>
      </c>
      <c r="AO144">
        <f t="shared" si="71"/>
        <v>3.1473999954635561E-3</v>
      </c>
      <c r="AQ144">
        <f t="shared" si="72"/>
        <v>7.3117937280849804E-4</v>
      </c>
      <c r="AR144">
        <f t="shared" si="73"/>
        <v>1.2733089784923413E-3</v>
      </c>
      <c r="AT144">
        <f t="shared" ref="AT144:AT176" si="83">AQ144/SQRT(5)</f>
        <v>3.2699335626909255E-4</v>
      </c>
      <c r="AU144">
        <f t="shared" ref="AU144:AU176" si="84">AR144/SQRT(6)</f>
        <v>5.1982621370178612E-4</v>
      </c>
      <c r="AW144">
        <f t="shared" si="74"/>
        <v>1.5466146289617309E-2</v>
      </c>
    </row>
    <row r="145" spans="1:49" x14ac:dyDescent="0.2">
      <c r="A145" t="s">
        <v>1516</v>
      </c>
      <c r="B145">
        <v>931.78099999999995</v>
      </c>
      <c r="C145">
        <v>1.0949723243240601E-3</v>
      </c>
      <c r="D145">
        <v>0</v>
      </c>
      <c r="E145">
        <v>7.4225874996886097E-4</v>
      </c>
      <c r="F145">
        <v>1.84174056935719E-3</v>
      </c>
      <c r="G145">
        <v>0</v>
      </c>
      <c r="H145">
        <v>5.3526015514807697E-4</v>
      </c>
      <c r="I145">
        <v>0</v>
      </c>
      <c r="J145">
        <v>5.9632922149665103E-4</v>
      </c>
      <c r="K145">
        <v>4.2048728420346202E-4</v>
      </c>
      <c r="L145">
        <v>0</v>
      </c>
      <c r="M145">
        <v>2.15667565228011E-3</v>
      </c>
      <c r="N145">
        <v>4.2304701613263898E-3</v>
      </c>
      <c r="O145">
        <v>3.9387059348569599E-3</v>
      </c>
      <c r="P145">
        <v>3.0004465568105598E-3</v>
      </c>
      <c r="Q145">
        <v>6.7005946465029699E-3</v>
      </c>
      <c r="R145">
        <v>5.88212981495742E-3</v>
      </c>
      <c r="S145">
        <v>2.7772993131595001E-3</v>
      </c>
      <c r="T145">
        <v>3.6569748637483099E-4</v>
      </c>
      <c r="U145">
        <v>2.4538885138212199E-3</v>
      </c>
      <c r="V145">
        <v>1.10176482650446E-3</v>
      </c>
      <c r="W145">
        <v>1.94677954865064E-4</v>
      </c>
      <c r="X145">
        <v>2.1739993158308201E-4</v>
      </c>
      <c r="AA145" t="str">
        <f t="shared" si="75"/>
        <v>PI_p20:0/22:1</v>
      </c>
      <c r="AB145">
        <f t="shared" si="76"/>
        <v>5.4748616216203003E-4</v>
      </c>
      <c r="AC145">
        <f t="shared" si="77"/>
        <v>1.2919996596630254E-3</v>
      </c>
      <c r="AD145">
        <f t="shared" si="78"/>
        <v>2.6763007757403849E-4</v>
      </c>
      <c r="AE145">
        <f t="shared" si="79"/>
        <v>2.9816461074832552E-4</v>
      </c>
      <c r="AF145">
        <f t="shared" si="80"/>
        <v>2.1024364210173101E-4</v>
      </c>
      <c r="AG145">
        <f t="shared" si="81"/>
        <v>3.1935729068032501E-3</v>
      </c>
      <c r="AH145">
        <f t="shared" si="82"/>
        <v>3.4695762458337599E-3</v>
      </c>
      <c r="AI145">
        <f t="shared" si="66"/>
        <v>1.5714983997671655E-3</v>
      </c>
      <c r="AJ145">
        <f t="shared" si="67"/>
        <v>1.7778266701628399E-3</v>
      </c>
      <c r="AK145">
        <f t="shared" si="68"/>
        <v>2.0603894322407301E-4</v>
      </c>
      <c r="AM145" t="str">
        <f t="shared" si="69"/>
        <v>PI_p20:0/22:1</v>
      </c>
      <c r="AN145">
        <f t="shared" si="70"/>
        <v>5.2310483044983014E-4</v>
      </c>
      <c r="AO145">
        <f t="shared" si="71"/>
        <v>2.0437026331582174E-3</v>
      </c>
      <c r="AQ145">
        <f t="shared" si="72"/>
        <v>4.4875975830552749E-4</v>
      </c>
      <c r="AR145">
        <f t="shared" si="73"/>
        <v>1.3253293843956708E-3</v>
      </c>
      <c r="AT145">
        <f t="shared" si="83"/>
        <v>2.0069146502750705E-4</v>
      </c>
      <c r="AU145">
        <f t="shared" si="84"/>
        <v>5.4106345548105656E-4</v>
      </c>
      <c r="AW145">
        <f t="shared" si="74"/>
        <v>6.0343646994614759E-2</v>
      </c>
    </row>
    <row r="146" spans="1:49" x14ac:dyDescent="0.2">
      <c r="A146" t="s">
        <v>1517</v>
      </c>
      <c r="B146">
        <v>941.79100000000005</v>
      </c>
      <c r="C146">
        <v>1.13637425232138E-3</v>
      </c>
      <c r="D146">
        <v>2.1316359412303E-5</v>
      </c>
      <c r="E146">
        <v>2.0748980246038701E-3</v>
      </c>
      <c r="F146">
        <v>0</v>
      </c>
      <c r="G146">
        <v>2.3909520454726599E-5</v>
      </c>
      <c r="H146">
        <v>1.2468812690683399E-3</v>
      </c>
      <c r="I146">
        <v>0</v>
      </c>
      <c r="J146">
        <v>0</v>
      </c>
      <c r="K146">
        <v>2.1378134373695101E-5</v>
      </c>
      <c r="L146">
        <v>1.0323086159215399E-3</v>
      </c>
      <c r="M146">
        <v>0</v>
      </c>
      <c r="N146">
        <v>0</v>
      </c>
      <c r="O146">
        <v>7.1465401016220197E-3</v>
      </c>
      <c r="P146">
        <v>8.5405357325509597E-4</v>
      </c>
      <c r="Q146">
        <v>9.5727128472807097E-4</v>
      </c>
      <c r="R146">
        <v>6.9708212342796698E-4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2.6904289289723998E-3</v>
      </c>
      <c r="AA146" t="str">
        <f t="shared" si="75"/>
        <v>PI_20:0/22:4</v>
      </c>
      <c r="AB146">
        <f t="shared" si="76"/>
        <v>5.7884530586684154E-4</v>
      </c>
      <c r="AC146">
        <f t="shared" si="77"/>
        <v>1.037449012301935E-3</v>
      </c>
      <c r="AD146">
        <f t="shared" si="78"/>
        <v>6.3539539476153322E-4</v>
      </c>
      <c r="AE146">
        <f t="shared" si="79"/>
        <v>0</v>
      </c>
      <c r="AF146">
        <f t="shared" si="80"/>
        <v>5.2684337514761754E-4</v>
      </c>
      <c r="AG146">
        <f t="shared" si="81"/>
        <v>0</v>
      </c>
      <c r="AH146">
        <f t="shared" si="82"/>
        <v>4.0002968374385581E-3</v>
      </c>
      <c r="AI146">
        <f t="shared" si="66"/>
        <v>0</v>
      </c>
      <c r="AJ146">
        <f t="shared" si="67"/>
        <v>0</v>
      </c>
      <c r="AK146">
        <f t="shared" si="68"/>
        <v>1.3452144644861999E-3</v>
      </c>
      <c r="AM146" t="str">
        <f t="shared" si="69"/>
        <v>PI_20:0/22:4</v>
      </c>
      <c r="AN146">
        <f t="shared" si="70"/>
        <v>5.5570661761558551E-4</v>
      </c>
      <c r="AO146">
        <f t="shared" si="71"/>
        <v>1.0691022603849516E-3</v>
      </c>
      <c r="AQ146">
        <f t="shared" si="72"/>
        <v>3.7033915758486277E-4</v>
      </c>
      <c r="AR146">
        <f t="shared" si="73"/>
        <v>1.739042734328484E-3</v>
      </c>
      <c r="AT146">
        <f t="shared" si="83"/>
        <v>1.6562070621795199E-4</v>
      </c>
      <c r="AU146">
        <f t="shared" si="84"/>
        <v>7.099612233332055E-4</v>
      </c>
      <c r="AW146">
        <f t="shared" si="74"/>
        <v>0.55091234563776459</v>
      </c>
    </row>
    <row r="147" spans="1:49" x14ac:dyDescent="0.2">
      <c r="A147" t="s">
        <v>1518</v>
      </c>
      <c r="B147">
        <v>941.79100000000005</v>
      </c>
      <c r="C147">
        <v>7.4159144941042705E-4</v>
      </c>
      <c r="D147">
        <v>0</v>
      </c>
      <c r="E147">
        <v>0</v>
      </c>
      <c r="F147">
        <v>0</v>
      </c>
      <c r="G147">
        <v>3.4703641868027302E-4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2.6630228833734899E-3</v>
      </c>
      <c r="N147">
        <v>0</v>
      </c>
      <c r="O147">
        <v>6.1719697600972701E-3</v>
      </c>
      <c r="P147">
        <v>3.0004465568105598E-3</v>
      </c>
      <c r="Q147">
        <v>4.3340805417995103E-3</v>
      </c>
      <c r="R147">
        <v>9.7058216611395406E-3</v>
      </c>
      <c r="S147">
        <v>0</v>
      </c>
      <c r="T147">
        <v>0</v>
      </c>
      <c r="U147">
        <v>0</v>
      </c>
      <c r="V147">
        <v>0</v>
      </c>
      <c r="W147">
        <v>1.68826480883464E-3</v>
      </c>
      <c r="X147">
        <v>8.7130955170750099E-5</v>
      </c>
      <c r="AA147" t="str">
        <f t="shared" si="75"/>
        <v>PI_20:1/22:3</v>
      </c>
      <c r="AB147">
        <f t="shared" si="76"/>
        <v>3.7079572470521353E-4</v>
      </c>
      <c r="AC147">
        <f t="shared" si="77"/>
        <v>0</v>
      </c>
      <c r="AD147">
        <f t="shared" si="78"/>
        <v>1.7351820934013651E-4</v>
      </c>
      <c r="AE147">
        <f t="shared" si="79"/>
        <v>0</v>
      </c>
      <c r="AF147">
        <f t="shared" si="80"/>
        <v>0</v>
      </c>
      <c r="AG147">
        <f t="shared" si="81"/>
        <v>1.331511441686745E-3</v>
      </c>
      <c r="AH147">
        <f t="shared" si="82"/>
        <v>4.5862081584539145E-3</v>
      </c>
      <c r="AI147">
        <f t="shared" si="66"/>
        <v>0</v>
      </c>
      <c r="AJ147">
        <f t="shared" si="67"/>
        <v>0</v>
      </c>
      <c r="AK147">
        <f t="shared" si="68"/>
        <v>8.8769788200269506E-4</v>
      </c>
      <c r="AM147" t="str">
        <f t="shared" si="69"/>
        <v>PI_20:1/22:3</v>
      </c>
      <c r="AN147">
        <f t="shared" si="70"/>
        <v>1.0886278680907001E-4</v>
      </c>
      <c r="AO147">
        <f t="shared" si="71"/>
        <v>1.3610834964286709E-3</v>
      </c>
      <c r="AQ147">
        <f t="shared" si="72"/>
        <v>1.6457711465532414E-4</v>
      </c>
      <c r="AR147">
        <f t="shared" si="73"/>
        <v>1.8928479931357108E-3</v>
      </c>
      <c r="AT147">
        <f t="shared" si="83"/>
        <v>7.360112318201632E-5</v>
      </c>
      <c r="AU147">
        <f t="shared" si="84"/>
        <v>7.7275195730560796E-4</v>
      </c>
      <c r="AW147">
        <f t="shared" si="74"/>
        <v>0.21353278629524497</v>
      </c>
    </row>
    <row r="148" spans="1:49" x14ac:dyDescent="0.2">
      <c r="A148" t="s">
        <v>1519</v>
      </c>
      <c r="B148">
        <v>941.79100000000005</v>
      </c>
      <c r="C148">
        <v>0</v>
      </c>
      <c r="D148">
        <v>0</v>
      </c>
      <c r="E148">
        <v>0</v>
      </c>
      <c r="F148">
        <v>0</v>
      </c>
      <c r="G148">
        <v>1.01278793838516E-3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3.5985739206071802E-3</v>
      </c>
      <c r="N148">
        <v>0</v>
      </c>
      <c r="O148">
        <v>0</v>
      </c>
      <c r="P148">
        <v>0</v>
      </c>
      <c r="Q148">
        <v>1.0537524238627199E-3</v>
      </c>
      <c r="R148">
        <v>1.82818040813233E-3</v>
      </c>
      <c r="S148">
        <v>1.1346412282581899E-3</v>
      </c>
      <c r="T148">
        <v>0</v>
      </c>
      <c r="U148">
        <v>0</v>
      </c>
      <c r="V148">
        <v>0</v>
      </c>
      <c r="W148">
        <v>0</v>
      </c>
      <c r="X148">
        <v>0</v>
      </c>
      <c r="AA148" t="str">
        <f t="shared" si="75"/>
        <v>PI_20:2/22:2</v>
      </c>
      <c r="AB148">
        <f t="shared" si="76"/>
        <v>0</v>
      </c>
      <c r="AC148">
        <f t="shared" si="77"/>
        <v>0</v>
      </c>
      <c r="AD148">
        <f t="shared" si="78"/>
        <v>5.0639396919257998E-4</v>
      </c>
      <c r="AE148">
        <f t="shared" si="79"/>
        <v>0</v>
      </c>
      <c r="AF148">
        <f t="shared" si="80"/>
        <v>0</v>
      </c>
      <c r="AG148">
        <f t="shared" si="81"/>
        <v>1.7992869603035901E-3</v>
      </c>
      <c r="AH148">
        <f t="shared" si="82"/>
        <v>0</v>
      </c>
      <c r="AI148">
        <f t="shared" si="66"/>
        <v>5.6732061412909497E-4</v>
      </c>
      <c r="AJ148">
        <f t="shared" si="67"/>
        <v>0</v>
      </c>
      <c r="AK148">
        <f t="shared" si="68"/>
        <v>0</v>
      </c>
      <c r="AM148" t="str">
        <f t="shared" si="69"/>
        <v>PI_20:2/22:2</v>
      </c>
      <c r="AN148">
        <f t="shared" si="70"/>
        <v>1.01278793838516E-4</v>
      </c>
      <c r="AO148">
        <f t="shared" si="71"/>
        <v>4.7332151488653702E-4</v>
      </c>
      <c r="AQ148">
        <f t="shared" si="72"/>
        <v>2.2646626770210865E-4</v>
      </c>
      <c r="AR148">
        <f t="shared" si="73"/>
        <v>7.8088410831280135E-4</v>
      </c>
      <c r="AT148">
        <f t="shared" si="83"/>
        <v>1.01278793838516E-4</v>
      </c>
      <c r="AU148">
        <f t="shared" si="84"/>
        <v>3.1879460226909924E-4</v>
      </c>
      <c r="AW148">
        <f t="shared" si="74"/>
        <v>0.35628464143824418</v>
      </c>
    </row>
    <row r="149" spans="1:49" x14ac:dyDescent="0.2">
      <c r="A149" t="s">
        <v>1520</v>
      </c>
      <c r="B149">
        <v>941.79100000000005</v>
      </c>
      <c r="C149">
        <v>6.7985108364470497E-4</v>
      </c>
      <c r="D149">
        <v>1.5581792812295E-3</v>
      </c>
      <c r="E149">
        <v>6.2066773670627702E-4</v>
      </c>
      <c r="F149">
        <v>1.5632458141779299E-3</v>
      </c>
      <c r="G149">
        <v>0</v>
      </c>
      <c r="H149">
        <v>5.1701349175226801E-4</v>
      </c>
      <c r="I149">
        <v>0</v>
      </c>
      <c r="J149">
        <v>1.9651415847144198E-3</v>
      </c>
      <c r="K149">
        <v>4.0615315179460399E-4</v>
      </c>
      <c r="L149">
        <v>1.74272394943214E-3</v>
      </c>
      <c r="M149">
        <v>0</v>
      </c>
      <c r="N149">
        <v>3.5925262352511398E-4</v>
      </c>
      <c r="O149">
        <v>4.2038228161849203E-3</v>
      </c>
      <c r="P149">
        <v>7.03237956375202E-3</v>
      </c>
      <c r="Q149">
        <v>2.2904517337732902E-3</v>
      </c>
      <c r="R149">
        <v>2.0945985352177E-4</v>
      </c>
      <c r="S149">
        <v>2.43544709401245E-3</v>
      </c>
      <c r="T149">
        <v>0</v>
      </c>
      <c r="U149">
        <v>1.2984025536475401E-3</v>
      </c>
      <c r="V149">
        <v>2.1405985686202E-3</v>
      </c>
      <c r="W149">
        <v>0</v>
      </c>
      <c r="X149">
        <v>0</v>
      </c>
      <c r="AA149" t="str">
        <f t="shared" si="75"/>
        <v>PI__20:3/22:1</v>
      </c>
      <c r="AB149">
        <f t="shared" si="76"/>
        <v>1.1190151824371024E-3</v>
      </c>
      <c r="AC149">
        <f t="shared" si="77"/>
        <v>1.0919567754421036E-3</v>
      </c>
      <c r="AD149">
        <f t="shared" si="78"/>
        <v>2.58506745876134E-4</v>
      </c>
      <c r="AE149">
        <f t="shared" si="79"/>
        <v>9.8257079235720989E-4</v>
      </c>
      <c r="AF149">
        <f t="shared" si="80"/>
        <v>1.074438550613372E-3</v>
      </c>
      <c r="AG149">
        <f t="shared" si="81"/>
        <v>1.7962631176255699E-4</v>
      </c>
      <c r="AH149">
        <f t="shared" si="82"/>
        <v>5.6181011899684701E-3</v>
      </c>
      <c r="AI149">
        <f t="shared" si="66"/>
        <v>1.217723547006225E-3</v>
      </c>
      <c r="AJ149">
        <f t="shared" si="67"/>
        <v>1.7195005611338699E-3</v>
      </c>
      <c r="AK149">
        <f t="shared" si="68"/>
        <v>0</v>
      </c>
      <c r="AM149" t="str">
        <f t="shared" si="69"/>
        <v>PI__20:3/22:1</v>
      </c>
      <c r="AN149">
        <f t="shared" si="70"/>
        <v>9.0529760934518445E-4</v>
      </c>
      <c r="AO149">
        <f t="shared" si="71"/>
        <v>1.7469903219742248E-3</v>
      </c>
      <c r="AQ149">
        <f t="shared" si="72"/>
        <v>3.6518319691260264E-4</v>
      </c>
      <c r="AR149">
        <f t="shared" si="73"/>
        <v>2.2789791291232598E-3</v>
      </c>
      <c r="AT149">
        <f t="shared" si="83"/>
        <v>1.6331489050745417E-4</v>
      </c>
      <c r="AU149">
        <f t="shared" si="84"/>
        <v>9.3038933346739421E-4</v>
      </c>
      <c r="AW149">
        <f t="shared" si="74"/>
        <v>0.45849022304777609</v>
      </c>
    </row>
    <row r="150" spans="1:49" x14ac:dyDescent="0.2">
      <c r="A150" t="s">
        <v>1521</v>
      </c>
      <c r="B150">
        <v>941.79100000000005</v>
      </c>
      <c r="C150">
        <v>2.5757648904641498E-3</v>
      </c>
      <c r="D150">
        <v>2.4314306224210601E-3</v>
      </c>
      <c r="E150">
        <v>6.5704339604992397E-3</v>
      </c>
      <c r="F150">
        <v>4.8184625994936196E-3</v>
      </c>
      <c r="G150">
        <v>4.3089677208534996E-3</v>
      </c>
      <c r="H150">
        <v>2.6310028096171501E-3</v>
      </c>
      <c r="I150">
        <v>2.9443920741111999E-3</v>
      </c>
      <c r="J150">
        <v>3.7043414256981298E-3</v>
      </c>
      <c r="K150">
        <v>4.9788010529719E-3</v>
      </c>
      <c r="L150">
        <v>4.8341846744327796E-3</v>
      </c>
      <c r="M150">
        <v>6.0699697323716203E-4</v>
      </c>
      <c r="N150">
        <v>6.9932974072476296E-3</v>
      </c>
      <c r="O150">
        <v>1.2173809266369601E-2</v>
      </c>
      <c r="P150">
        <v>7.0192741600345297E-3</v>
      </c>
      <c r="Q150">
        <v>4.3234950338213599E-3</v>
      </c>
      <c r="R150">
        <v>5.4351400876332997E-3</v>
      </c>
      <c r="S150">
        <v>2.9391445184505601E-3</v>
      </c>
      <c r="T150">
        <v>4.3799567754067396E-3</v>
      </c>
      <c r="U150">
        <v>1.2530638026062999E-2</v>
      </c>
      <c r="V150">
        <v>4.88840359681216E-3</v>
      </c>
      <c r="W150">
        <v>7.5766878030065496E-3</v>
      </c>
      <c r="X150">
        <v>1.7718201441742499E-3</v>
      </c>
      <c r="AA150" t="str">
        <f t="shared" si="75"/>
        <v>PI_20:4/22:0</v>
      </c>
      <c r="AB150">
        <f t="shared" si="76"/>
        <v>2.5035977564426049E-3</v>
      </c>
      <c r="AC150">
        <f t="shared" si="77"/>
        <v>5.6944482799964301E-3</v>
      </c>
      <c r="AD150">
        <f t="shared" si="78"/>
        <v>3.4699852652353251E-3</v>
      </c>
      <c r="AE150">
        <f t="shared" si="79"/>
        <v>3.3243667499046649E-3</v>
      </c>
      <c r="AF150">
        <f t="shared" si="80"/>
        <v>4.9064928637023398E-3</v>
      </c>
      <c r="AG150">
        <f t="shared" si="81"/>
        <v>3.8001471902423959E-3</v>
      </c>
      <c r="AH150">
        <f t="shared" si="82"/>
        <v>9.5965417132020652E-3</v>
      </c>
      <c r="AI150">
        <f t="shared" si="66"/>
        <v>3.6595506469286497E-3</v>
      </c>
      <c r="AJ150">
        <f t="shared" si="67"/>
        <v>8.7095208114375787E-3</v>
      </c>
      <c r="AK150">
        <f t="shared" si="68"/>
        <v>4.6742539735903999E-3</v>
      </c>
      <c r="AM150" t="str">
        <f t="shared" si="69"/>
        <v>PI_20:4/22:0</v>
      </c>
      <c r="AN150">
        <f t="shared" si="70"/>
        <v>3.9797781830562731E-3</v>
      </c>
      <c r="AO150">
        <f t="shared" si="71"/>
        <v>6.0880028670802179E-3</v>
      </c>
      <c r="AQ150">
        <f t="shared" si="72"/>
        <v>1.291070801539294E-3</v>
      </c>
      <c r="AR150">
        <f t="shared" si="73"/>
        <v>2.8422064881345028E-3</v>
      </c>
      <c r="AT150">
        <f t="shared" si="83"/>
        <v>5.7738441520140029E-4</v>
      </c>
      <c r="AU150">
        <f t="shared" si="84"/>
        <v>1.1603259399262107E-3</v>
      </c>
      <c r="AW150">
        <f t="shared" si="74"/>
        <v>0.18537537904261522</v>
      </c>
    </row>
    <row r="151" spans="1:49" x14ac:dyDescent="0.2">
      <c r="A151" t="s">
        <v>1522</v>
      </c>
      <c r="B151">
        <v>943.79300000000001</v>
      </c>
      <c r="C151">
        <v>3.5998327397974202E-4</v>
      </c>
      <c r="D151">
        <v>0</v>
      </c>
      <c r="E151">
        <v>0</v>
      </c>
      <c r="F151">
        <v>7.2114572579103802E-4</v>
      </c>
      <c r="G151">
        <v>1.0955043728733799E-3</v>
      </c>
      <c r="H151">
        <v>0</v>
      </c>
      <c r="I151">
        <v>5.04412898099707E-4</v>
      </c>
      <c r="J151">
        <v>0</v>
      </c>
      <c r="K151">
        <v>0</v>
      </c>
      <c r="L151">
        <v>0</v>
      </c>
      <c r="M151">
        <v>2.0435322481885902E-3</v>
      </c>
      <c r="N151">
        <v>1.7386162496533901E-3</v>
      </c>
      <c r="O151">
        <v>0</v>
      </c>
      <c r="P151">
        <v>0</v>
      </c>
      <c r="Q151">
        <v>1.8473437947228799E-4</v>
      </c>
      <c r="R151">
        <v>1.20931045592908E-3</v>
      </c>
      <c r="S151">
        <v>0</v>
      </c>
      <c r="T151">
        <v>1.9821010208688102E-3</v>
      </c>
      <c r="U151">
        <v>4.1353197064399596E-3</v>
      </c>
      <c r="V151">
        <v>0</v>
      </c>
      <c r="W151">
        <v>0</v>
      </c>
      <c r="X151">
        <v>0</v>
      </c>
      <c r="AA151" t="str">
        <f t="shared" si="75"/>
        <v>PI_20:0/22:3</v>
      </c>
      <c r="AB151">
        <f t="shared" si="76"/>
        <v>1.7999163698987101E-4</v>
      </c>
      <c r="AC151">
        <f t="shared" si="77"/>
        <v>3.6057286289551901E-4</v>
      </c>
      <c r="AD151">
        <f t="shared" si="78"/>
        <v>5.4775218643668996E-4</v>
      </c>
      <c r="AE151">
        <f t="shared" si="79"/>
        <v>2.522064490498535E-4</v>
      </c>
      <c r="AF151">
        <f t="shared" si="80"/>
        <v>0</v>
      </c>
      <c r="AG151">
        <f t="shared" si="81"/>
        <v>1.8910742489209901E-3</v>
      </c>
      <c r="AH151">
        <f t="shared" si="82"/>
        <v>0</v>
      </c>
      <c r="AI151">
        <f t="shared" si="66"/>
        <v>9.9105051043440508E-4</v>
      </c>
      <c r="AJ151">
        <f t="shared" si="67"/>
        <v>2.0676598532199798E-3</v>
      </c>
      <c r="AK151">
        <f t="shared" si="68"/>
        <v>0</v>
      </c>
      <c r="AM151" t="str">
        <f t="shared" si="69"/>
        <v>PI_20:0/22:3</v>
      </c>
      <c r="AN151">
        <f t="shared" si="70"/>
        <v>2.6810462707438674E-4</v>
      </c>
      <c r="AO151">
        <f t="shared" si="71"/>
        <v>9.8995692251507492E-4</v>
      </c>
      <c r="AQ151">
        <f t="shared" si="72"/>
        <v>2.0411386175245126E-4</v>
      </c>
      <c r="AR151">
        <f t="shared" si="73"/>
        <v>9.9165097887367348E-4</v>
      </c>
      <c r="AT151">
        <f t="shared" si="83"/>
        <v>9.1282494005695073E-5</v>
      </c>
      <c r="AU151">
        <f t="shared" si="84"/>
        <v>4.0483981686199356E-4</v>
      </c>
      <c r="AW151">
        <f t="shared" si="74"/>
        <v>0.18055255925214167</v>
      </c>
    </row>
    <row r="152" spans="1:49" x14ac:dyDescent="0.2">
      <c r="A152" t="s">
        <v>1523</v>
      </c>
      <c r="B152">
        <v>943.79300000000001</v>
      </c>
      <c r="C152">
        <v>1.13637425232138E-3</v>
      </c>
      <c r="D152">
        <v>9.7668897183181302E-4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2.8728549407329501E-3</v>
      </c>
      <c r="N152">
        <v>2.89769374942231E-3</v>
      </c>
      <c r="O152">
        <v>6.2763542859015998E-3</v>
      </c>
      <c r="P152">
        <v>3.3868184375966501E-3</v>
      </c>
      <c r="Q152">
        <v>5.70826879163193E-3</v>
      </c>
      <c r="R152">
        <v>3.0199638036636401E-3</v>
      </c>
      <c r="S152">
        <v>1.5389690115229901E-3</v>
      </c>
      <c r="T152">
        <v>0</v>
      </c>
      <c r="U152">
        <v>1.37705795090842E-3</v>
      </c>
      <c r="V152">
        <v>5.0918802663062497E-5</v>
      </c>
      <c r="W152">
        <v>0</v>
      </c>
      <c r="X152">
        <v>1.8853118432909999E-3</v>
      </c>
      <c r="AA152" t="str">
        <f t="shared" si="75"/>
        <v>PI_20:1/22:2</v>
      </c>
      <c r="AB152">
        <f t="shared" si="76"/>
        <v>1.0565316120765965E-3</v>
      </c>
      <c r="AC152">
        <f t="shared" si="77"/>
        <v>0</v>
      </c>
      <c r="AD152">
        <f t="shared" si="78"/>
        <v>0</v>
      </c>
      <c r="AE152">
        <f t="shared" si="79"/>
        <v>0</v>
      </c>
      <c r="AF152">
        <f t="shared" si="80"/>
        <v>0</v>
      </c>
      <c r="AG152">
        <f t="shared" si="81"/>
        <v>2.8852743450776298E-3</v>
      </c>
      <c r="AH152">
        <f t="shared" si="82"/>
        <v>4.8315863617491251E-3</v>
      </c>
      <c r="AI152">
        <f t="shared" si="66"/>
        <v>7.6948450576149504E-4</v>
      </c>
      <c r="AJ152">
        <f t="shared" si="67"/>
        <v>7.1398837678574132E-4</v>
      </c>
      <c r="AK152">
        <f t="shared" si="68"/>
        <v>9.4265592164549997E-4</v>
      </c>
      <c r="AM152" t="str">
        <f t="shared" si="69"/>
        <v>PI_20:1/22:2</v>
      </c>
      <c r="AN152">
        <f t="shared" si="70"/>
        <v>2.113063224153193E-4</v>
      </c>
      <c r="AO152">
        <f t="shared" si="71"/>
        <v>2.0285979022038984E-3</v>
      </c>
      <c r="AQ152">
        <f t="shared" si="72"/>
        <v>4.724953009961415E-4</v>
      </c>
      <c r="AR152">
        <f t="shared" si="73"/>
        <v>1.8085542269087817E-3</v>
      </c>
      <c r="AT152">
        <f t="shared" si="83"/>
        <v>2.113063224153193E-4</v>
      </c>
      <c r="AU152">
        <f t="shared" si="84"/>
        <v>7.3833917134670361E-4</v>
      </c>
      <c r="AW152">
        <f t="shared" si="74"/>
        <v>8.7224373194931412E-2</v>
      </c>
    </row>
    <row r="153" spans="1:49" x14ac:dyDescent="0.2">
      <c r="A153" t="s">
        <v>1524</v>
      </c>
      <c r="B153">
        <v>943.79300000000001</v>
      </c>
      <c r="C153">
        <v>1.0505719235276499E-3</v>
      </c>
      <c r="D153">
        <v>9.7668897183181302E-4</v>
      </c>
      <c r="E153">
        <v>0</v>
      </c>
      <c r="F153">
        <v>0</v>
      </c>
      <c r="G153">
        <v>1.01278793838516E-3</v>
      </c>
      <c r="H153">
        <v>0</v>
      </c>
      <c r="I153">
        <v>1.12656546263085E-3</v>
      </c>
      <c r="J153">
        <v>1.28425327432368E-3</v>
      </c>
      <c r="K153">
        <v>0</v>
      </c>
      <c r="L153">
        <v>0</v>
      </c>
      <c r="M153">
        <v>0</v>
      </c>
      <c r="N153">
        <v>0</v>
      </c>
      <c r="O153">
        <v>2.7302582301272898E-3</v>
      </c>
      <c r="P153">
        <v>0</v>
      </c>
      <c r="Q153">
        <v>3.2363061484010202E-3</v>
      </c>
      <c r="R153">
        <v>1.4744840019485701E-3</v>
      </c>
      <c r="S153">
        <v>0</v>
      </c>
      <c r="T153">
        <v>1.5149973884885999E-3</v>
      </c>
      <c r="U153">
        <v>0</v>
      </c>
      <c r="V153">
        <v>0</v>
      </c>
      <c r="W153">
        <v>1.68826480883464E-3</v>
      </c>
      <c r="X153">
        <v>0</v>
      </c>
      <c r="AA153" t="str">
        <f t="shared" si="75"/>
        <v>PI_20:2/22:1</v>
      </c>
      <c r="AB153">
        <f t="shared" si="76"/>
        <v>1.0136304476797316E-3</v>
      </c>
      <c r="AC153">
        <f t="shared" si="77"/>
        <v>0</v>
      </c>
      <c r="AD153">
        <f t="shared" si="78"/>
        <v>5.0639396919257998E-4</v>
      </c>
      <c r="AE153">
        <f t="shared" si="79"/>
        <v>1.2054093684772649E-3</v>
      </c>
      <c r="AF153">
        <f t="shared" si="80"/>
        <v>0</v>
      </c>
      <c r="AG153">
        <f t="shared" si="81"/>
        <v>0</v>
      </c>
      <c r="AH153">
        <f t="shared" si="82"/>
        <v>1.3651291150636449E-3</v>
      </c>
      <c r="AI153">
        <f t="shared" si="66"/>
        <v>7.5749869424429996E-4</v>
      </c>
      <c r="AJ153">
        <f t="shared" si="67"/>
        <v>0</v>
      </c>
      <c r="AK153">
        <f t="shared" si="68"/>
        <v>8.4413240441731999E-4</v>
      </c>
      <c r="AM153" t="str">
        <f t="shared" si="69"/>
        <v>PI_20:2/22:1</v>
      </c>
      <c r="AN153">
        <f t="shared" si="70"/>
        <v>5.4508675706991529E-4</v>
      </c>
      <c r="AO153">
        <f t="shared" si="71"/>
        <v>5.9335204274505295E-4</v>
      </c>
      <c r="AQ153">
        <f t="shared" si="72"/>
        <v>5.5930658373690785E-4</v>
      </c>
      <c r="AR153">
        <f t="shared" si="73"/>
        <v>5.8940818954587827E-4</v>
      </c>
      <c r="AT153">
        <f t="shared" si="83"/>
        <v>2.5012950829978082E-4</v>
      </c>
      <c r="AU153">
        <f t="shared" si="84"/>
        <v>2.4062488576750537E-4</v>
      </c>
      <c r="AW153">
        <f t="shared" si="74"/>
        <v>0.89762225454427447</v>
      </c>
    </row>
    <row r="154" spans="1:49" x14ac:dyDescent="0.2">
      <c r="A154" t="s">
        <v>1525</v>
      </c>
      <c r="B154">
        <v>943.79300000000001</v>
      </c>
      <c r="C154">
        <v>1.13637425232138E-3</v>
      </c>
      <c r="D154">
        <v>0</v>
      </c>
      <c r="E154">
        <v>4.3017338512586599E-4</v>
      </c>
      <c r="F154">
        <v>0</v>
      </c>
      <c r="G154">
        <v>1.0955043728733799E-3</v>
      </c>
      <c r="H154">
        <v>1.2468812690683399E-3</v>
      </c>
      <c r="I154">
        <v>0</v>
      </c>
      <c r="J154">
        <v>8.3107206719505299E-4</v>
      </c>
      <c r="K154">
        <v>1.5655300093846099E-3</v>
      </c>
      <c r="L154">
        <v>0</v>
      </c>
      <c r="M154">
        <v>3.53952091684963E-4</v>
      </c>
      <c r="N154">
        <v>2.0978688731785001E-3</v>
      </c>
      <c r="O154">
        <v>3.1283619228167601E-3</v>
      </c>
      <c r="P154">
        <v>7.03237956375202E-3</v>
      </c>
      <c r="Q154">
        <v>1.9780225828004101E-4</v>
      </c>
      <c r="R154">
        <v>0</v>
      </c>
      <c r="S154">
        <v>0</v>
      </c>
      <c r="T154">
        <v>1.1213319056263701E-3</v>
      </c>
      <c r="U154">
        <v>0</v>
      </c>
      <c r="V154">
        <v>0</v>
      </c>
      <c r="W154">
        <v>0</v>
      </c>
      <c r="X154">
        <v>1.3200055694841001E-4</v>
      </c>
      <c r="AA154" t="str">
        <f t="shared" si="75"/>
        <v>PI_20:3/22:0</v>
      </c>
      <c r="AB154">
        <f t="shared" si="76"/>
        <v>5.6818712616069002E-4</v>
      </c>
      <c r="AC154">
        <f t="shared" si="77"/>
        <v>2.1508669256293299E-4</v>
      </c>
      <c r="AD154">
        <f t="shared" si="78"/>
        <v>1.17119282097086E-3</v>
      </c>
      <c r="AE154">
        <f t="shared" si="79"/>
        <v>4.1553603359752649E-4</v>
      </c>
      <c r="AF154">
        <f t="shared" si="80"/>
        <v>7.8276500469230497E-4</v>
      </c>
      <c r="AG154">
        <f t="shared" si="81"/>
        <v>1.2259104824317315E-3</v>
      </c>
      <c r="AH154">
        <f t="shared" si="82"/>
        <v>5.0803707432843896E-3</v>
      </c>
      <c r="AI154">
        <f t="shared" si="66"/>
        <v>5.6066595281318503E-4</v>
      </c>
      <c r="AJ154">
        <f t="shared" si="67"/>
        <v>0</v>
      </c>
      <c r="AK154">
        <f t="shared" si="68"/>
        <v>6.6000278474205004E-5</v>
      </c>
      <c r="AM154" t="str">
        <f t="shared" si="69"/>
        <v>PI_20:3/22:0</v>
      </c>
      <c r="AN154">
        <f t="shared" si="70"/>
        <v>6.3055353559686293E-4</v>
      </c>
      <c r="AO154">
        <f t="shared" si="71"/>
        <v>1.3865894914007024E-3</v>
      </c>
      <c r="AQ154">
        <f t="shared" si="72"/>
        <v>3.6680851989371585E-4</v>
      </c>
      <c r="AR154">
        <f t="shared" si="73"/>
        <v>2.1224145247361716E-3</v>
      </c>
      <c r="AT154">
        <f t="shared" si="83"/>
        <v>1.640417570416865E-4</v>
      </c>
      <c r="AU154">
        <f t="shared" si="84"/>
        <v>8.6647210137921445E-4</v>
      </c>
      <c r="AW154">
        <f t="shared" si="74"/>
        <v>0.47407432563597179</v>
      </c>
    </row>
    <row r="155" spans="1:49" x14ac:dyDescent="0.2">
      <c r="A155" t="s">
        <v>115</v>
      </c>
      <c r="B155" t="s">
        <v>115</v>
      </c>
      <c r="C155" t="s">
        <v>115</v>
      </c>
      <c r="D155" t="s">
        <v>115</v>
      </c>
      <c r="E155" t="s">
        <v>115</v>
      </c>
      <c r="F155" t="s">
        <v>115</v>
      </c>
      <c r="G155" t="s">
        <v>115</v>
      </c>
      <c r="H155" t="s">
        <v>115</v>
      </c>
      <c r="I155" t="s">
        <v>115</v>
      </c>
      <c r="J155" t="s">
        <v>115</v>
      </c>
      <c r="K155" t="s">
        <v>115</v>
      </c>
      <c r="L155" t="s">
        <v>115</v>
      </c>
      <c r="M155" t="s">
        <v>115</v>
      </c>
      <c r="N155" t="s">
        <v>115</v>
      </c>
      <c r="O155" t="s">
        <v>115</v>
      </c>
      <c r="P155" t="s">
        <v>115</v>
      </c>
      <c r="Q155" t="s">
        <v>115</v>
      </c>
      <c r="R155" t="s">
        <v>115</v>
      </c>
      <c r="S155" t="s">
        <v>115</v>
      </c>
      <c r="T155" t="s">
        <v>115</v>
      </c>
      <c r="U155" t="s">
        <v>115</v>
      </c>
      <c r="V155" t="s">
        <v>115</v>
      </c>
      <c r="W155" t="s">
        <v>115</v>
      </c>
      <c r="X155" t="s">
        <v>115</v>
      </c>
    </row>
    <row r="156" spans="1:49" x14ac:dyDescent="0.2">
      <c r="A156" t="s">
        <v>116</v>
      </c>
      <c r="B156">
        <v>123686.235</v>
      </c>
      <c r="C156">
        <v>3.0551845741927401</v>
      </c>
      <c r="D156">
        <v>2.5386702100827501</v>
      </c>
      <c r="E156">
        <v>3.1680088106016702</v>
      </c>
      <c r="F156">
        <v>3.27584255393284</v>
      </c>
      <c r="G156">
        <v>2.8199956896989802</v>
      </c>
      <c r="H156">
        <v>3.0569875367248698</v>
      </c>
      <c r="I156">
        <v>3.2763270887306901</v>
      </c>
      <c r="J156">
        <v>3.52114899694724</v>
      </c>
      <c r="K156">
        <v>2.9427184074650099</v>
      </c>
      <c r="L156">
        <v>3.1491251078945899</v>
      </c>
      <c r="M156">
        <v>12.4257877130708</v>
      </c>
      <c r="N156">
        <v>12.622354020402099</v>
      </c>
      <c r="O156">
        <v>21.384976624997201</v>
      </c>
      <c r="P156">
        <v>20.9049416978641</v>
      </c>
      <c r="Q156">
        <v>17.146205587832199</v>
      </c>
      <c r="R156">
        <v>18.753775615254401</v>
      </c>
      <c r="S156">
        <v>7.2779624585901797</v>
      </c>
      <c r="T156">
        <v>6.0996780354969804</v>
      </c>
      <c r="U156">
        <v>5.2318634829467197</v>
      </c>
      <c r="V156">
        <v>4.2043522123832604</v>
      </c>
      <c r="W156">
        <v>5.6542592980569104</v>
      </c>
      <c r="X156">
        <v>6.2586927061282696</v>
      </c>
      <c r="AA156" t="str">
        <f t="shared" si="75"/>
        <v>TOTAL</v>
      </c>
      <c r="AB156">
        <f t="shared" si="76"/>
        <v>2.7969273921377451</v>
      </c>
      <c r="AC156">
        <f t="shared" si="77"/>
        <v>3.2219256822672548</v>
      </c>
      <c r="AD156">
        <f t="shared" si="78"/>
        <v>2.9384916132119248</v>
      </c>
      <c r="AE156">
        <f t="shared" si="79"/>
        <v>3.3987380428389651</v>
      </c>
      <c r="AF156">
        <f t="shared" si="80"/>
        <v>3.0459217576797997</v>
      </c>
      <c r="AG156">
        <f t="shared" si="81"/>
        <v>12.52407086673645</v>
      </c>
      <c r="AH156">
        <f t="shared" si="82"/>
        <v>21.144959161430648</v>
      </c>
      <c r="AI156">
        <f>AVERAGE(S156:T156)</f>
        <v>6.68882024704358</v>
      </c>
      <c r="AJ156">
        <f>AVERAGE(U156:V156)</f>
        <v>4.7181078476649905</v>
      </c>
      <c r="AK156">
        <f>AVERAGE(W156:X156)</f>
        <v>5.9564760020925895</v>
      </c>
      <c r="AM156" t="str">
        <f>A156</f>
        <v>TOTAL</v>
      </c>
      <c r="AN156">
        <f>AVERAGE(AB156:AF156)</f>
        <v>3.0804008976271375</v>
      </c>
      <c r="AO156">
        <f>AVERAGE(AG156:AK156)</f>
        <v>10.206486824993652</v>
      </c>
      <c r="AQ156">
        <f>STDEV(AB156:AF156)</f>
        <v>0.23614195259326445</v>
      </c>
      <c r="AR156">
        <f>STDEV(AG156:AK156)</f>
        <v>6.8113920528905938</v>
      </c>
      <c r="AT156">
        <f t="shared" si="83"/>
        <v>0.1056058916676144</v>
      </c>
      <c r="AU156">
        <f t="shared" si="84"/>
        <v>2.7807391612717276</v>
      </c>
      <c r="AW156">
        <f>TTEST(AB156:AF156,AG156:AK156,2,3)</f>
        <v>7.9397840350930018E-2</v>
      </c>
    </row>
    <row r="159" spans="1:49" x14ac:dyDescent="0.2">
      <c r="A159" s="1" t="s">
        <v>2120</v>
      </c>
      <c r="B159" s="11"/>
      <c r="C159">
        <f t="shared" ref="C159:E159" si="85">SUM(C114:C115,C76:C78,C52:C56,C41:C42,C7:C10,C12:C13,C17:C18,C24,C31,C33:C34,C36)</f>
        <v>0.67622688408142351</v>
      </c>
      <c r="D159">
        <f t="shared" si="85"/>
        <v>0.57868200304114792</v>
      </c>
      <c r="E159">
        <f t="shared" si="85"/>
        <v>0.64870501192661112</v>
      </c>
      <c r="F159">
        <f t="shared" ref="F159:X159" si="86">SUM(F114:F115,F76:F78,F52:F56,F41:F42,F7:F10,F12:F13,F17:F18,F24,F31,F33:F34,F36)</f>
        <v>0.73117080259649569</v>
      </c>
      <c r="G159">
        <f t="shared" si="86"/>
        <v>0.65159805165164553</v>
      </c>
      <c r="H159">
        <f t="shared" si="86"/>
        <v>0.70473423467048157</v>
      </c>
      <c r="I159">
        <f t="shared" si="86"/>
        <v>0.70117493539495712</v>
      </c>
      <c r="J159">
        <f t="shared" si="86"/>
        <v>0.79703144482202404</v>
      </c>
      <c r="K159">
        <f t="shared" si="86"/>
        <v>0.66750054204710296</v>
      </c>
      <c r="L159">
        <f t="shared" si="86"/>
        <v>0.70242100809302799</v>
      </c>
      <c r="M159">
        <f t="shared" si="86"/>
        <v>3.0712566255081724</v>
      </c>
      <c r="N159">
        <f t="shared" si="86"/>
        <v>3.0775648693123756</v>
      </c>
      <c r="O159">
        <f t="shared" si="86"/>
        <v>5.1835704630614483</v>
      </c>
      <c r="P159">
        <f t="shared" si="86"/>
        <v>5.0928473874847784</v>
      </c>
      <c r="Q159">
        <f t="shared" si="86"/>
        <v>4.2933019068303802</v>
      </c>
      <c r="R159">
        <f t="shared" si="86"/>
        <v>4.8124749339101438</v>
      </c>
      <c r="S159">
        <f t="shared" si="86"/>
        <v>2.5690268388196151</v>
      </c>
      <c r="T159">
        <f t="shared" si="86"/>
        <v>2.2573718058455303</v>
      </c>
      <c r="U159">
        <f t="shared" si="86"/>
        <v>1.9474109120634993</v>
      </c>
      <c r="V159">
        <f t="shared" si="86"/>
        <v>1.5863674763281534</v>
      </c>
      <c r="W159">
        <f t="shared" si="86"/>
        <v>1.5502250928097363</v>
      </c>
      <c r="X159">
        <f t="shared" si="86"/>
        <v>1.7057871395143529</v>
      </c>
      <c r="AA159" t="str">
        <f t="shared" si="75"/>
        <v>Saturated Sum</v>
      </c>
      <c r="AB159">
        <f t="shared" si="76"/>
        <v>0.62745444356128566</v>
      </c>
      <c r="AC159">
        <f t="shared" si="77"/>
        <v>0.68993790726155346</v>
      </c>
      <c r="AD159">
        <f t="shared" si="78"/>
        <v>0.67816614316106349</v>
      </c>
      <c r="AE159">
        <f t="shared" si="79"/>
        <v>0.74910319010849058</v>
      </c>
      <c r="AF159">
        <f t="shared" si="80"/>
        <v>0.68496077507006548</v>
      </c>
      <c r="AG159">
        <f t="shared" si="81"/>
        <v>3.074410747410274</v>
      </c>
      <c r="AH159">
        <f t="shared" si="82"/>
        <v>5.1382089252731138</v>
      </c>
      <c r="AI159">
        <f t="shared" ref="AI159:AI172" si="87">AVERAGE(S159:T159)</f>
        <v>2.4131993223325727</v>
      </c>
      <c r="AJ159">
        <f t="shared" ref="AJ159:AJ172" si="88">AVERAGE(U159:V159)</f>
        <v>1.7668891941958265</v>
      </c>
      <c r="AK159">
        <f t="shared" ref="AK159:AK172" si="89">AVERAGE(W159:X159)</f>
        <v>1.6280061161620445</v>
      </c>
      <c r="AM159" t="str">
        <f t="shared" ref="AM159:AM172" si="90">A159</f>
        <v>Saturated Sum</v>
      </c>
      <c r="AN159">
        <f t="shared" ref="AN159:AN172" si="91">AVERAGE(AB159:AF159)</f>
        <v>0.68592449183249171</v>
      </c>
      <c r="AO159">
        <f t="shared" ref="AO159:AO172" si="92">AVERAGE(AG159:AK159)</f>
        <v>2.8041428610747667</v>
      </c>
      <c r="AQ159">
        <f t="shared" ref="AQ159:AQ172" si="93">STDEV(AB159:AF159)</f>
        <v>4.326523629947817E-2</v>
      </c>
      <c r="AR159">
        <f t="shared" ref="AR159:AR172" si="94">STDEV(AG159:AK159)</f>
        <v>1.4259153888904659</v>
      </c>
      <c r="AT159">
        <f t="shared" si="83"/>
        <v>1.9348801885644928E-2</v>
      </c>
      <c r="AU159">
        <f t="shared" si="84"/>
        <v>0.58212751986064715</v>
      </c>
      <c r="AW159">
        <f t="shared" ref="AW159:AW172" si="95">TTEST(AB159:AF159,AG159:AK159,2,3)</f>
        <v>2.9292482693176029E-2</v>
      </c>
    </row>
    <row r="160" spans="1:49" x14ac:dyDescent="0.2">
      <c r="A160" s="1" t="s">
        <v>2121</v>
      </c>
      <c r="B160" s="11"/>
      <c r="C160">
        <f t="shared" ref="C160:E160" si="96">SUM(C145,C110:C113,C72:C75,C49:C51,C39:C40,C35,C32,C30,C23,C16,C11)</f>
        <v>1.0705193937995943</v>
      </c>
      <c r="D160">
        <f t="shared" si="96"/>
        <v>0.83090056895040632</v>
      </c>
      <c r="E160">
        <f t="shared" si="96"/>
        <v>1.1121907896287337</v>
      </c>
      <c r="F160">
        <f t="shared" ref="F160:X160" si="97">SUM(F145,F110:F113,F72:F75,F49:F51,F39:F40,F35,F32,F30,F23,F16,F11)</f>
        <v>1.1820450793476602</v>
      </c>
      <c r="G160">
        <f t="shared" si="97"/>
        <v>1.0734591967624059</v>
      </c>
      <c r="H160">
        <f t="shared" si="97"/>
        <v>1.1985544556931906</v>
      </c>
      <c r="I160">
        <f t="shared" si="97"/>
        <v>1.1640537952962506</v>
      </c>
      <c r="J160">
        <f t="shared" si="97"/>
        <v>1.2428585939281149</v>
      </c>
      <c r="K160">
        <f t="shared" si="97"/>
        <v>1.005447025952432</v>
      </c>
      <c r="L160">
        <f t="shared" si="97"/>
        <v>1.1070929795193361</v>
      </c>
      <c r="M160">
        <f t="shared" si="97"/>
        <v>1.2457019422367499</v>
      </c>
      <c r="N160">
        <f t="shared" si="97"/>
        <v>1.2920403123463022</v>
      </c>
      <c r="O160">
        <f t="shared" si="97"/>
        <v>2.0546160580301436</v>
      </c>
      <c r="P160">
        <f t="shared" si="97"/>
        <v>2.0728492439851078</v>
      </c>
      <c r="Q160">
        <f t="shared" si="97"/>
        <v>1.2312600334860118</v>
      </c>
      <c r="R160">
        <f t="shared" si="97"/>
        <v>1.2571593867833133</v>
      </c>
      <c r="S160">
        <f t="shared" si="97"/>
        <v>0.93234805049298963</v>
      </c>
      <c r="T160">
        <f t="shared" si="97"/>
        <v>0.79210417895371821</v>
      </c>
      <c r="U160">
        <f t="shared" si="97"/>
        <v>0.80605233962748035</v>
      </c>
      <c r="V160">
        <f t="shared" si="97"/>
        <v>0.65251656381800172</v>
      </c>
      <c r="W160">
        <f t="shared" si="97"/>
        <v>0.90041091128606532</v>
      </c>
      <c r="X160">
        <f t="shared" si="97"/>
        <v>1.0816519617395397</v>
      </c>
      <c r="AA160" t="str">
        <f t="shared" si="75"/>
        <v>Mono Sum</v>
      </c>
      <c r="AB160">
        <f t="shared" si="76"/>
        <v>0.95070998137500029</v>
      </c>
      <c r="AC160">
        <f t="shared" si="77"/>
        <v>1.147117934488197</v>
      </c>
      <c r="AD160">
        <f t="shared" si="78"/>
        <v>1.1360068262277982</v>
      </c>
      <c r="AE160">
        <f t="shared" si="79"/>
        <v>1.2034561946121829</v>
      </c>
      <c r="AF160">
        <f t="shared" si="80"/>
        <v>1.056270002735884</v>
      </c>
      <c r="AG160">
        <f t="shared" si="81"/>
        <v>1.2688711272915261</v>
      </c>
      <c r="AH160">
        <f t="shared" si="82"/>
        <v>2.0637326510076255</v>
      </c>
      <c r="AI160">
        <f t="shared" si="87"/>
        <v>0.86222611472335386</v>
      </c>
      <c r="AJ160">
        <f t="shared" si="88"/>
        <v>0.72928445172274103</v>
      </c>
      <c r="AK160">
        <f t="shared" si="89"/>
        <v>0.99103143651280257</v>
      </c>
      <c r="AM160" t="str">
        <f t="shared" si="90"/>
        <v>Mono Sum</v>
      </c>
      <c r="AN160">
        <f t="shared" si="91"/>
        <v>1.0987121878878123</v>
      </c>
      <c r="AO160">
        <f t="shared" si="92"/>
        <v>1.1830291562516098</v>
      </c>
      <c r="AQ160">
        <f t="shared" si="93"/>
        <v>9.7994011947998144E-2</v>
      </c>
      <c r="AR160">
        <f t="shared" si="94"/>
        <v>0.53119428234737043</v>
      </c>
      <c r="AT160">
        <f t="shared" si="83"/>
        <v>4.3824254420730083E-2</v>
      </c>
      <c r="AU160">
        <f t="shared" si="84"/>
        <v>0.21685915767249256</v>
      </c>
      <c r="AW160">
        <f t="shared" si="95"/>
        <v>0.74358817965704593</v>
      </c>
    </row>
    <row r="161" spans="1:49" x14ac:dyDescent="0.2">
      <c r="A161" s="1" t="s">
        <v>2122</v>
      </c>
      <c r="B161" s="11"/>
      <c r="C161">
        <f t="shared" ref="C161:E161" si="98">SUM(C146:C154,C116:C144,C79:C109,C57:C71,C43:C48,C37:C38,C25:C29,C19:C22,C14:C15)</f>
        <v>1.3084382963117225</v>
      </c>
      <c r="D161">
        <f t="shared" si="98"/>
        <v>1.1290876380911969</v>
      </c>
      <c r="E161">
        <f t="shared" si="98"/>
        <v>1.4071130090463289</v>
      </c>
      <c r="F161">
        <f t="shared" ref="F161:X161" si="99">SUM(F146:F154,F116:F144,F79:F109,F57:F71,F43:F48,F37:F38,F25:F29,F19:F22,F14:F15)</f>
        <v>1.3626266719886877</v>
      </c>
      <c r="G161">
        <f t="shared" si="99"/>
        <v>1.0949384412849312</v>
      </c>
      <c r="H161">
        <f t="shared" si="99"/>
        <v>1.1536988463612012</v>
      </c>
      <c r="I161">
        <f t="shared" si="99"/>
        <v>1.4110983580394802</v>
      </c>
      <c r="J161">
        <f t="shared" si="99"/>
        <v>1.4812589581970961</v>
      </c>
      <c r="K161">
        <f t="shared" si="99"/>
        <v>1.2697708394654765</v>
      </c>
      <c r="L161">
        <f t="shared" si="99"/>
        <v>1.3396111202822223</v>
      </c>
      <c r="M161">
        <f t="shared" si="99"/>
        <v>8.1088291453258829</v>
      </c>
      <c r="N161">
        <f t="shared" si="99"/>
        <v>8.2527488387434591</v>
      </c>
      <c r="O161">
        <f t="shared" si="99"/>
        <v>14.146790103905621</v>
      </c>
      <c r="P161">
        <f t="shared" si="99"/>
        <v>13.739245066394181</v>
      </c>
      <c r="Q161">
        <f t="shared" si="99"/>
        <v>11.621643647515789</v>
      </c>
      <c r="R161">
        <f t="shared" si="99"/>
        <v>12.68414129456098</v>
      </c>
      <c r="S161">
        <f t="shared" si="99"/>
        <v>3.7765875692775794</v>
      </c>
      <c r="T161">
        <f t="shared" si="99"/>
        <v>3.0502020506977305</v>
      </c>
      <c r="U161">
        <f t="shared" si="99"/>
        <v>2.4784002312557352</v>
      </c>
      <c r="V161">
        <f t="shared" si="99"/>
        <v>1.9654681722371059</v>
      </c>
      <c r="W161">
        <f t="shared" si="99"/>
        <v>3.2036232939611109</v>
      </c>
      <c r="X161">
        <f t="shared" si="99"/>
        <v>3.4712536048743825</v>
      </c>
      <c r="AA161" t="str">
        <f t="shared" si="75"/>
        <v>Poly Sum</v>
      </c>
      <c r="AB161">
        <f t="shared" si="76"/>
        <v>1.2187629672014597</v>
      </c>
      <c r="AC161">
        <f t="shared" si="77"/>
        <v>1.3848698405175082</v>
      </c>
      <c r="AD161">
        <f t="shared" si="78"/>
        <v>1.1243186438230661</v>
      </c>
      <c r="AE161">
        <f t="shared" si="79"/>
        <v>1.4461786581182881</v>
      </c>
      <c r="AF161">
        <f t="shared" si="80"/>
        <v>1.3046909798738495</v>
      </c>
      <c r="AG161">
        <f t="shared" si="81"/>
        <v>8.180788992034671</v>
      </c>
      <c r="AH161">
        <f t="shared" si="82"/>
        <v>13.943017585149901</v>
      </c>
      <c r="AI161">
        <f t="shared" si="87"/>
        <v>3.413394809987655</v>
      </c>
      <c r="AJ161">
        <f t="shared" si="88"/>
        <v>2.2219342017464205</v>
      </c>
      <c r="AK161">
        <f t="shared" si="89"/>
        <v>3.3374384494177467</v>
      </c>
      <c r="AM161" t="str">
        <f t="shared" si="90"/>
        <v>Poly Sum</v>
      </c>
      <c r="AN161">
        <f t="shared" si="91"/>
        <v>1.2957642179068343</v>
      </c>
      <c r="AO161">
        <f t="shared" si="92"/>
        <v>6.2193148076672795</v>
      </c>
      <c r="AQ161">
        <f t="shared" si="93"/>
        <v>0.12841999490663572</v>
      </c>
      <c r="AR161">
        <f t="shared" si="94"/>
        <v>4.8903071390517141</v>
      </c>
      <c r="AT161">
        <f t="shared" si="83"/>
        <v>5.7431167656282846E-2</v>
      </c>
      <c r="AU161">
        <f t="shared" si="84"/>
        <v>1.9964595293610874</v>
      </c>
      <c r="AW161">
        <f t="shared" si="95"/>
        <v>8.7505113661568795E-2</v>
      </c>
    </row>
    <row r="162" spans="1:49" x14ac:dyDescent="0.2">
      <c r="A162" s="1" t="s">
        <v>2123</v>
      </c>
      <c r="B162" s="16"/>
      <c r="C162">
        <f t="shared" ref="C162:E162" si="100">SUM(C7:C8,C34:C53)</f>
        <v>1.3445111248631774</v>
      </c>
      <c r="D162">
        <f t="shared" si="100"/>
        <v>1.087738270222026</v>
      </c>
      <c r="E162">
        <f t="shared" si="100"/>
        <v>1.4220368178838898</v>
      </c>
      <c r="F162">
        <f t="shared" ref="F162:X162" si="101">SUM(F7:F8,F34:F53)</f>
        <v>1.5130681228030396</v>
      </c>
      <c r="G162">
        <f t="shared" si="101"/>
        <v>1.2751441528754788</v>
      </c>
      <c r="H162">
        <f t="shared" si="101"/>
        <v>1.4090087427092148</v>
      </c>
      <c r="I162">
        <f t="shared" si="101"/>
        <v>1.5201306462543944</v>
      </c>
      <c r="J162">
        <f t="shared" si="101"/>
        <v>1.5896969030038504</v>
      </c>
      <c r="K162">
        <f t="shared" si="101"/>
        <v>1.2429298469139487</v>
      </c>
      <c r="L162">
        <f t="shared" si="101"/>
        <v>1.3191977797639849</v>
      </c>
      <c r="M162">
        <f t="shared" si="101"/>
        <v>2.0045558135147457</v>
      </c>
      <c r="N162">
        <f t="shared" si="101"/>
        <v>1.922219212482023</v>
      </c>
      <c r="O162">
        <f t="shared" si="101"/>
        <v>3.1257380284738221</v>
      </c>
      <c r="P162">
        <f t="shared" si="101"/>
        <v>3.0344163260230599</v>
      </c>
      <c r="Q162">
        <f t="shared" si="101"/>
        <v>2.0535341152007702</v>
      </c>
      <c r="R162">
        <f t="shared" si="101"/>
        <v>2.2292367419736565</v>
      </c>
      <c r="S162">
        <f t="shared" si="101"/>
        <v>1.3630131758700985</v>
      </c>
      <c r="T162">
        <f t="shared" si="101"/>
        <v>1.1778811828919826</v>
      </c>
      <c r="U162">
        <f t="shared" si="101"/>
        <v>1.0534865566113147</v>
      </c>
      <c r="V162">
        <f t="shared" si="101"/>
        <v>0.88461115343672259</v>
      </c>
      <c r="W162">
        <f t="shared" si="101"/>
        <v>1.3136556771606827</v>
      </c>
      <c r="X162">
        <f t="shared" si="101"/>
        <v>1.5636161019255703</v>
      </c>
      <c r="AA162" t="str">
        <f t="shared" si="75"/>
        <v>Short Sum</v>
      </c>
      <c r="AB162">
        <f t="shared" si="76"/>
        <v>1.2161246975426017</v>
      </c>
      <c r="AC162">
        <f t="shared" si="77"/>
        <v>1.4675524703434646</v>
      </c>
      <c r="AD162">
        <f t="shared" si="78"/>
        <v>1.3420764477923468</v>
      </c>
      <c r="AE162">
        <f t="shared" si="79"/>
        <v>1.5549137746291224</v>
      </c>
      <c r="AF162">
        <f t="shared" si="80"/>
        <v>1.2810638133389669</v>
      </c>
      <c r="AG162">
        <f t="shared" si="81"/>
        <v>1.9633875129983842</v>
      </c>
      <c r="AH162">
        <f t="shared" si="82"/>
        <v>3.080077177248441</v>
      </c>
      <c r="AI162">
        <f t="shared" si="87"/>
        <v>1.2704471793810406</v>
      </c>
      <c r="AJ162">
        <f t="shared" si="88"/>
        <v>0.96904885502401861</v>
      </c>
      <c r="AK162">
        <f t="shared" si="89"/>
        <v>1.4386358895431264</v>
      </c>
      <c r="AM162" t="str">
        <f t="shared" si="90"/>
        <v>Short Sum</v>
      </c>
      <c r="AN162">
        <f t="shared" si="91"/>
        <v>1.3723462407293006</v>
      </c>
      <c r="AO162">
        <f t="shared" si="92"/>
        <v>1.7443193228390022</v>
      </c>
      <c r="AQ162">
        <f t="shared" si="93"/>
        <v>0.13788495481918861</v>
      </c>
      <c r="AR162">
        <f t="shared" si="94"/>
        <v>0.82934935123252973</v>
      </c>
      <c r="AT162">
        <f t="shared" si="83"/>
        <v>6.166402641003859E-2</v>
      </c>
      <c r="AU162">
        <f t="shared" si="84"/>
        <v>0.33858045483799415</v>
      </c>
      <c r="AW162">
        <f t="shared" si="95"/>
        <v>0.37577149499322476</v>
      </c>
    </row>
    <row r="163" spans="1:49" x14ac:dyDescent="0.2">
      <c r="A163" s="1" t="s">
        <v>2124</v>
      </c>
      <c r="B163" s="16"/>
      <c r="C163">
        <f t="shared" ref="C163:E163" si="102">SUM(C54:C141,C9:C24)</f>
        <v>1.6909228109152601</v>
      </c>
      <c r="D163">
        <f t="shared" si="102"/>
        <v>1.4363775889778785</v>
      </c>
      <c r="E163">
        <f t="shared" si="102"/>
        <v>1.7280913483226292</v>
      </c>
      <c r="F163">
        <f t="shared" ref="F163:X163" si="103">SUM(F54:F141,F9:F24)</f>
        <v>1.7436060279098491</v>
      </c>
      <c r="G163">
        <f t="shared" si="103"/>
        <v>1.528351841429886</v>
      </c>
      <c r="H163">
        <f t="shared" si="103"/>
        <v>1.6288660125122907</v>
      </c>
      <c r="I163">
        <f t="shared" si="103"/>
        <v>1.7418264550959732</v>
      </c>
      <c r="J163">
        <f t="shared" si="103"/>
        <v>1.9117851009261531</v>
      </c>
      <c r="K163">
        <f t="shared" si="103"/>
        <v>1.6845629440904391</v>
      </c>
      <c r="L163">
        <f t="shared" si="103"/>
        <v>1.8163137983882165</v>
      </c>
      <c r="M163">
        <f t="shared" si="103"/>
        <v>10.375894045563568</v>
      </c>
      <c r="N163">
        <f t="shared" si="103"/>
        <v>10.655267394742143</v>
      </c>
      <c r="O163">
        <f t="shared" si="103"/>
        <v>18.1775353093071</v>
      </c>
      <c r="P163">
        <f t="shared" si="103"/>
        <v>17.79444593230885</v>
      </c>
      <c r="Q163">
        <f t="shared" si="103"/>
        <v>15.052910023494004</v>
      </c>
      <c r="R163">
        <f t="shared" si="103"/>
        <v>16.478795531762547</v>
      </c>
      <c r="S163">
        <f t="shared" si="103"/>
        <v>5.8918349017473881</v>
      </c>
      <c r="T163">
        <f t="shared" si="103"/>
        <v>4.9043179527454974</v>
      </c>
      <c r="U163">
        <f t="shared" si="103"/>
        <v>4.1465979797697141</v>
      </c>
      <c r="V163">
        <f t="shared" si="103"/>
        <v>3.3018690716912964</v>
      </c>
      <c r="W163">
        <f t="shared" si="103"/>
        <v>4.3092238645100762</v>
      </c>
      <c r="X163">
        <f t="shared" si="103"/>
        <v>4.6728614375763851</v>
      </c>
      <c r="AA163" t="str">
        <f t="shared" si="75"/>
        <v>Medium Sum</v>
      </c>
      <c r="AB163">
        <f t="shared" si="76"/>
        <v>1.5636501999465693</v>
      </c>
      <c r="AC163">
        <f t="shared" si="77"/>
        <v>1.7358486881162392</v>
      </c>
      <c r="AD163">
        <f t="shared" si="78"/>
        <v>1.5786089269710883</v>
      </c>
      <c r="AE163">
        <f t="shared" si="79"/>
        <v>1.8268057780110631</v>
      </c>
      <c r="AF163">
        <f t="shared" si="80"/>
        <v>1.7504383712393277</v>
      </c>
      <c r="AG163">
        <f t="shared" si="81"/>
        <v>10.515580720152855</v>
      </c>
      <c r="AH163">
        <f t="shared" si="82"/>
        <v>17.985990620807975</v>
      </c>
      <c r="AI163">
        <f t="shared" si="87"/>
        <v>5.3980764272464423</v>
      </c>
      <c r="AJ163">
        <f t="shared" si="88"/>
        <v>3.7242335257305053</v>
      </c>
      <c r="AK163">
        <f t="shared" si="89"/>
        <v>4.4910426510432302</v>
      </c>
      <c r="AM163" t="str">
        <f t="shared" si="90"/>
        <v>Medium Sum</v>
      </c>
      <c r="AN163">
        <f t="shared" si="91"/>
        <v>1.6910703928568573</v>
      </c>
      <c r="AO163">
        <f t="shared" si="92"/>
        <v>8.4229847889962013</v>
      </c>
      <c r="AQ163">
        <f t="shared" si="93"/>
        <v>0.1149317560957256</v>
      </c>
      <c r="AR163">
        <f t="shared" si="94"/>
        <v>5.9690564848557566</v>
      </c>
      <c r="AT163">
        <f t="shared" si="83"/>
        <v>5.1399043880693655E-2</v>
      </c>
      <c r="AU163">
        <f t="shared" si="84"/>
        <v>2.4368571056245982</v>
      </c>
      <c r="AW163">
        <f t="shared" si="95"/>
        <v>6.5215427920088553E-2</v>
      </c>
    </row>
    <row r="164" spans="1:49" x14ac:dyDescent="0.2">
      <c r="A164" s="1" t="s">
        <v>2125</v>
      </c>
      <c r="B164" s="16"/>
      <c r="C164">
        <f t="shared" ref="C164:E164" si="104">SUM(C142:C154,C25:C33)</f>
        <v>1.9750638414303592E-2</v>
      </c>
      <c r="D164">
        <f t="shared" si="104"/>
        <v>1.4554350882846368E-2</v>
      </c>
      <c r="E164">
        <f t="shared" si="104"/>
        <v>1.7880644395155677E-2</v>
      </c>
      <c r="F164">
        <f t="shared" ref="F164:X164" si="105">SUM(F142:F154,F25:F33)</f>
        <v>1.9168403219953868E-2</v>
      </c>
      <c r="G164">
        <f t="shared" si="105"/>
        <v>1.6499695393618591E-2</v>
      </c>
      <c r="H164">
        <f t="shared" si="105"/>
        <v>1.9112781503366785E-2</v>
      </c>
      <c r="I164">
        <f t="shared" si="105"/>
        <v>1.4369987380320708E-2</v>
      </c>
      <c r="J164">
        <f t="shared" si="105"/>
        <v>1.9666993017231502E-2</v>
      </c>
      <c r="K164">
        <f t="shared" si="105"/>
        <v>1.5225616460623429E-2</v>
      </c>
      <c r="L164">
        <f t="shared" si="105"/>
        <v>1.3613529742384139E-2</v>
      </c>
      <c r="M164">
        <f t="shared" si="105"/>
        <v>4.5337853992495687E-2</v>
      </c>
      <c r="N164">
        <f t="shared" si="105"/>
        <v>4.486741317796699E-2</v>
      </c>
      <c r="O164">
        <f t="shared" si="105"/>
        <v>8.1703287216288278E-2</v>
      </c>
      <c r="P164">
        <f t="shared" si="105"/>
        <v>7.6079439532147242E-2</v>
      </c>
      <c r="Q164">
        <f t="shared" si="105"/>
        <v>3.9761449137401726E-2</v>
      </c>
      <c r="R164">
        <f t="shared" si="105"/>
        <v>4.5743341518243608E-2</v>
      </c>
      <c r="S164">
        <f t="shared" si="105"/>
        <v>2.3114380972700781E-2</v>
      </c>
      <c r="T164">
        <f t="shared" si="105"/>
        <v>1.7478899859495974E-2</v>
      </c>
      <c r="U164">
        <f t="shared" si="105"/>
        <v>3.1778946565688471E-2</v>
      </c>
      <c r="V164">
        <f t="shared" si="105"/>
        <v>1.7871987255243367E-2</v>
      </c>
      <c r="W164">
        <f t="shared" si="105"/>
        <v>3.1379756386154936E-2</v>
      </c>
      <c r="X164">
        <f t="shared" si="105"/>
        <v>2.2215166626322384E-2</v>
      </c>
      <c r="AA164" t="str">
        <f t="shared" si="75"/>
        <v>Long Sum</v>
      </c>
      <c r="AB164">
        <f t="shared" si="76"/>
        <v>1.7152494648574979E-2</v>
      </c>
      <c r="AC164">
        <f t="shared" si="77"/>
        <v>1.8524523807554774E-2</v>
      </c>
      <c r="AD164">
        <f t="shared" si="78"/>
        <v>1.7806238448492689E-2</v>
      </c>
      <c r="AE164">
        <f t="shared" si="79"/>
        <v>1.7018490198776104E-2</v>
      </c>
      <c r="AF164">
        <f t="shared" si="80"/>
        <v>1.4419573101503784E-2</v>
      </c>
      <c r="AG164">
        <f t="shared" si="81"/>
        <v>4.5102633585231339E-2</v>
      </c>
      <c r="AH164">
        <f t="shared" si="82"/>
        <v>7.889136337421776E-2</v>
      </c>
      <c r="AI164">
        <f t="shared" si="87"/>
        <v>2.0296640416098376E-2</v>
      </c>
      <c r="AJ164">
        <f t="shared" si="88"/>
        <v>2.4825466910465919E-2</v>
      </c>
      <c r="AK164">
        <f t="shared" si="89"/>
        <v>2.679746150623866E-2</v>
      </c>
      <c r="AM164" t="str">
        <f t="shared" si="90"/>
        <v>Long Sum</v>
      </c>
      <c r="AN164">
        <f t="shared" si="91"/>
        <v>1.6984264040980464E-2</v>
      </c>
      <c r="AO164">
        <f t="shared" si="92"/>
        <v>3.9182713158450413E-2</v>
      </c>
      <c r="AQ164">
        <f t="shared" si="93"/>
        <v>1.5536372370485547E-3</v>
      </c>
      <c r="AR164">
        <f t="shared" si="94"/>
        <v>2.4124837210646989E-2</v>
      </c>
      <c r="AT164">
        <f t="shared" si="83"/>
        <v>6.9480769488310459E-4</v>
      </c>
      <c r="AU164">
        <f t="shared" si="84"/>
        <v>9.8489235489656237E-3</v>
      </c>
      <c r="AW164">
        <f t="shared" si="95"/>
        <v>0.1087095131258447</v>
      </c>
    </row>
    <row r="165" spans="1:49" x14ac:dyDescent="0.2">
      <c r="A165" s="1" t="s">
        <v>2143</v>
      </c>
      <c r="B165" s="16"/>
      <c r="C165">
        <f t="shared" ref="C165:E165" si="106">SUM(C145,C116,C84:C86,C79:C81,C82,C54:C56,C18,C13,C10)</f>
        <v>0.44453752870883195</v>
      </c>
      <c r="D165">
        <f t="shared" si="106"/>
        <v>0.3640165606400444</v>
      </c>
      <c r="E165">
        <f t="shared" si="106"/>
        <v>0.43057111736959469</v>
      </c>
      <c r="F165">
        <f t="shared" ref="F165:X165" si="107">SUM(F145,F116,F84:F86,F79:F81,F82,F54:F56,F18,F13,F10)</f>
        <v>0.44221467000158371</v>
      </c>
      <c r="G165">
        <f t="shared" si="107"/>
        <v>0.40055920150457452</v>
      </c>
      <c r="H165">
        <f t="shared" si="107"/>
        <v>0.41687979464631975</v>
      </c>
      <c r="I165">
        <f t="shared" si="107"/>
        <v>0.44916744496631045</v>
      </c>
      <c r="J165">
        <f t="shared" si="107"/>
        <v>0.45574028554038809</v>
      </c>
      <c r="K165">
        <f t="shared" si="107"/>
        <v>0.40788557472238623</v>
      </c>
      <c r="L165">
        <f t="shared" si="107"/>
        <v>0.42963778833873723</v>
      </c>
      <c r="M165">
        <f t="shared" si="107"/>
        <v>5.2253111639598631</v>
      </c>
      <c r="N165">
        <f t="shared" si="107"/>
        <v>5.4172024940620274</v>
      </c>
      <c r="O165">
        <f t="shared" si="107"/>
        <v>9.0046253024940786</v>
      </c>
      <c r="P165">
        <f t="shared" si="107"/>
        <v>9.1239801352207639</v>
      </c>
      <c r="Q165">
        <f t="shared" si="107"/>
        <v>9.3953201541285303</v>
      </c>
      <c r="R165">
        <f t="shared" si="107"/>
        <v>10.709234048711847</v>
      </c>
      <c r="S165">
        <f t="shared" si="107"/>
        <v>3.4025249174937544</v>
      </c>
      <c r="T165">
        <f t="shared" si="107"/>
        <v>2.8209258295126931</v>
      </c>
      <c r="U165">
        <f t="shared" si="107"/>
        <v>2.323532072228879</v>
      </c>
      <c r="V165">
        <f t="shared" si="107"/>
        <v>1.8478974015083522</v>
      </c>
      <c r="W165">
        <f t="shared" si="107"/>
        <v>1.9782552040823771</v>
      </c>
      <c r="X165">
        <f t="shared" si="107"/>
        <v>2.1806860443681439</v>
      </c>
      <c r="AA165" t="str">
        <f t="shared" si="75"/>
        <v>Plasmologen Sum</v>
      </c>
      <c r="AB165">
        <f t="shared" si="76"/>
        <v>0.40427704467443815</v>
      </c>
      <c r="AC165">
        <f t="shared" si="77"/>
        <v>0.4363928936855892</v>
      </c>
      <c r="AD165">
        <f t="shared" si="78"/>
        <v>0.40871949807544716</v>
      </c>
      <c r="AE165">
        <f t="shared" si="79"/>
        <v>0.4524538652533493</v>
      </c>
      <c r="AF165">
        <f t="shared" si="80"/>
        <v>0.4187616815305617</v>
      </c>
      <c r="AG165">
        <f t="shared" si="81"/>
        <v>5.3212568290109452</v>
      </c>
      <c r="AH165">
        <f t="shared" si="82"/>
        <v>9.0643027188574212</v>
      </c>
      <c r="AI165">
        <f t="shared" si="87"/>
        <v>3.1117253735032238</v>
      </c>
      <c r="AJ165">
        <f t="shared" si="88"/>
        <v>2.0857147368686157</v>
      </c>
      <c r="AK165">
        <f t="shared" si="89"/>
        <v>2.0794706242252605</v>
      </c>
      <c r="AM165" t="str">
        <f t="shared" si="90"/>
        <v>Plasmologen Sum</v>
      </c>
      <c r="AN165">
        <f t="shared" si="91"/>
        <v>0.42412099664387715</v>
      </c>
      <c r="AO165">
        <f t="shared" si="92"/>
        <v>4.3324940564930943</v>
      </c>
      <c r="AQ165">
        <f t="shared" si="93"/>
        <v>2.0081469985079262E-2</v>
      </c>
      <c r="AR165">
        <f t="shared" si="94"/>
        <v>2.9572822452529053</v>
      </c>
      <c r="AT165">
        <f t="shared" si="83"/>
        <v>8.9807063949517828E-3</v>
      </c>
      <c r="AU165">
        <f t="shared" si="84"/>
        <v>1.2073054210436331</v>
      </c>
      <c r="AW165">
        <f t="shared" si="95"/>
        <v>4.17506471339541E-2</v>
      </c>
    </row>
    <row r="166" spans="1:49" x14ac:dyDescent="0.2">
      <c r="A166" s="1" t="s">
        <v>2144</v>
      </c>
      <c r="B166" s="16"/>
      <c r="C166">
        <f t="shared" ref="C166:E166" si="108">SUM(C146:C154,C117:C144,C87:C115,C57:C78,C19:C53,C14:C17,C11:C12,C7:C9)</f>
        <v>2.5851897265389328</v>
      </c>
      <c r="D166">
        <f t="shared" si="108"/>
        <v>2.1550790618277271</v>
      </c>
      <c r="E166">
        <f t="shared" si="108"/>
        <v>2.7192566863762422</v>
      </c>
      <c r="F166">
        <f t="shared" ref="F166:X166" si="109">SUM(F146:F154,F117:F144,F87:F115,F57:F78,F19:F53,F14:F17,F11:F12,F7:F9)</f>
        <v>2.8089324891414837</v>
      </c>
      <c r="G166">
        <f t="shared" si="109"/>
        <v>2.396109180070586</v>
      </c>
      <c r="H166">
        <f t="shared" si="109"/>
        <v>2.614183427031231</v>
      </c>
      <c r="I166">
        <f t="shared" si="109"/>
        <v>2.8045859512410654</v>
      </c>
      <c r="J166">
        <f t="shared" si="109"/>
        <v>3.0319339662763327</v>
      </c>
      <c r="K166">
        <f t="shared" si="109"/>
        <v>2.5127961096303673</v>
      </c>
      <c r="L166">
        <f t="shared" si="109"/>
        <v>2.7014245154797423</v>
      </c>
      <c r="M166">
        <f t="shared" si="109"/>
        <v>7.1095433543866235</v>
      </c>
      <c r="N166">
        <f t="shared" si="109"/>
        <v>7.1182269034193055</v>
      </c>
      <c r="O166">
        <f t="shared" si="109"/>
        <v>12.267991122537952</v>
      </c>
      <c r="P166">
        <f t="shared" si="109"/>
        <v>11.690560396676227</v>
      </c>
      <c r="Q166">
        <f t="shared" si="109"/>
        <v>7.7036724193251933</v>
      </c>
      <c r="R166">
        <f t="shared" si="109"/>
        <v>7.9852696555745286</v>
      </c>
      <c r="S166">
        <f t="shared" si="109"/>
        <v>3.7652572746247248</v>
      </c>
      <c r="T166">
        <f t="shared" si="109"/>
        <v>3.185926481819862</v>
      </c>
      <c r="U166">
        <f t="shared" si="109"/>
        <v>2.8110979497227864</v>
      </c>
      <c r="V166">
        <f t="shared" si="109"/>
        <v>2.2709240870505343</v>
      </c>
      <c r="W166">
        <f t="shared" si="109"/>
        <v>3.6080481966849769</v>
      </c>
      <c r="X166">
        <f t="shared" si="109"/>
        <v>4.015644149988173</v>
      </c>
      <c r="AA166" t="str">
        <f t="shared" si="75"/>
        <v>Diacyl Sum</v>
      </c>
      <c r="AB166">
        <f t="shared" si="76"/>
        <v>2.3701343941833297</v>
      </c>
      <c r="AC166">
        <f t="shared" si="77"/>
        <v>2.764094587758863</v>
      </c>
      <c r="AD166">
        <f t="shared" si="78"/>
        <v>2.5051463035509087</v>
      </c>
      <c r="AE166">
        <f t="shared" si="79"/>
        <v>2.918259958758699</v>
      </c>
      <c r="AF166">
        <f t="shared" si="80"/>
        <v>2.6071103125550548</v>
      </c>
      <c r="AG166">
        <f t="shared" si="81"/>
        <v>7.1138851289029645</v>
      </c>
      <c r="AH166">
        <f t="shared" si="82"/>
        <v>11.97927575960709</v>
      </c>
      <c r="AI166">
        <f t="shared" si="87"/>
        <v>3.4755918782222937</v>
      </c>
      <c r="AJ166">
        <f t="shared" si="88"/>
        <v>2.5410110183866603</v>
      </c>
      <c r="AK166">
        <f t="shared" si="89"/>
        <v>3.8118461733365749</v>
      </c>
      <c r="AM166" t="str">
        <f t="shared" si="90"/>
        <v>Diacyl Sum</v>
      </c>
      <c r="AN166">
        <f t="shared" si="91"/>
        <v>2.6329491113613708</v>
      </c>
      <c r="AO166">
        <f t="shared" si="92"/>
        <v>5.784321991691117</v>
      </c>
      <c r="AQ166">
        <f t="shared" si="93"/>
        <v>0.21486867640228041</v>
      </c>
      <c r="AR166">
        <f t="shared" si="94"/>
        <v>3.8692748669110206</v>
      </c>
      <c r="AT166">
        <f t="shared" si="83"/>
        <v>9.6092193334180787E-2</v>
      </c>
      <c r="AU166">
        <f t="shared" si="84"/>
        <v>1.5796248497512153</v>
      </c>
      <c r="AW166">
        <f t="shared" si="95"/>
        <v>0.14270565261203061</v>
      </c>
    </row>
    <row r="167" spans="1:49" x14ac:dyDescent="0.2">
      <c r="A167" s="1" t="s">
        <v>2157</v>
      </c>
      <c r="B167" s="16"/>
      <c r="C167">
        <f t="shared" ref="C167:E167" si="110">SUM(C83)</f>
        <v>2.5457318944974501E-2</v>
      </c>
      <c r="D167">
        <f t="shared" si="110"/>
        <v>1.9574587614979801E-2</v>
      </c>
      <c r="E167">
        <f t="shared" si="110"/>
        <v>1.81810068558368E-2</v>
      </c>
      <c r="F167">
        <f t="shared" ref="F167:X167" si="111">SUM(F83)</f>
        <v>2.46953947897764E-2</v>
      </c>
      <c r="G167">
        <f t="shared" si="111"/>
        <v>2.3327308123821899E-2</v>
      </c>
      <c r="H167">
        <f t="shared" si="111"/>
        <v>2.5924315047322101E-2</v>
      </c>
      <c r="I167">
        <f t="shared" si="111"/>
        <v>2.2573692523312198E-2</v>
      </c>
      <c r="J167">
        <f t="shared" si="111"/>
        <v>3.3474745130515203E-2</v>
      </c>
      <c r="K167">
        <f t="shared" si="111"/>
        <v>2.2036723112257999E-2</v>
      </c>
      <c r="L167">
        <f t="shared" si="111"/>
        <v>1.8062804076107199E-2</v>
      </c>
      <c r="M167">
        <f t="shared" si="111"/>
        <v>9.0933194724316102E-2</v>
      </c>
      <c r="N167">
        <f t="shared" si="111"/>
        <v>8.6924622920805703E-2</v>
      </c>
      <c r="O167">
        <f t="shared" si="111"/>
        <v>0.112360199965181</v>
      </c>
      <c r="P167">
        <f t="shared" si="111"/>
        <v>9.0401165967072705E-2</v>
      </c>
      <c r="Q167">
        <f t="shared" si="111"/>
        <v>4.7213014378455098E-2</v>
      </c>
      <c r="R167">
        <f t="shared" si="111"/>
        <v>5.9271910968062301E-2</v>
      </c>
      <c r="S167">
        <f t="shared" si="111"/>
        <v>0.11018026647170499</v>
      </c>
      <c r="T167">
        <f t="shared" si="111"/>
        <v>9.2825724164424306E-2</v>
      </c>
      <c r="U167">
        <f t="shared" si="111"/>
        <v>9.7233460995051299E-2</v>
      </c>
      <c r="V167">
        <f t="shared" si="111"/>
        <v>8.5530723824375099E-2</v>
      </c>
      <c r="W167">
        <f t="shared" si="111"/>
        <v>6.79558972895596E-2</v>
      </c>
      <c r="X167">
        <f t="shared" si="111"/>
        <v>6.2362511771957903E-2</v>
      </c>
      <c r="AA167" t="str">
        <f t="shared" si="75"/>
        <v>Akylenyl Sum</v>
      </c>
      <c r="AB167">
        <f t="shared" si="76"/>
        <v>2.2515953279977151E-2</v>
      </c>
      <c r="AC167">
        <f t="shared" si="77"/>
        <v>2.1438200822806598E-2</v>
      </c>
      <c r="AD167">
        <f t="shared" si="78"/>
        <v>2.4625811585571998E-2</v>
      </c>
      <c r="AE167">
        <f t="shared" si="79"/>
        <v>2.8024218826913701E-2</v>
      </c>
      <c r="AF167">
        <f t="shared" si="80"/>
        <v>2.0049763594182597E-2</v>
      </c>
      <c r="AG167">
        <f t="shared" si="81"/>
        <v>8.8928908822560909E-2</v>
      </c>
      <c r="AH167">
        <f t="shared" si="82"/>
        <v>0.10138068296612684</v>
      </c>
      <c r="AI167">
        <f t="shared" si="87"/>
        <v>0.10150299531806464</v>
      </c>
      <c r="AJ167">
        <f t="shared" si="88"/>
        <v>9.1382092409713206E-2</v>
      </c>
      <c r="AK167">
        <f t="shared" si="89"/>
        <v>6.5159204530758755E-2</v>
      </c>
      <c r="AM167" t="str">
        <f t="shared" si="90"/>
        <v>Akylenyl Sum</v>
      </c>
      <c r="AN167">
        <f t="shared" si="91"/>
        <v>2.3330789621890408E-2</v>
      </c>
      <c r="AO167">
        <f t="shared" si="92"/>
        <v>8.9670776809444866E-2</v>
      </c>
      <c r="AQ167">
        <f t="shared" si="93"/>
        <v>3.1111228684351038E-3</v>
      </c>
      <c r="AR167">
        <f t="shared" si="94"/>
        <v>1.4844354497594071E-2</v>
      </c>
      <c r="AT167">
        <f t="shared" si="83"/>
        <v>1.3913364440350053E-3</v>
      </c>
      <c r="AU167">
        <f t="shared" si="84"/>
        <v>6.0601823466823364E-3</v>
      </c>
      <c r="AW167">
        <f t="shared" si="95"/>
        <v>4.0066288297399333E-4</v>
      </c>
    </row>
    <row r="168" spans="1:49" x14ac:dyDescent="0.2">
      <c r="A168" s="1" t="s">
        <v>2137</v>
      </c>
      <c r="B168" s="16"/>
      <c r="C168">
        <f t="shared" ref="C168:E168" si="112">SUM(C137,C132,C125,C118,C109,C103,C97,C91,C86,C70,C66,C61,C48,C45,C37,C15)</f>
        <v>0.16975780668731688</v>
      </c>
      <c r="D168">
        <f t="shared" si="112"/>
        <v>0.15683305305589879</v>
      </c>
      <c r="E168">
        <f t="shared" si="112"/>
        <v>0.19480150805083937</v>
      </c>
      <c r="F168">
        <f t="shared" ref="F168:X168" si="113">SUM(F137,F132,F125,F118,F109,F103,F97,F91,F86,F70,F66,F61,F48,F45,F37,F15)</f>
        <v>0.15739032315177184</v>
      </c>
      <c r="G168">
        <f t="shared" si="113"/>
        <v>0.14529762466677223</v>
      </c>
      <c r="H168">
        <f t="shared" si="113"/>
        <v>0.17971094995158027</v>
      </c>
      <c r="I168">
        <f t="shared" si="113"/>
        <v>0.17172717250308422</v>
      </c>
      <c r="J168">
        <f t="shared" si="113"/>
        <v>0.18613999800744474</v>
      </c>
      <c r="K168">
        <f t="shared" si="113"/>
        <v>0.150443581623141</v>
      </c>
      <c r="L168">
        <f t="shared" si="113"/>
        <v>0.1749195275859059</v>
      </c>
      <c r="M168">
        <f t="shared" si="113"/>
        <v>4.3711249962126875</v>
      </c>
      <c r="N168">
        <f t="shared" si="113"/>
        <v>4.6384809178961124</v>
      </c>
      <c r="O168">
        <f t="shared" si="113"/>
        <v>7.6706799369589813</v>
      </c>
      <c r="P168">
        <f t="shared" si="113"/>
        <v>7.6097314935949631</v>
      </c>
      <c r="Q168">
        <f t="shared" si="113"/>
        <v>7.4843491620049498</v>
      </c>
      <c r="R168">
        <f t="shared" si="113"/>
        <v>8.3656458628305632</v>
      </c>
      <c r="S168">
        <f t="shared" si="113"/>
        <v>1.8050880552406996</v>
      </c>
      <c r="T168">
        <f t="shared" si="113"/>
        <v>1.4565840830627226</v>
      </c>
      <c r="U168">
        <f t="shared" si="113"/>
        <v>1.145601051956221</v>
      </c>
      <c r="V168">
        <f t="shared" si="113"/>
        <v>0.86132128612485381</v>
      </c>
      <c r="W168">
        <f t="shared" si="113"/>
        <v>1.4732056533236488</v>
      </c>
      <c r="X168">
        <f t="shared" si="113"/>
        <v>1.6452444481757347</v>
      </c>
      <c r="AA168" t="str">
        <f t="shared" si="75"/>
        <v>Containing 18:2 Sum</v>
      </c>
      <c r="AB168">
        <f t="shared" si="76"/>
        <v>0.16329542987160783</v>
      </c>
      <c r="AC168">
        <f t="shared" si="77"/>
        <v>0.17609591560130561</v>
      </c>
      <c r="AD168">
        <f t="shared" si="78"/>
        <v>0.16250428730917627</v>
      </c>
      <c r="AE168">
        <f t="shared" si="79"/>
        <v>0.17893358525526448</v>
      </c>
      <c r="AF168">
        <f t="shared" si="80"/>
        <v>0.16268155460452344</v>
      </c>
      <c r="AG168">
        <f t="shared" si="81"/>
        <v>4.5048029570543999</v>
      </c>
      <c r="AH168">
        <f t="shared" si="82"/>
        <v>7.6402057152769718</v>
      </c>
      <c r="AI168">
        <f t="shared" si="87"/>
        <v>1.630836069151711</v>
      </c>
      <c r="AJ168">
        <f t="shared" si="88"/>
        <v>1.0034611690405373</v>
      </c>
      <c r="AK168">
        <f t="shared" si="89"/>
        <v>1.5592250507496916</v>
      </c>
      <c r="AM168" t="str">
        <f t="shared" si="90"/>
        <v>Containing 18:2 Sum</v>
      </c>
      <c r="AN168">
        <f t="shared" si="91"/>
        <v>0.1687021545283755</v>
      </c>
      <c r="AO168">
        <f t="shared" si="92"/>
        <v>3.267706192254662</v>
      </c>
      <c r="AQ168">
        <f t="shared" si="93"/>
        <v>8.1123937673586201E-3</v>
      </c>
      <c r="AR168">
        <f t="shared" si="94"/>
        <v>2.8006346432658553</v>
      </c>
      <c r="AT168">
        <f t="shared" si="83"/>
        <v>3.6279727848118975E-3</v>
      </c>
      <c r="AU168">
        <f t="shared" si="84"/>
        <v>1.1433543053271564</v>
      </c>
      <c r="AW168">
        <f t="shared" si="95"/>
        <v>6.8629744414563265E-2</v>
      </c>
    </row>
    <row r="169" spans="1:49" x14ac:dyDescent="0.2">
      <c r="A169" s="1" t="s">
        <v>2138</v>
      </c>
      <c r="B169" s="16"/>
      <c r="C169">
        <f t="shared" ref="C169:E169" si="114">SUM(C150,C143,C128,C122,C96,C89,C83,C59,C20)</f>
        <v>0.31791564217252832</v>
      </c>
      <c r="D169">
        <f t="shared" si="114"/>
        <v>0.297795154831758</v>
      </c>
      <c r="E169">
        <f t="shared" si="114"/>
        <v>0.36788307679403759</v>
      </c>
      <c r="F169">
        <f t="shared" ref="F169:X169" si="115">SUM(F150,F143,F128,F122,F96,F89,F83,F59,F20)</f>
        <v>0.34391297021667638</v>
      </c>
      <c r="G169">
        <f t="shared" si="115"/>
        <v>0.2491812628415094</v>
      </c>
      <c r="H169">
        <f t="shared" si="115"/>
        <v>0.26343111794257207</v>
      </c>
      <c r="I169">
        <f t="shared" si="115"/>
        <v>0.33373173257763789</v>
      </c>
      <c r="J169">
        <f t="shared" si="115"/>
        <v>0.3959683001000433</v>
      </c>
      <c r="K169">
        <f t="shared" si="115"/>
        <v>0.35902117294742741</v>
      </c>
      <c r="L169">
        <f t="shared" si="115"/>
        <v>0.41735960544639522</v>
      </c>
      <c r="M169">
        <f t="shared" si="115"/>
        <v>0.81865711349865411</v>
      </c>
      <c r="N169">
        <f t="shared" si="115"/>
        <v>0.83529881420477492</v>
      </c>
      <c r="O169">
        <f t="shared" si="115"/>
        <v>1.3988298500000693</v>
      </c>
      <c r="P169">
        <f t="shared" si="115"/>
        <v>1.3166087203867789</v>
      </c>
      <c r="Q169">
        <f t="shared" si="115"/>
        <v>0.63435339797237278</v>
      </c>
      <c r="R169">
        <f t="shared" si="115"/>
        <v>0.67221719820217041</v>
      </c>
      <c r="S169">
        <f t="shared" si="115"/>
        <v>0.59610428104300628</v>
      </c>
      <c r="T169">
        <f t="shared" si="115"/>
        <v>0.46760733121009479</v>
      </c>
      <c r="U169">
        <f t="shared" si="115"/>
        <v>0.40173167380723024</v>
      </c>
      <c r="V169">
        <f t="shared" si="115"/>
        <v>0.32535663332636938</v>
      </c>
      <c r="W169">
        <f t="shared" si="115"/>
        <v>0.41814680290631284</v>
      </c>
      <c r="X169">
        <f t="shared" si="115"/>
        <v>0.4432895147581204</v>
      </c>
      <c r="AA169" t="str">
        <f t="shared" si="75"/>
        <v>Containing 20:4 Sum</v>
      </c>
      <c r="AB169">
        <f t="shared" si="76"/>
        <v>0.30785539850214316</v>
      </c>
      <c r="AC169">
        <f t="shared" si="77"/>
        <v>0.35589802350535699</v>
      </c>
      <c r="AD169">
        <f t="shared" si="78"/>
        <v>0.25630619039204072</v>
      </c>
      <c r="AE169">
        <f t="shared" si="79"/>
        <v>0.36485001633884062</v>
      </c>
      <c r="AF169">
        <f t="shared" si="80"/>
        <v>0.38819038919691129</v>
      </c>
      <c r="AG169">
        <f t="shared" si="81"/>
        <v>0.82697796385171451</v>
      </c>
      <c r="AH169">
        <f t="shared" si="82"/>
        <v>1.3577192851934241</v>
      </c>
      <c r="AI169">
        <f t="shared" si="87"/>
        <v>0.53185580612655059</v>
      </c>
      <c r="AJ169">
        <f t="shared" si="88"/>
        <v>0.36354415356679981</v>
      </c>
      <c r="AK169">
        <f t="shared" si="89"/>
        <v>0.43071815883221665</v>
      </c>
      <c r="AM169" t="str">
        <f t="shared" si="90"/>
        <v>Containing 20:4 Sum</v>
      </c>
      <c r="AN169">
        <f t="shared" si="91"/>
        <v>0.33462000358705851</v>
      </c>
      <c r="AO169">
        <f t="shared" si="92"/>
        <v>0.70216307351414109</v>
      </c>
      <c r="AQ169">
        <f t="shared" si="93"/>
        <v>5.2644542545976461E-2</v>
      </c>
      <c r="AR169">
        <f t="shared" si="94"/>
        <v>0.4070265296940983</v>
      </c>
      <c r="AT169">
        <f t="shared" si="83"/>
        <v>2.3543355155436641E-2</v>
      </c>
      <c r="AU169">
        <f t="shared" si="84"/>
        <v>0.16616788492105442</v>
      </c>
      <c r="AW169">
        <f t="shared" si="95"/>
        <v>0.11350522302878745</v>
      </c>
    </row>
    <row r="170" spans="1:49" x14ac:dyDescent="0.2">
      <c r="A170" s="1" t="s">
        <v>2139</v>
      </c>
      <c r="B170" s="16"/>
      <c r="C170">
        <f t="shared" ref="C170:E170" si="116">SUM(C142,C116,C79,C25)</f>
        <v>7.5545868642623887E-2</v>
      </c>
      <c r="D170">
        <f t="shared" si="116"/>
        <v>6.9233624638107089E-2</v>
      </c>
      <c r="E170">
        <f t="shared" si="116"/>
        <v>6.74827777757641E-2</v>
      </c>
      <c r="F170">
        <f t="shared" ref="F170:X170" si="117">SUM(F142,F116,F79,F25)</f>
        <v>5.5629920578744906E-2</v>
      </c>
      <c r="G170">
        <f t="shared" si="117"/>
        <v>8.8819384682494507E-2</v>
      </c>
      <c r="H170">
        <f t="shared" si="117"/>
        <v>8.4978022585735655E-2</v>
      </c>
      <c r="I170">
        <f t="shared" si="117"/>
        <v>6.7239939031089407E-2</v>
      </c>
      <c r="J170">
        <f t="shared" si="117"/>
        <v>5.5424702550767799E-2</v>
      </c>
      <c r="K170">
        <f t="shared" si="117"/>
        <v>6.5224343611823152E-2</v>
      </c>
      <c r="L170">
        <f t="shared" si="117"/>
        <v>5.500629587541165E-2</v>
      </c>
      <c r="M170">
        <f t="shared" si="117"/>
        <v>3.9460729254840191E-2</v>
      </c>
      <c r="N170">
        <f t="shared" si="117"/>
        <v>4.4503589037654188E-2</v>
      </c>
      <c r="O170">
        <f t="shared" si="117"/>
        <v>0.10140335814525356</v>
      </c>
      <c r="P170">
        <f t="shared" si="117"/>
        <v>0.10520876275185179</v>
      </c>
      <c r="Q170">
        <f t="shared" si="117"/>
        <v>7.2805828641779785E-2</v>
      </c>
      <c r="R170">
        <f t="shared" si="117"/>
        <v>7.6059985853056025E-2</v>
      </c>
      <c r="S170">
        <f t="shared" si="117"/>
        <v>2.0885812404402428E-2</v>
      </c>
      <c r="T170">
        <f t="shared" si="117"/>
        <v>1.677117712141743E-2</v>
      </c>
      <c r="U170">
        <f t="shared" si="117"/>
        <v>1.347665637775664E-2</v>
      </c>
      <c r="V170">
        <f t="shared" si="117"/>
        <v>1.037830873235538E-2</v>
      </c>
      <c r="W170">
        <f t="shared" si="117"/>
        <v>3.737928933813963E-2</v>
      </c>
      <c r="X170">
        <f t="shared" si="117"/>
        <v>2.4156636130081739E-2</v>
      </c>
      <c r="AA170" t="str">
        <f t="shared" si="75"/>
        <v>Containing 22:6 Sum</v>
      </c>
      <c r="AB170">
        <f t="shared" si="76"/>
        <v>7.2389746640365488E-2</v>
      </c>
      <c r="AC170">
        <f t="shared" si="77"/>
        <v>6.1556349177254499E-2</v>
      </c>
      <c r="AD170">
        <f t="shared" si="78"/>
        <v>8.6898703634115088E-2</v>
      </c>
      <c r="AE170">
        <f t="shared" si="79"/>
        <v>6.1332320790928603E-2</v>
      </c>
      <c r="AF170">
        <f t="shared" si="80"/>
        <v>6.0115319743617404E-2</v>
      </c>
      <c r="AG170">
        <f t="shared" si="81"/>
        <v>4.1982159146247186E-2</v>
      </c>
      <c r="AH170">
        <f t="shared" si="82"/>
        <v>0.10330606044855267</v>
      </c>
      <c r="AI170">
        <f t="shared" si="87"/>
        <v>1.8828494762909931E-2</v>
      </c>
      <c r="AJ170">
        <f t="shared" si="88"/>
        <v>1.1927482555056011E-2</v>
      </c>
      <c r="AK170">
        <f t="shared" si="89"/>
        <v>3.0767962734110685E-2</v>
      </c>
      <c r="AM170" t="str">
        <f t="shared" si="90"/>
        <v>Containing 22:6 Sum</v>
      </c>
      <c r="AN170">
        <f t="shared" si="91"/>
        <v>6.8458487997256207E-2</v>
      </c>
      <c r="AO170">
        <f t="shared" si="92"/>
        <v>4.1362431929375297E-2</v>
      </c>
      <c r="AQ170">
        <f t="shared" si="93"/>
        <v>1.1440351645650101E-2</v>
      </c>
      <c r="AR170">
        <f t="shared" si="94"/>
        <v>3.64823057192303E-2</v>
      </c>
      <c r="AT170">
        <f t="shared" si="83"/>
        <v>5.1162807932350418E-3</v>
      </c>
      <c r="AU170">
        <f t="shared" si="84"/>
        <v>1.4893838942055784E-2</v>
      </c>
      <c r="AW170">
        <f t="shared" si="95"/>
        <v>0.1765700651958203</v>
      </c>
    </row>
    <row r="171" spans="1:49" x14ac:dyDescent="0.2">
      <c r="A171" s="1" t="s">
        <v>2162</v>
      </c>
      <c r="B171" s="16"/>
      <c r="C171">
        <f t="shared" ref="C171:E171" si="118">SUM(C7:C33)</f>
        <v>0.26232303028969767</v>
      </c>
      <c r="D171">
        <f t="shared" si="118"/>
        <v>0.21013774043465094</v>
      </c>
      <c r="E171">
        <f t="shared" si="118"/>
        <v>0.19613323485023576</v>
      </c>
      <c r="F171">
        <f t="shared" ref="F171:X171" si="119">SUM(F7:F33)</f>
        <v>0.23082620883185528</v>
      </c>
      <c r="G171">
        <f t="shared" si="119"/>
        <v>0.19876981484818462</v>
      </c>
      <c r="H171">
        <f t="shared" si="119"/>
        <v>0.23532411895356362</v>
      </c>
      <c r="I171">
        <f t="shared" si="119"/>
        <v>0.21916286512897371</v>
      </c>
      <c r="J171">
        <f t="shared" si="119"/>
        <v>0.24920167240016258</v>
      </c>
      <c r="K171">
        <f t="shared" si="119"/>
        <v>0.19983272238486605</v>
      </c>
      <c r="L171">
        <f t="shared" si="119"/>
        <v>0.23529312361680735</v>
      </c>
      <c r="M171">
        <f t="shared" si="119"/>
        <v>0.42481172146817059</v>
      </c>
      <c r="N171">
        <f t="shared" si="119"/>
        <v>0.45434519118054828</v>
      </c>
      <c r="O171">
        <f t="shared" si="119"/>
        <v>0.81657467688673258</v>
      </c>
      <c r="P171">
        <f t="shared" si="119"/>
        <v>0.72173487983277862</v>
      </c>
      <c r="Q171">
        <f t="shared" si="119"/>
        <v>0.35245259247892108</v>
      </c>
      <c r="R171">
        <f t="shared" si="119"/>
        <v>0.33045959506692896</v>
      </c>
      <c r="S171">
        <f t="shared" si="119"/>
        <v>0.23657178482643682</v>
      </c>
      <c r="T171">
        <f t="shared" si="119"/>
        <v>0.24967868986621694</v>
      </c>
      <c r="U171">
        <f t="shared" si="119"/>
        <v>0.2339425151867075</v>
      </c>
      <c r="V171">
        <f t="shared" si="119"/>
        <v>0.1775945670055388</v>
      </c>
      <c r="W171">
        <f t="shared" si="119"/>
        <v>0.31199733516755607</v>
      </c>
      <c r="X171">
        <f t="shared" si="119"/>
        <v>0.36202576316880331</v>
      </c>
      <c r="AA171" t="str">
        <f t="shared" si="75"/>
        <v>Total LPI</v>
      </c>
      <c r="AB171">
        <f t="shared" si="76"/>
        <v>0.23623038536217431</v>
      </c>
      <c r="AC171">
        <f t="shared" si="77"/>
        <v>0.21347972184104552</v>
      </c>
      <c r="AD171">
        <f t="shared" si="78"/>
        <v>0.21704696690087411</v>
      </c>
      <c r="AE171">
        <f t="shared" si="79"/>
        <v>0.23418226876456816</v>
      </c>
      <c r="AF171">
        <f t="shared" si="80"/>
        <v>0.21756292300083668</v>
      </c>
      <c r="AG171">
        <f t="shared" si="81"/>
        <v>0.43957845632435943</v>
      </c>
      <c r="AH171">
        <f t="shared" si="82"/>
        <v>0.76915477835975565</v>
      </c>
      <c r="AI171">
        <f t="shared" si="87"/>
        <v>0.24312523734632688</v>
      </c>
      <c r="AJ171">
        <f t="shared" si="88"/>
        <v>0.20576854109612314</v>
      </c>
      <c r="AK171">
        <f t="shared" si="89"/>
        <v>0.33701154916817966</v>
      </c>
      <c r="AM171" t="str">
        <f t="shared" si="90"/>
        <v>Total LPI</v>
      </c>
      <c r="AN171">
        <f t="shared" si="91"/>
        <v>0.22370045317389975</v>
      </c>
      <c r="AO171">
        <f t="shared" si="92"/>
        <v>0.39892771245894892</v>
      </c>
      <c r="AQ171">
        <f t="shared" si="93"/>
        <v>1.0645059463297123E-2</v>
      </c>
      <c r="AR171">
        <f t="shared" si="94"/>
        <v>0.2259087488964148</v>
      </c>
      <c r="AT171">
        <f t="shared" si="83"/>
        <v>4.760615316891959E-3</v>
      </c>
      <c r="AU171">
        <f t="shared" si="84"/>
        <v>9.2226860537791444E-2</v>
      </c>
      <c r="AW171">
        <f t="shared" si="95"/>
        <v>0.15790344431123629</v>
      </c>
    </row>
    <row r="172" spans="1:49" x14ac:dyDescent="0.2">
      <c r="A172" s="1" t="s">
        <v>2163</v>
      </c>
      <c r="B172" s="16"/>
      <c r="C172">
        <f t="shared" ref="C172:E172" si="120">SUM(C34:C154)</f>
        <v>2.7928615439030424</v>
      </c>
      <c r="D172">
        <f t="shared" si="120"/>
        <v>2.3285324696480996</v>
      </c>
      <c r="E172">
        <f t="shared" si="120"/>
        <v>2.9718755757514397</v>
      </c>
      <c r="F172">
        <f t="shared" ref="F172:X172" si="121">SUM(F34:F154)</f>
        <v>3.0450163451009895</v>
      </c>
      <c r="G172">
        <f t="shared" si="121"/>
        <v>2.6212258748507975</v>
      </c>
      <c r="H172">
        <f t="shared" si="121"/>
        <v>2.8216634177713114</v>
      </c>
      <c r="I172">
        <f t="shared" si="121"/>
        <v>3.0571642236017142</v>
      </c>
      <c r="J172">
        <f t="shared" si="121"/>
        <v>3.2719473245470727</v>
      </c>
      <c r="K172">
        <f t="shared" si="121"/>
        <v>2.7428856850801457</v>
      </c>
      <c r="L172">
        <f t="shared" si="121"/>
        <v>2.9138319842777789</v>
      </c>
      <c r="M172">
        <f t="shared" si="121"/>
        <v>12.000975991602635</v>
      </c>
      <c r="N172">
        <f t="shared" si="121"/>
        <v>12.168008829221584</v>
      </c>
      <c r="O172">
        <f t="shared" si="121"/>
        <v>20.568401948110477</v>
      </c>
      <c r="P172">
        <f t="shared" si="121"/>
        <v>20.183206818031294</v>
      </c>
      <c r="Q172">
        <f t="shared" si="121"/>
        <v>16.793752995353266</v>
      </c>
      <c r="R172">
        <f t="shared" si="121"/>
        <v>18.423316020187514</v>
      </c>
      <c r="S172">
        <f t="shared" si="121"/>
        <v>7.0413906737637513</v>
      </c>
      <c r="T172">
        <f t="shared" si="121"/>
        <v>5.84999934563076</v>
      </c>
      <c r="U172">
        <f t="shared" si="121"/>
        <v>4.9979209677600096</v>
      </c>
      <c r="V172">
        <f t="shared" si="121"/>
        <v>4.0267576453777245</v>
      </c>
      <c r="W172">
        <f t="shared" si="121"/>
        <v>5.3422619628893591</v>
      </c>
      <c r="X172">
        <f t="shared" si="121"/>
        <v>5.896666942959472</v>
      </c>
      <c r="AA172" t="str">
        <f t="shared" si="75"/>
        <v>Total PI</v>
      </c>
      <c r="AB172">
        <f t="shared" si="76"/>
        <v>2.560697006775571</v>
      </c>
      <c r="AC172">
        <f t="shared" si="77"/>
        <v>3.0084459604262146</v>
      </c>
      <c r="AD172">
        <f t="shared" si="78"/>
        <v>2.7214446463110544</v>
      </c>
      <c r="AE172">
        <f t="shared" si="79"/>
        <v>3.1645557740743935</v>
      </c>
      <c r="AF172">
        <f t="shared" si="80"/>
        <v>2.8283588346789621</v>
      </c>
      <c r="AG172">
        <f t="shared" si="81"/>
        <v>12.084492410412111</v>
      </c>
      <c r="AH172">
        <f t="shared" si="82"/>
        <v>20.375804383070886</v>
      </c>
      <c r="AI172">
        <f t="shared" si="87"/>
        <v>6.4456950096972552</v>
      </c>
      <c r="AJ172">
        <f t="shared" si="88"/>
        <v>4.5123393065688671</v>
      </c>
      <c r="AK172">
        <f t="shared" si="89"/>
        <v>5.6194644529244151</v>
      </c>
      <c r="AM172" t="str">
        <f t="shared" si="90"/>
        <v>Total PI</v>
      </c>
      <c r="AN172">
        <f t="shared" si="91"/>
        <v>2.8567004444532396</v>
      </c>
      <c r="AO172">
        <f t="shared" si="92"/>
        <v>9.8075591125347081</v>
      </c>
      <c r="AQ172">
        <f t="shared" si="93"/>
        <v>0.2369161341523241</v>
      </c>
      <c r="AR172">
        <f t="shared" si="94"/>
        <v>6.5907862440396539</v>
      </c>
      <c r="AT172">
        <f t="shared" si="83"/>
        <v>0.10595211618621124</v>
      </c>
      <c r="AU172">
        <f t="shared" si="84"/>
        <v>2.6906772169419337</v>
      </c>
      <c r="AW172">
        <f t="shared" si="95"/>
        <v>7.7774716527775137E-2</v>
      </c>
    </row>
    <row r="174" spans="1:49" x14ac:dyDescent="0.2">
      <c r="A174" t="s">
        <v>116</v>
      </c>
      <c r="C174">
        <f t="shared" ref="C174:E174" si="122">SUM(C171:C172)</f>
        <v>3.0551845741927401</v>
      </c>
      <c r="D174">
        <f t="shared" si="122"/>
        <v>2.5386702100827505</v>
      </c>
      <c r="E174">
        <f t="shared" si="122"/>
        <v>3.1680088106016755</v>
      </c>
      <c r="F174">
        <f t="shared" ref="F174:X174" si="123">SUM(F171:F172)</f>
        <v>3.2758425539328448</v>
      </c>
      <c r="G174">
        <f t="shared" si="123"/>
        <v>2.819995689698982</v>
      </c>
      <c r="H174">
        <f t="shared" si="123"/>
        <v>3.0569875367248751</v>
      </c>
      <c r="I174">
        <f t="shared" si="123"/>
        <v>3.2763270887306879</v>
      </c>
      <c r="J174">
        <f t="shared" si="123"/>
        <v>3.5211489969472352</v>
      </c>
      <c r="K174">
        <f t="shared" si="123"/>
        <v>2.9427184074650117</v>
      </c>
      <c r="L174">
        <f t="shared" si="123"/>
        <v>3.1491251078945863</v>
      </c>
      <c r="M174">
        <f t="shared" si="123"/>
        <v>12.425787713070806</v>
      </c>
      <c r="N174">
        <f t="shared" si="123"/>
        <v>12.622354020402133</v>
      </c>
      <c r="O174">
        <f t="shared" si="123"/>
        <v>21.384976624997208</v>
      </c>
      <c r="P174">
        <f t="shared" si="123"/>
        <v>20.904941697864071</v>
      </c>
      <c r="Q174">
        <f t="shared" si="123"/>
        <v>17.146205587832188</v>
      </c>
      <c r="R174">
        <f t="shared" si="123"/>
        <v>18.753775615254444</v>
      </c>
      <c r="S174">
        <f t="shared" si="123"/>
        <v>7.2779624585901885</v>
      </c>
      <c r="T174">
        <f t="shared" si="123"/>
        <v>6.0996780354969768</v>
      </c>
      <c r="U174">
        <f t="shared" si="123"/>
        <v>5.231863482946717</v>
      </c>
      <c r="V174">
        <f t="shared" si="123"/>
        <v>4.2043522123832631</v>
      </c>
      <c r="W174">
        <f t="shared" si="123"/>
        <v>5.6542592980569149</v>
      </c>
      <c r="X174">
        <f t="shared" si="123"/>
        <v>6.2586927061282758</v>
      </c>
      <c r="AA174" t="str">
        <f t="shared" si="75"/>
        <v>TOTAL</v>
      </c>
      <c r="AB174">
        <f t="shared" si="76"/>
        <v>2.7969273921377455</v>
      </c>
      <c r="AC174">
        <f t="shared" si="77"/>
        <v>3.2219256822672602</v>
      </c>
      <c r="AD174">
        <f t="shared" si="78"/>
        <v>2.9384916132119283</v>
      </c>
      <c r="AE174">
        <f t="shared" si="79"/>
        <v>3.3987380428389615</v>
      </c>
      <c r="AF174">
        <f t="shared" si="80"/>
        <v>3.0459217576797988</v>
      </c>
      <c r="AG174">
        <f t="shared" si="81"/>
        <v>12.524070866736469</v>
      </c>
      <c r="AH174">
        <f t="shared" si="82"/>
        <v>21.144959161430641</v>
      </c>
      <c r="AI174">
        <f>AVERAGE(S174:T174)</f>
        <v>6.6888202470435827</v>
      </c>
      <c r="AJ174">
        <f>AVERAGE(U174:V174)</f>
        <v>4.7181078476649905</v>
      </c>
      <c r="AK174">
        <f>AVERAGE(W174:X174)</f>
        <v>5.9564760020925949</v>
      </c>
      <c r="AM174" t="str">
        <f>A174</f>
        <v>TOTAL</v>
      </c>
      <c r="AN174">
        <f>AVERAGE(AB174:AF174)</f>
        <v>3.0804008976271389</v>
      </c>
      <c r="AO174">
        <f>AVERAGE(AG174:AK174)</f>
        <v>10.206486824993656</v>
      </c>
      <c r="AQ174">
        <f>STDEV(AB174:AF174)</f>
        <v>0.23614195259326343</v>
      </c>
      <c r="AR174">
        <f>STDEV(AG174:AK174)</f>
        <v>6.8113920528905956</v>
      </c>
      <c r="AT174">
        <f t="shared" si="83"/>
        <v>0.10560589166761394</v>
      </c>
      <c r="AU174">
        <f t="shared" si="84"/>
        <v>2.7807391612717285</v>
      </c>
      <c r="AW174">
        <f>TTEST(AB174:AF174,AG174:AK174,2,3)</f>
        <v>7.939784035092988E-2</v>
      </c>
    </row>
    <row r="175" spans="1:49" x14ac:dyDescent="0.2">
      <c r="A175" s="4" t="s">
        <v>2164</v>
      </c>
      <c r="B175" s="1"/>
      <c r="C175">
        <f t="shared" ref="C175:E175" si="124">COUNTIF(C7:C33, "&gt;0")</f>
        <v>23</v>
      </c>
      <c r="D175">
        <f t="shared" si="124"/>
        <v>18</v>
      </c>
      <c r="E175">
        <f t="shared" si="124"/>
        <v>17</v>
      </c>
      <c r="F175">
        <f t="shared" ref="F175:X175" si="125">COUNTIF(F7:F33, "&gt;0")</f>
        <v>17</v>
      </c>
      <c r="G175">
        <f t="shared" si="125"/>
        <v>18</v>
      </c>
      <c r="H175">
        <f t="shared" si="125"/>
        <v>18</v>
      </c>
      <c r="I175">
        <f t="shared" si="125"/>
        <v>20</v>
      </c>
      <c r="J175">
        <f t="shared" si="125"/>
        <v>19</v>
      </c>
      <c r="K175">
        <f t="shared" si="125"/>
        <v>19</v>
      </c>
      <c r="L175">
        <f t="shared" si="125"/>
        <v>19</v>
      </c>
      <c r="M175">
        <f t="shared" si="125"/>
        <v>19</v>
      </c>
      <c r="N175">
        <f t="shared" si="125"/>
        <v>21</v>
      </c>
      <c r="O175">
        <f t="shared" si="125"/>
        <v>20</v>
      </c>
      <c r="P175">
        <f t="shared" si="125"/>
        <v>21</v>
      </c>
      <c r="Q175">
        <f t="shared" si="125"/>
        <v>21</v>
      </c>
      <c r="R175">
        <f t="shared" si="125"/>
        <v>19</v>
      </c>
      <c r="S175">
        <f t="shared" si="125"/>
        <v>18</v>
      </c>
      <c r="T175">
        <f t="shared" si="125"/>
        <v>20</v>
      </c>
      <c r="U175">
        <f t="shared" si="125"/>
        <v>19</v>
      </c>
      <c r="V175">
        <f t="shared" si="125"/>
        <v>17</v>
      </c>
      <c r="W175">
        <f t="shared" si="125"/>
        <v>16</v>
      </c>
      <c r="X175">
        <f t="shared" si="125"/>
        <v>18</v>
      </c>
      <c r="AA175" t="str">
        <f t="shared" si="75"/>
        <v>Number of Species LPI</v>
      </c>
      <c r="AB175">
        <v>20.5</v>
      </c>
      <c r="AC175">
        <v>17</v>
      </c>
      <c r="AD175">
        <v>18</v>
      </c>
      <c r="AE175">
        <v>19.5</v>
      </c>
      <c r="AF175">
        <v>19</v>
      </c>
      <c r="AG175">
        <v>20</v>
      </c>
      <c r="AH175">
        <v>20.5</v>
      </c>
      <c r="AI175">
        <v>19</v>
      </c>
      <c r="AJ175">
        <v>18</v>
      </c>
      <c r="AK175">
        <v>17</v>
      </c>
      <c r="AM175" t="str">
        <f>A175</f>
        <v>Number of Species LPI</v>
      </c>
      <c r="AN175">
        <f>AVERAGE(AB175:AF175)</f>
        <v>18.8</v>
      </c>
      <c r="AO175">
        <f>AVERAGE(AG175:AK175)</f>
        <v>18.899999999999999</v>
      </c>
      <c r="AQ175">
        <f>STDEV(AB175:AF175)</f>
        <v>1.3509256086106296</v>
      </c>
      <c r="AR175">
        <f>STDEV(AG175:AK175)</f>
        <v>1.4317821063276353</v>
      </c>
      <c r="AT175">
        <f t="shared" si="83"/>
        <v>0.60415229867972853</v>
      </c>
      <c r="AU175">
        <f t="shared" si="84"/>
        <v>0.5845225972250061</v>
      </c>
      <c r="AW175">
        <f>TTEST(AB175:AF175,AG175:AK175,2,3)</f>
        <v>0.91236910893635426</v>
      </c>
    </row>
    <row r="176" spans="1:49" x14ac:dyDescent="0.2">
      <c r="A176" s="4" t="s">
        <v>2165</v>
      </c>
      <c r="B176" s="1"/>
      <c r="C176">
        <f t="shared" ref="C176:E176" si="126">COUNTIF(C34:C154, "&gt;0")</f>
        <v>107</v>
      </c>
      <c r="D176">
        <f t="shared" si="126"/>
        <v>106</v>
      </c>
      <c r="E176">
        <f t="shared" si="126"/>
        <v>104</v>
      </c>
      <c r="F176">
        <f t="shared" ref="F176:X176" si="127">COUNTIF(F34:F154, "&gt;0")</f>
        <v>107</v>
      </c>
      <c r="G176">
        <f t="shared" si="127"/>
        <v>108</v>
      </c>
      <c r="H176">
        <f t="shared" si="127"/>
        <v>102</v>
      </c>
      <c r="I176">
        <f t="shared" si="127"/>
        <v>106</v>
      </c>
      <c r="J176">
        <f t="shared" si="127"/>
        <v>104</v>
      </c>
      <c r="K176">
        <f t="shared" si="127"/>
        <v>106</v>
      </c>
      <c r="L176">
        <f t="shared" si="127"/>
        <v>105</v>
      </c>
      <c r="M176">
        <f t="shared" si="127"/>
        <v>115</v>
      </c>
      <c r="N176">
        <f t="shared" si="127"/>
        <v>116</v>
      </c>
      <c r="O176">
        <f t="shared" si="127"/>
        <v>116</v>
      </c>
      <c r="P176">
        <f t="shared" si="127"/>
        <v>115</v>
      </c>
      <c r="Q176">
        <f t="shared" si="127"/>
        <v>120</v>
      </c>
      <c r="R176">
        <f t="shared" si="127"/>
        <v>119</v>
      </c>
      <c r="S176">
        <f t="shared" si="127"/>
        <v>112</v>
      </c>
      <c r="T176">
        <f t="shared" si="127"/>
        <v>108</v>
      </c>
      <c r="U176">
        <f t="shared" si="127"/>
        <v>107</v>
      </c>
      <c r="V176">
        <f t="shared" si="127"/>
        <v>111</v>
      </c>
      <c r="W176">
        <f t="shared" si="127"/>
        <v>110</v>
      </c>
      <c r="X176">
        <f t="shared" si="127"/>
        <v>110</v>
      </c>
      <c r="AA176" t="str">
        <f t="shared" si="75"/>
        <v>Number of Species PI</v>
      </c>
      <c r="AB176">
        <v>106.5</v>
      </c>
      <c r="AC176">
        <v>105.5</v>
      </c>
      <c r="AD176">
        <v>105</v>
      </c>
      <c r="AE176">
        <v>105</v>
      </c>
      <c r="AF176">
        <v>105.5</v>
      </c>
      <c r="AG176">
        <v>115.5</v>
      </c>
      <c r="AH176">
        <v>115.5</v>
      </c>
      <c r="AI176">
        <v>110</v>
      </c>
      <c r="AJ176">
        <v>109</v>
      </c>
      <c r="AK176">
        <v>110</v>
      </c>
      <c r="AM176" t="str">
        <f>A176</f>
        <v>Number of Species PI</v>
      </c>
      <c r="AN176">
        <f>AVERAGE(AB176:AF176)</f>
        <v>105.5</v>
      </c>
      <c r="AO176">
        <f>AVERAGE(AG176:AK176)</f>
        <v>112</v>
      </c>
      <c r="AQ176">
        <f>STDEV(AB176:AF176)</f>
        <v>0.61237243569579447</v>
      </c>
      <c r="AR176">
        <f>STDEV(AG176:AK176)</f>
        <v>3.2210246816812815</v>
      </c>
      <c r="AT176">
        <f t="shared" si="83"/>
        <v>0.27386127875258304</v>
      </c>
      <c r="AU176">
        <f t="shared" si="84"/>
        <v>1.3149778198382918</v>
      </c>
      <c r="AW176">
        <f>TTEST(AB176:AF176,AG176:AK176,2,3)</f>
        <v>9.725450136657935E-3</v>
      </c>
    </row>
  </sheetData>
  <mergeCells count="3">
    <mergeCell ref="AN3:AO3"/>
    <mergeCell ref="AQ3:AR3"/>
    <mergeCell ref="AT3:AU3"/>
  </mergeCells>
  <conditionalFormatting sqref="A159">
    <cfRule type="aboveAverage" dxfId="647" priority="200" stdDev="2"/>
  </conditionalFormatting>
  <conditionalFormatting sqref="A160">
    <cfRule type="aboveAverage" dxfId="646" priority="199" stdDev="2"/>
  </conditionalFormatting>
  <conditionalFormatting sqref="A161">
    <cfRule type="aboveAverage" dxfId="645" priority="198" stdDev="2"/>
  </conditionalFormatting>
  <conditionalFormatting sqref="A162">
    <cfRule type="aboveAverage" dxfId="644" priority="197" stdDev="2"/>
  </conditionalFormatting>
  <conditionalFormatting sqref="A163">
    <cfRule type="aboveAverage" dxfId="643" priority="196" stdDev="2"/>
  </conditionalFormatting>
  <conditionalFormatting sqref="A164">
    <cfRule type="aboveAverage" dxfId="642" priority="195" stdDev="2"/>
  </conditionalFormatting>
  <conditionalFormatting sqref="A165">
    <cfRule type="aboveAverage" dxfId="641" priority="194" stdDev="2"/>
  </conditionalFormatting>
  <conditionalFormatting sqref="A166">
    <cfRule type="aboveAverage" dxfId="640" priority="193" stdDev="2"/>
  </conditionalFormatting>
  <conditionalFormatting sqref="A167">
    <cfRule type="aboveAverage" dxfId="639" priority="192" stdDev="2"/>
  </conditionalFormatting>
  <conditionalFormatting sqref="A168">
    <cfRule type="aboveAverage" dxfId="638" priority="191" stdDev="2"/>
  </conditionalFormatting>
  <conditionalFormatting sqref="A169">
    <cfRule type="aboveAverage" dxfId="637" priority="190" stdDev="2"/>
  </conditionalFormatting>
  <conditionalFormatting sqref="A170">
    <cfRule type="aboveAverage" dxfId="636" priority="189" stdDev="2"/>
  </conditionalFormatting>
  <conditionalFormatting sqref="A171">
    <cfRule type="aboveAverage" dxfId="635" priority="188" stdDev="2"/>
  </conditionalFormatting>
  <conditionalFormatting sqref="A172">
    <cfRule type="aboveAverage" dxfId="634" priority="187" stdDev="2"/>
  </conditionalFormatting>
  <conditionalFormatting sqref="C176:X176">
    <cfRule type="aboveAverage" dxfId="633" priority="186" stdDev="3"/>
  </conditionalFormatting>
  <conditionalFormatting sqref="C175:X175">
    <cfRule type="aboveAverage" dxfId="632" priority="185" stdDev="3"/>
  </conditionalFormatting>
  <conditionalFormatting sqref="C174:X174">
    <cfRule type="aboveAverage" dxfId="631" priority="184" stdDev="3"/>
  </conditionalFormatting>
  <conditionalFormatting sqref="C173:X173">
    <cfRule type="aboveAverage" dxfId="630" priority="183" stdDev="3"/>
  </conditionalFormatting>
  <conditionalFormatting sqref="C172:X172">
    <cfRule type="aboveAverage" dxfId="629" priority="182" stdDev="3"/>
  </conditionalFormatting>
  <conditionalFormatting sqref="C171:X171">
    <cfRule type="aboveAverage" dxfId="628" priority="181" stdDev="3"/>
  </conditionalFormatting>
  <conditionalFormatting sqref="C170:X170">
    <cfRule type="aboveAverage" dxfId="627" priority="180" stdDev="3"/>
  </conditionalFormatting>
  <conditionalFormatting sqref="C169:X169">
    <cfRule type="aboveAverage" dxfId="626" priority="179" stdDev="3"/>
  </conditionalFormatting>
  <conditionalFormatting sqref="C168:X168">
    <cfRule type="aboveAverage" dxfId="625" priority="178" stdDev="3"/>
  </conditionalFormatting>
  <conditionalFormatting sqref="C167:X167">
    <cfRule type="aboveAverage" dxfId="624" priority="177" stdDev="3"/>
  </conditionalFormatting>
  <conditionalFormatting sqref="C166:X166">
    <cfRule type="aboveAverage" dxfId="623" priority="176" stdDev="3"/>
  </conditionalFormatting>
  <conditionalFormatting sqref="C165:X165">
    <cfRule type="aboveAverage" dxfId="622" priority="175" stdDev="3"/>
  </conditionalFormatting>
  <conditionalFormatting sqref="C164:X164">
    <cfRule type="aboveAverage" dxfId="621" priority="174" stdDev="3"/>
  </conditionalFormatting>
  <conditionalFormatting sqref="C163:X163">
    <cfRule type="aboveAverage" dxfId="620" priority="173" stdDev="3"/>
  </conditionalFormatting>
  <conditionalFormatting sqref="C162:X162">
    <cfRule type="aboveAverage" dxfId="619" priority="172" stdDev="3"/>
  </conditionalFormatting>
  <conditionalFormatting sqref="C161:X161">
    <cfRule type="aboveAverage" dxfId="618" priority="171" stdDev="3"/>
  </conditionalFormatting>
  <conditionalFormatting sqref="C160:X160">
    <cfRule type="aboveAverage" dxfId="617" priority="170" stdDev="3"/>
  </conditionalFormatting>
  <conditionalFormatting sqref="C159:X159">
    <cfRule type="aboveAverage" dxfId="616" priority="169" stdDev="3"/>
  </conditionalFormatting>
  <conditionalFormatting sqref="C158:X158">
    <cfRule type="aboveAverage" dxfId="615" priority="168" stdDev="3"/>
  </conditionalFormatting>
  <conditionalFormatting sqref="C157:X157">
    <cfRule type="aboveAverage" dxfId="614" priority="167" stdDev="3"/>
  </conditionalFormatting>
  <conditionalFormatting sqref="C156:X156">
    <cfRule type="aboveAverage" dxfId="613" priority="166" stdDev="3"/>
  </conditionalFormatting>
  <conditionalFormatting sqref="C155:X155">
    <cfRule type="aboveAverage" dxfId="612" priority="165" stdDev="3"/>
  </conditionalFormatting>
  <conditionalFormatting sqref="C154:X154">
    <cfRule type="aboveAverage" dxfId="611" priority="164" stdDev="3"/>
  </conditionalFormatting>
  <conditionalFormatting sqref="C153:X153">
    <cfRule type="aboveAverage" dxfId="610" priority="163" stdDev="3"/>
  </conditionalFormatting>
  <conditionalFormatting sqref="C152:X152">
    <cfRule type="aboveAverage" dxfId="609" priority="162" stdDev="3"/>
  </conditionalFormatting>
  <conditionalFormatting sqref="C151:X151">
    <cfRule type="aboveAverage" dxfId="608" priority="161" stdDev="3"/>
  </conditionalFormatting>
  <conditionalFormatting sqref="C150:X150">
    <cfRule type="aboveAverage" dxfId="607" priority="160" stdDev="3"/>
  </conditionalFormatting>
  <conditionalFormatting sqref="C149:X149">
    <cfRule type="aboveAverage" dxfId="606" priority="159" stdDev="3"/>
  </conditionalFormatting>
  <conditionalFormatting sqref="C148:X148">
    <cfRule type="aboveAverage" dxfId="605" priority="158" stdDev="3"/>
  </conditionalFormatting>
  <conditionalFormatting sqref="C147:X147">
    <cfRule type="aboveAverage" dxfId="604" priority="157" stdDev="3"/>
  </conditionalFormatting>
  <conditionalFormatting sqref="C146:X146">
    <cfRule type="aboveAverage" dxfId="603" priority="156" stdDev="3"/>
  </conditionalFormatting>
  <conditionalFormatting sqref="C145:X145">
    <cfRule type="aboveAverage" dxfId="602" priority="155" stdDev="3"/>
  </conditionalFormatting>
  <conditionalFormatting sqref="C144:X144">
    <cfRule type="aboveAverage" dxfId="601" priority="154" stdDev="3"/>
  </conditionalFormatting>
  <conditionalFormatting sqref="C143:X143">
    <cfRule type="aboveAverage" dxfId="600" priority="153" stdDev="3"/>
  </conditionalFormatting>
  <conditionalFormatting sqref="C142:X142">
    <cfRule type="aboveAverage" dxfId="599" priority="152" stdDev="3"/>
  </conditionalFormatting>
  <conditionalFormatting sqref="C141:X141">
    <cfRule type="aboveAverage" dxfId="598" priority="151" stdDev="3"/>
  </conditionalFormatting>
  <conditionalFormatting sqref="C140:X140">
    <cfRule type="aboveAverage" dxfId="597" priority="150" stdDev="3"/>
  </conditionalFormatting>
  <conditionalFormatting sqref="C139:X139">
    <cfRule type="aboveAverage" dxfId="596" priority="149" stdDev="3"/>
  </conditionalFormatting>
  <conditionalFormatting sqref="C138:X138">
    <cfRule type="aboveAverage" dxfId="595" priority="148" stdDev="3"/>
  </conditionalFormatting>
  <conditionalFormatting sqref="C137:X137">
    <cfRule type="aboveAverage" dxfId="594" priority="147" stdDev="3"/>
  </conditionalFormatting>
  <conditionalFormatting sqref="C136:X136">
    <cfRule type="aboveAverage" dxfId="593" priority="146" stdDev="3"/>
  </conditionalFormatting>
  <conditionalFormatting sqref="C135:X135">
    <cfRule type="aboveAverage" dxfId="592" priority="145" stdDev="3"/>
  </conditionalFormatting>
  <conditionalFormatting sqref="C134:X134">
    <cfRule type="aboveAverage" dxfId="591" priority="144" stdDev="3"/>
  </conditionalFormatting>
  <conditionalFormatting sqref="C133:X133">
    <cfRule type="aboveAverage" dxfId="590" priority="143" stdDev="3"/>
  </conditionalFormatting>
  <conditionalFormatting sqref="C132:X132">
    <cfRule type="aboveAverage" dxfId="589" priority="142" stdDev="3"/>
  </conditionalFormatting>
  <conditionalFormatting sqref="C131:X131">
    <cfRule type="aboveAverage" dxfId="588" priority="141" stdDev="3"/>
  </conditionalFormatting>
  <conditionalFormatting sqref="C130:X130">
    <cfRule type="aboveAverage" dxfId="587" priority="140" stdDev="3"/>
  </conditionalFormatting>
  <conditionalFormatting sqref="C129:X129">
    <cfRule type="aboveAverage" dxfId="586" priority="139" stdDev="3"/>
  </conditionalFormatting>
  <conditionalFormatting sqref="C128:X128">
    <cfRule type="aboveAverage" dxfId="585" priority="138" stdDev="3"/>
  </conditionalFormatting>
  <conditionalFormatting sqref="C127:X127">
    <cfRule type="aboveAverage" dxfId="584" priority="137" stdDev="3"/>
  </conditionalFormatting>
  <conditionalFormatting sqref="C126:X126">
    <cfRule type="aboveAverage" dxfId="583" priority="136" stdDev="3"/>
  </conditionalFormatting>
  <conditionalFormatting sqref="C125:X125">
    <cfRule type="aboveAverage" dxfId="582" priority="135" stdDev="3"/>
  </conditionalFormatting>
  <conditionalFormatting sqref="C124:X124">
    <cfRule type="aboveAverage" dxfId="581" priority="134" stdDev="3"/>
  </conditionalFormatting>
  <conditionalFormatting sqref="C123:X123">
    <cfRule type="aboveAverage" dxfId="580" priority="133" stdDev="3"/>
  </conditionalFormatting>
  <conditionalFormatting sqref="C122:X122">
    <cfRule type="aboveAverage" dxfId="579" priority="132" stdDev="3"/>
  </conditionalFormatting>
  <conditionalFormatting sqref="C121:X121">
    <cfRule type="aboveAverage" dxfId="578" priority="131" stdDev="3"/>
  </conditionalFormatting>
  <conditionalFormatting sqref="C120:X120">
    <cfRule type="aboveAverage" dxfId="577" priority="130" stdDev="3"/>
  </conditionalFormatting>
  <conditionalFormatting sqref="C119:X119">
    <cfRule type="aboveAverage" dxfId="576" priority="129" stdDev="3"/>
  </conditionalFormatting>
  <conditionalFormatting sqref="C118:X118">
    <cfRule type="aboveAverage" dxfId="575" priority="128" stdDev="3"/>
  </conditionalFormatting>
  <conditionalFormatting sqref="C117:X117">
    <cfRule type="aboveAverage" dxfId="574" priority="127" stdDev="3"/>
  </conditionalFormatting>
  <conditionalFormatting sqref="C116:X116">
    <cfRule type="aboveAverage" dxfId="573" priority="126" stdDev="3"/>
  </conditionalFormatting>
  <conditionalFormatting sqref="C115:X115">
    <cfRule type="aboveAverage" dxfId="572" priority="125" stdDev="3"/>
  </conditionalFormatting>
  <conditionalFormatting sqref="C114:X114">
    <cfRule type="aboveAverage" dxfId="571" priority="124" stdDev="3"/>
  </conditionalFormatting>
  <conditionalFormatting sqref="C113:X113">
    <cfRule type="aboveAverage" dxfId="570" priority="123" stdDev="3"/>
  </conditionalFormatting>
  <conditionalFormatting sqref="C112:X112">
    <cfRule type="aboveAverage" dxfId="569" priority="122" stdDev="3"/>
  </conditionalFormatting>
  <conditionalFormatting sqref="C111:X111">
    <cfRule type="aboveAverage" dxfId="568" priority="121" stdDev="3"/>
  </conditionalFormatting>
  <conditionalFormatting sqref="C110:X110">
    <cfRule type="aboveAverage" dxfId="567" priority="120" stdDev="3"/>
  </conditionalFormatting>
  <conditionalFormatting sqref="C109:X109">
    <cfRule type="aboveAverage" dxfId="566" priority="119" stdDev="3"/>
  </conditionalFormatting>
  <conditionalFormatting sqref="C108:X108">
    <cfRule type="aboveAverage" dxfId="565" priority="118" stdDev="3"/>
  </conditionalFormatting>
  <conditionalFormatting sqref="C107:X107">
    <cfRule type="aboveAverage" dxfId="564" priority="117" stdDev="3"/>
  </conditionalFormatting>
  <conditionalFormatting sqref="C106:X106">
    <cfRule type="aboveAverage" dxfId="563" priority="116" stdDev="3"/>
  </conditionalFormatting>
  <conditionalFormatting sqref="C105:X105">
    <cfRule type="aboveAverage" dxfId="562" priority="115" stdDev="3"/>
  </conditionalFormatting>
  <conditionalFormatting sqref="C104:X104">
    <cfRule type="aboveAverage" dxfId="561" priority="114" stdDev="3"/>
  </conditionalFormatting>
  <conditionalFormatting sqref="C103:X103">
    <cfRule type="aboveAverage" dxfId="560" priority="113" stdDev="3"/>
  </conditionalFormatting>
  <conditionalFormatting sqref="C102:X102">
    <cfRule type="aboveAverage" dxfId="559" priority="112" stdDev="3"/>
  </conditionalFormatting>
  <conditionalFormatting sqref="C101:X101">
    <cfRule type="aboveAverage" dxfId="558" priority="111" stdDev="3"/>
  </conditionalFormatting>
  <conditionalFormatting sqref="C100:X100">
    <cfRule type="aboveAverage" dxfId="557" priority="110" stdDev="3"/>
  </conditionalFormatting>
  <conditionalFormatting sqref="C99:X99">
    <cfRule type="aboveAverage" dxfId="556" priority="109" stdDev="3"/>
  </conditionalFormatting>
  <conditionalFormatting sqref="C98:X98">
    <cfRule type="aboveAverage" dxfId="555" priority="108" stdDev="3"/>
  </conditionalFormatting>
  <conditionalFormatting sqref="C97:X97">
    <cfRule type="aboveAverage" dxfId="554" priority="107" stdDev="3"/>
  </conditionalFormatting>
  <conditionalFormatting sqref="C96:X96">
    <cfRule type="aboveAverage" dxfId="553" priority="106" stdDev="3"/>
  </conditionalFormatting>
  <conditionalFormatting sqref="C95:X95">
    <cfRule type="aboveAverage" dxfId="552" priority="105" stdDev="3"/>
  </conditionalFormatting>
  <conditionalFormatting sqref="C94:X94">
    <cfRule type="aboveAverage" dxfId="551" priority="104" stdDev="3"/>
  </conditionalFormatting>
  <conditionalFormatting sqref="C93:X93">
    <cfRule type="aboveAverage" dxfId="550" priority="103" stdDev="3"/>
  </conditionalFormatting>
  <conditionalFormatting sqref="C92:X92">
    <cfRule type="aboveAverage" dxfId="549" priority="102" stdDev="3"/>
  </conditionalFormatting>
  <conditionalFormatting sqref="C91:X91">
    <cfRule type="aboveAverage" dxfId="548" priority="101" stdDev="3"/>
  </conditionalFormatting>
  <conditionalFormatting sqref="C90:X90">
    <cfRule type="aboveAverage" dxfId="547" priority="100" stdDev="3"/>
  </conditionalFormatting>
  <conditionalFormatting sqref="C89:X89">
    <cfRule type="aboveAverage" dxfId="546" priority="99" stdDev="3"/>
  </conditionalFormatting>
  <conditionalFormatting sqref="C88:X88">
    <cfRule type="aboveAverage" dxfId="545" priority="98" stdDev="3"/>
  </conditionalFormatting>
  <conditionalFormatting sqref="C87:X87">
    <cfRule type="aboveAverage" dxfId="544" priority="97" stdDev="3"/>
  </conditionalFormatting>
  <conditionalFormatting sqref="C86:X86">
    <cfRule type="aboveAverage" dxfId="543" priority="96" stdDev="3"/>
  </conditionalFormatting>
  <conditionalFormatting sqref="C85:X85">
    <cfRule type="aboveAverage" dxfId="542" priority="95" stdDev="3"/>
  </conditionalFormatting>
  <conditionalFormatting sqref="C84:X84">
    <cfRule type="aboveAverage" dxfId="541" priority="94" stdDev="3"/>
  </conditionalFormatting>
  <conditionalFormatting sqref="C83:X83">
    <cfRule type="aboveAverage" dxfId="540" priority="93" stdDev="3"/>
  </conditionalFormatting>
  <conditionalFormatting sqref="C82:X82">
    <cfRule type="aboveAverage" dxfId="539" priority="92" stdDev="3"/>
  </conditionalFormatting>
  <conditionalFormatting sqref="C81:X81">
    <cfRule type="aboveAverage" dxfId="538" priority="91" stdDev="3"/>
  </conditionalFormatting>
  <conditionalFormatting sqref="C80:X80">
    <cfRule type="aboveAverage" dxfId="537" priority="90" stdDev="3"/>
  </conditionalFormatting>
  <conditionalFormatting sqref="C79:X79">
    <cfRule type="aboveAverage" dxfId="536" priority="89" stdDev="3"/>
  </conditionalFormatting>
  <conditionalFormatting sqref="C78:X78">
    <cfRule type="aboveAverage" dxfId="535" priority="88" stdDev="3"/>
  </conditionalFormatting>
  <conditionalFormatting sqref="C77:X77">
    <cfRule type="aboveAverage" dxfId="534" priority="87" stdDev="3"/>
  </conditionalFormatting>
  <conditionalFormatting sqref="C76:X76">
    <cfRule type="aboveAverage" dxfId="533" priority="86" stdDev="3"/>
  </conditionalFormatting>
  <conditionalFormatting sqref="C75:X75">
    <cfRule type="aboveAverage" dxfId="532" priority="85" stdDev="3"/>
  </conditionalFormatting>
  <conditionalFormatting sqref="C74:X74">
    <cfRule type="aboveAverage" dxfId="531" priority="84" stdDev="3"/>
  </conditionalFormatting>
  <conditionalFormatting sqref="C73:X73">
    <cfRule type="aboveAverage" dxfId="530" priority="83" stdDev="3"/>
  </conditionalFormatting>
  <conditionalFormatting sqref="C72:X72">
    <cfRule type="aboveAverage" dxfId="529" priority="82" stdDev="3"/>
  </conditionalFormatting>
  <conditionalFormatting sqref="C71:X71">
    <cfRule type="aboveAverage" dxfId="528" priority="81" stdDev="3"/>
  </conditionalFormatting>
  <conditionalFormatting sqref="C70:X70">
    <cfRule type="aboveAverage" dxfId="527" priority="80" stdDev="3"/>
  </conditionalFormatting>
  <conditionalFormatting sqref="C69:X69">
    <cfRule type="aboveAverage" dxfId="526" priority="79" stdDev="3"/>
  </conditionalFormatting>
  <conditionalFormatting sqref="C68:X68">
    <cfRule type="aboveAverage" dxfId="525" priority="78" stdDev="3"/>
  </conditionalFormatting>
  <conditionalFormatting sqref="C67:X67">
    <cfRule type="aboveAverage" dxfId="524" priority="77" stdDev="3"/>
  </conditionalFormatting>
  <conditionalFormatting sqref="C66:X66">
    <cfRule type="aboveAverage" dxfId="523" priority="76" stdDev="3"/>
  </conditionalFormatting>
  <conditionalFormatting sqref="C65:X65">
    <cfRule type="aboveAverage" dxfId="522" priority="75" stdDev="3"/>
  </conditionalFormatting>
  <conditionalFormatting sqref="C64:X64">
    <cfRule type="aboveAverage" dxfId="521" priority="74" stdDev="3"/>
  </conditionalFormatting>
  <conditionalFormatting sqref="C63:X63">
    <cfRule type="aboveAverage" dxfId="520" priority="73" stdDev="3"/>
  </conditionalFormatting>
  <conditionalFormatting sqref="C62:X62">
    <cfRule type="aboveAverage" dxfId="519" priority="72" stdDev="3"/>
  </conditionalFormatting>
  <conditionalFormatting sqref="C61:X61">
    <cfRule type="aboveAverage" dxfId="518" priority="71" stdDev="3"/>
  </conditionalFormatting>
  <conditionalFormatting sqref="C60:X60">
    <cfRule type="aboveAverage" dxfId="517" priority="70" stdDev="3"/>
  </conditionalFormatting>
  <conditionalFormatting sqref="C59:X59">
    <cfRule type="aboveAverage" dxfId="516" priority="69" stdDev="3"/>
  </conditionalFormatting>
  <conditionalFormatting sqref="C58:X58">
    <cfRule type="aboveAverage" dxfId="515" priority="68" stdDev="3"/>
  </conditionalFormatting>
  <conditionalFormatting sqref="C57:X57">
    <cfRule type="aboveAverage" dxfId="514" priority="67" stdDev="3"/>
  </conditionalFormatting>
  <conditionalFormatting sqref="C56:X56">
    <cfRule type="aboveAverage" dxfId="513" priority="66" stdDev="3"/>
  </conditionalFormatting>
  <conditionalFormatting sqref="C55:X55">
    <cfRule type="aboveAverage" dxfId="512" priority="65" stdDev="3"/>
  </conditionalFormatting>
  <conditionalFormatting sqref="C54:X54">
    <cfRule type="aboveAverage" dxfId="511" priority="64" stdDev="3"/>
  </conditionalFormatting>
  <conditionalFormatting sqref="C53:X53">
    <cfRule type="aboveAverage" dxfId="510" priority="63" stdDev="3"/>
  </conditionalFormatting>
  <conditionalFormatting sqref="C52:X52">
    <cfRule type="aboveAverage" dxfId="509" priority="62" stdDev="3"/>
  </conditionalFormatting>
  <conditionalFormatting sqref="C51:X51">
    <cfRule type="aboveAverage" dxfId="508" priority="61" stdDev="3"/>
  </conditionalFormatting>
  <conditionalFormatting sqref="C50:X50">
    <cfRule type="aboveAverage" dxfId="507" priority="60" stdDev="3"/>
  </conditionalFormatting>
  <conditionalFormatting sqref="C49:X49">
    <cfRule type="aboveAverage" dxfId="506" priority="59" stdDev="3"/>
  </conditionalFormatting>
  <conditionalFormatting sqref="C48:X48">
    <cfRule type="aboveAverage" dxfId="505" priority="58" stdDev="3"/>
  </conditionalFormatting>
  <conditionalFormatting sqref="C47:X47">
    <cfRule type="aboveAverage" dxfId="504" priority="57" stdDev="3"/>
  </conditionalFormatting>
  <conditionalFormatting sqref="C46:X46">
    <cfRule type="aboveAverage" dxfId="503" priority="56" stdDev="3"/>
  </conditionalFormatting>
  <conditionalFormatting sqref="C45:X45">
    <cfRule type="aboveAverage" dxfId="502" priority="55" stdDev="3"/>
  </conditionalFormatting>
  <conditionalFormatting sqref="C44:X44">
    <cfRule type="aboveAverage" dxfId="501" priority="54" stdDev="3"/>
  </conditionalFormatting>
  <conditionalFormatting sqref="C43:X43">
    <cfRule type="aboveAverage" dxfId="500" priority="53" stdDev="3"/>
  </conditionalFormatting>
  <conditionalFormatting sqref="C42:X42">
    <cfRule type="aboveAverage" dxfId="499" priority="52" stdDev="3"/>
  </conditionalFormatting>
  <conditionalFormatting sqref="C41:X41">
    <cfRule type="aboveAverage" dxfId="498" priority="51" stdDev="3"/>
  </conditionalFormatting>
  <conditionalFormatting sqref="C40:X40">
    <cfRule type="aboveAverage" dxfId="497" priority="50" stdDev="3"/>
  </conditionalFormatting>
  <conditionalFormatting sqref="C39:X39">
    <cfRule type="aboveAverage" dxfId="496" priority="49" stdDev="3"/>
  </conditionalFormatting>
  <conditionalFormatting sqref="C38:X38">
    <cfRule type="aboveAverage" dxfId="495" priority="48" stdDev="3"/>
  </conditionalFormatting>
  <conditionalFormatting sqref="C37:X37">
    <cfRule type="aboveAverage" dxfId="494" priority="47" stdDev="3"/>
  </conditionalFormatting>
  <conditionalFormatting sqref="C36:X36">
    <cfRule type="aboveAverage" dxfId="493" priority="46" stdDev="3"/>
  </conditionalFormatting>
  <conditionalFormatting sqref="C35:X35">
    <cfRule type="aboveAverage" dxfId="492" priority="45" stdDev="3"/>
  </conditionalFormatting>
  <conditionalFormatting sqref="C34:X34">
    <cfRule type="aboveAverage" dxfId="491" priority="44" stdDev="3"/>
  </conditionalFormatting>
  <conditionalFormatting sqref="C33:X33">
    <cfRule type="aboveAverage" dxfId="490" priority="43" stdDev="3"/>
  </conditionalFormatting>
  <conditionalFormatting sqref="C32:X32">
    <cfRule type="aboveAverage" dxfId="489" priority="42" stdDev="3"/>
  </conditionalFormatting>
  <conditionalFormatting sqref="C31:X31">
    <cfRule type="aboveAverage" dxfId="488" priority="41" stdDev="3"/>
  </conditionalFormatting>
  <conditionalFormatting sqref="C30:X30">
    <cfRule type="aboveAverage" dxfId="487" priority="40" stdDev="3"/>
  </conditionalFormatting>
  <conditionalFormatting sqref="C29:X29">
    <cfRule type="aboveAverage" dxfId="486" priority="39" stdDev="3"/>
  </conditionalFormatting>
  <conditionalFormatting sqref="C28:X28">
    <cfRule type="aboveAverage" dxfId="485" priority="38" stdDev="3"/>
  </conditionalFormatting>
  <conditionalFormatting sqref="C27:X27">
    <cfRule type="aboveAverage" dxfId="484" priority="37" stdDev="3"/>
  </conditionalFormatting>
  <conditionalFormatting sqref="C26:X26">
    <cfRule type="aboveAverage" dxfId="483" priority="36" stdDev="3"/>
  </conditionalFormatting>
  <conditionalFormatting sqref="C25:X25">
    <cfRule type="aboveAverage" dxfId="482" priority="35" stdDev="3"/>
  </conditionalFormatting>
  <conditionalFormatting sqref="C24:X24">
    <cfRule type="aboveAverage" dxfId="481" priority="34" stdDev="3"/>
  </conditionalFormatting>
  <conditionalFormatting sqref="C23:X23">
    <cfRule type="aboveAverage" dxfId="480" priority="33" stdDev="3"/>
  </conditionalFormatting>
  <conditionalFormatting sqref="C22:X22">
    <cfRule type="aboveAverage" dxfId="479" priority="32" stdDev="3"/>
  </conditionalFormatting>
  <conditionalFormatting sqref="C21:X21">
    <cfRule type="aboveAverage" dxfId="478" priority="31" stdDev="3"/>
  </conditionalFormatting>
  <conditionalFormatting sqref="C20:X20">
    <cfRule type="aboveAverage" dxfId="477" priority="30" stdDev="3"/>
  </conditionalFormatting>
  <conditionalFormatting sqref="C19:X19">
    <cfRule type="aboveAverage" dxfId="476" priority="29" stdDev="3"/>
  </conditionalFormatting>
  <conditionalFormatting sqref="C18:X18">
    <cfRule type="aboveAverage" dxfId="475" priority="28" stdDev="3"/>
  </conditionalFormatting>
  <conditionalFormatting sqref="C17:X17">
    <cfRule type="aboveAverage" dxfId="474" priority="27" stdDev="3"/>
  </conditionalFormatting>
  <conditionalFormatting sqref="C16:X16">
    <cfRule type="aboveAverage" dxfId="473" priority="26" stdDev="3"/>
  </conditionalFormatting>
  <conditionalFormatting sqref="C15:X15">
    <cfRule type="aboveAverage" dxfId="472" priority="25" stdDev="3"/>
  </conditionalFormatting>
  <conditionalFormatting sqref="C14:X14">
    <cfRule type="aboveAverage" dxfId="471" priority="24" stdDev="3"/>
  </conditionalFormatting>
  <conditionalFormatting sqref="C13:X13">
    <cfRule type="aboveAverage" dxfId="470" priority="23" stdDev="3"/>
  </conditionalFormatting>
  <conditionalFormatting sqref="C12:X12">
    <cfRule type="aboveAverage" dxfId="469" priority="22" stdDev="3"/>
  </conditionalFormatting>
  <conditionalFormatting sqref="C11:X11">
    <cfRule type="aboveAverage" dxfId="468" priority="21" stdDev="3"/>
  </conditionalFormatting>
  <conditionalFormatting sqref="C10:X10">
    <cfRule type="aboveAverage" dxfId="467" priority="20" stdDev="3"/>
  </conditionalFormatting>
  <conditionalFormatting sqref="C9:X9">
    <cfRule type="aboveAverage" dxfId="466" priority="19" stdDev="3"/>
  </conditionalFormatting>
  <conditionalFormatting sqref="C8:X8">
    <cfRule type="aboveAverage" dxfId="465" priority="18" stdDev="3"/>
  </conditionalFormatting>
  <conditionalFormatting sqref="C7:X7">
    <cfRule type="aboveAverage" dxfId="464" priority="17" stdDev="3"/>
  </conditionalFormatting>
  <conditionalFormatting sqref="C6:X6">
    <cfRule type="aboveAverage" dxfId="463" priority="16" stdDev="3"/>
  </conditionalFormatting>
  <conditionalFormatting sqref="C5:X5">
    <cfRule type="aboveAverage" dxfId="462" priority="15" stdDev="3"/>
  </conditionalFormatting>
  <conditionalFormatting sqref="C4:X4">
    <cfRule type="aboveAverage" dxfId="461" priority="14" stdDev="3"/>
  </conditionalFormatting>
  <conditionalFormatting sqref="C3:X3">
    <cfRule type="aboveAverage" dxfId="460" priority="13" stdDev="3"/>
  </conditionalFormatting>
  <conditionalFormatting sqref="C2:X2">
    <cfRule type="aboveAverage" dxfId="459" priority="12" stdDev="3"/>
  </conditionalFormatting>
  <conditionalFormatting sqref="C1:X1">
    <cfRule type="aboveAverage" dxfId="458" priority="2" stdDev="3"/>
  </conditionalFormatting>
  <conditionalFormatting sqref="AW1:AW176">
    <cfRule type="cellIs" dxfId="457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W106"/>
  <sheetViews>
    <sheetView workbookViewId="0">
      <pane ySplit="4" topLeftCell="A5" activePane="bottomLeft" state="frozen"/>
      <selection activeCell="AB1" sqref="AB1"/>
      <selection pane="bottomLeft"/>
    </sheetView>
  </sheetViews>
  <sheetFormatPr baseColWidth="10" defaultColWidth="8.83203125" defaultRowHeight="15" x14ac:dyDescent="0.2"/>
  <cols>
    <col min="27" max="27" width="22.6640625" customWidth="1"/>
    <col min="39" max="39" width="20.83203125" customWidth="1"/>
  </cols>
  <sheetData>
    <row r="1" spans="1:49" x14ac:dyDescent="0.2">
      <c r="A1" t="s">
        <v>1526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1527</v>
      </c>
      <c r="B6">
        <v>678.52800000000002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1528</v>
      </c>
      <c r="B7">
        <v>412.262</v>
      </c>
      <c r="C7">
        <v>0.131640340457679</v>
      </c>
      <c r="D7">
        <v>1.39457619202394E-2</v>
      </c>
      <c r="E7">
        <v>0</v>
      </c>
      <c r="F7">
        <v>7.9396747605871801E-2</v>
      </c>
      <c r="G7">
        <v>5.1802940438798697E-2</v>
      </c>
      <c r="H7">
        <v>0</v>
      </c>
      <c r="I7">
        <v>6.6623578855127902E-2</v>
      </c>
      <c r="J7">
        <v>5.7872473367602401E-2</v>
      </c>
      <c r="K7">
        <v>0</v>
      </c>
      <c r="L7">
        <v>0</v>
      </c>
      <c r="M7">
        <v>7.2355261478574906E-2</v>
      </c>
      <c r="N7">
        <v>0.10658770016609</v>
      </c>
      <c r="O7">
        <v>3.53424964475227E-2</v>
      </c>
      <c r="P7">
        <v>6.3673446376348697E-2</v>
      </c>
      <c r="Q7">
        <v>0</v>
      </c>
      <c r="R7">
        <v>0</v>
      </c>
      <c r="S7">
        <v>3.9485420759083803E-2</v>
      </c>
      <c r="T7">
        <v>0</v>
      </c>
      <c r="U7">
        <v>0.10151674673191</v>
      </c>
      <c r="V7">
        <v>6.0909602815460803E-2</v>
      </c>
      <c r="W7">
        <v>2.0406957591136098E-2</v>
      </c>
      <c r="X7">
        <v>0.15751389238663299</v>
      </c>
      <c r="AA7" t="str">
        <f>A7</f>
        <v>LPS_10:0</v>
      </c>
      <c r="AB7">
        <f>AVERAGE(C7:D7)</f>
        <v>7.2793051188959207E-2</v>
      </c>
      <c r="AC7">
        <f>AVERAGE(E7:F7)</f>
        <v>3.96983738029359E-2</v>
      </c>
      <c r="AD7">
        <f>AVERAGE(G7:H7)</f>
        <v>2.5901470219399349E-2</v>
      </c>
      <c r="AE7">
        <f>AVERAGE(I7:J7)</f>
        <v>6.2248026111365151E-2</v>
      </c>
      <c r="AF7">
        <f>AVERAGE(K7:L7)</f>
        <v>0</v>
      </c>
      <c r="AG7">
        <f t="shared" ref="AG7:AG15" si="0">AVERAGE(M7:N7)</f>
        <v>8.9471480822332444E-2</v>
      </c>
      <c r="AH7">
        <f t="shared" ref="AH7:AH15" si="1">AVERAGE(O7:P7)</f>
        <v>4.9507971411935699E-2</v>
      </c>
      <c r="AI7">
        <f t="shared" ref="AI7:AI38" si="2">AVERAGE(S7:T7)</f>
        <v>1.9742710379541901E-2</v>
      </c>
      <c r="AJ7">
        <f t="shared" ref="AJ7:AJ38" si="3">AVERAGE(U7:V7)</f>
        <v>8.1213174773685393E-2</v>
      </c>
      <c r="AK7">
        <f t="shared" ref="AK7:AK38" si="4">AVERAGE(W7:X7)</f>
        <v>8.896042498888454E-2</v>
      </c>
      <c r="AM7" t="str">
        <f t="shared" ref="AM7:AM38" si="5">A7</f>
        <v>LPS_10:0</v>
      </c>
      <c r="AN7">
        <f t="shared" ref="AN7:AN38" si="6">AVERAGE(AB7:AF7)</f>
        <v>4.0128184264531921E-2</v>
      </c>
      <c r="AO7">
        <f t="shared" ref="AO7:AO38" si="7">AVERAGE(AG7:AK7)</f>
        <v>6.5779152475275993E-2</v>
      </c>
      <c r="AQ7">
        <f t="shared" ref="AQ7:AQ38" si="8">STDEV(AB7:AF7)</f>
        <v>2.9022130506057599E-2</v>
      </c>
      <c r="AR7">
        <f t="shared" ref="AR7:AR38" si="9">STDEV(AG7:AK7)</f>
        <v>3.0500049984354943E-2</v>
      </c>
      <c r="AT7">
        <f>AQ7/SQRT(5)</f>
        <v>1.2979091332683032E-2</v>
      </c>
      <c r="AU7">
        <f>AR7/SQRT(6)</f>
        <v>1.2451593265175278E-2</v>
      </c>
      <c r="AW7">
        <f t="shared" ref="AW7:AW38" si="10">TTEST(AB7:AF7,AG7:AK7,2,3)</f>
        <v>0.2102886462855815</v>
      </c>
    </row>
    <row r="8" spans="1:49" x14ac:dyDescent="0.2">
      <c r="A8" t="s">
        <v>1529</v>
      </c>
      <c r="B8">
        <v>440.29</v>
      </c>
      <c r="C8">
        <v>9.2649585926767503E-2</v>
      </c>
      <c r="D8">
        <v>4.4751492265587799E-2</v>
      </c>
      <c r="E8">
        <v>9.2941490638964397E-2</v>
      </c>
      <c r="F8">
        <v>0.129273096607085</v>
      </c>
      <c r="G8">
        <v>0.116428714486916</v>
      </c>
      <c r="H8">
        <v>0.209901512737764</v>
      </c>
      <c r="I8">
        <v>0.100488648678799</v>
      </c>
      <c r="J8">
        <v>6.7540809604230201E-2</v>
      </c>
      <c r="K8">
        <v>9.5320150947566407E-2</v>
      </c>
      <c r="L8">
        <v>5.1109370030642497E-2</v>
      </c>
      <c r="M8">
        <v>5.0004167713383597E-2</v>
      </c>
      <c r="N8">
        <v>0</v>
      </c>
      <c r="O8">
        <v>4.07082148936029E-2</v>
      </c>
      <c r="P8">
        <v>5.8876300492077698E-2</v>
      </c>
      <c r="Q8">
        <v>6.6953887695777398E-2</v>
      </c>
      <c r="R8">
        <v>0</v>
      </c>
      <c r="S8">
        <v>4.9185767156479598E-2</v>
      </c>
      <c r="T8">
        <v>8.6683533529753096E-2</v>
      </c>
      <c r="U8">
        <v>9.6728045233059598E-2</v>
      </c>
      <c r="V8">
        <v>0</v>
      </c>
      <c r="W8">
        <v>0</v>
      </c>
      <c r="X8">
        <v>0.13207432601886701</v>
      </c>
      <c r="AA8" t="str">
        <f t="shared" ref="AA8:AA15" si="11">A8</f>
        <v>LPS_12:0</v>
      </c>
      <c r="AB8">
        <f t="shared" ref="AB8:AB15" si="12">AVERAGE(C8:D8)</f>
        <v>6.8700539096177654E-2</v>
      </c>
      <c r="AC8">
        <f t="shared" ref="AC8:AC15" si="13">AVERAGE(E8:F8)</f>
        <v>0.1111072936230247</v>
      </c>
      <c r="AD8">
        <f t="shared" ref="AD8:AD15" si="14">AVERAGE(G8:H8)</f>
        <v>0.16316511361233998</v>
      </c>
      <c r="AE8">
        <f t="shared" ref="AE8:AE15" si="15">AVERAGE(I8:J8)</f>
        <v>8.4014729141514602E-2</v>
      </c>
      <c r="AF8">
        <f t="shared" ref="AF8:AF15" si="16">AVERAGE(K8:L8)</f>
        <v>7.3214760489104455E-2</v>
      </c>
      <c r="AG8">
        <f t="shared" si="0"/>
        <v>2.5002083856691799E-2</v>
      </c>
      <c r="AH8">
        <f t="shared" si="1"/>
        <v>4.9792257692840299E-2</v>
      </c>
      <c r="AI8">
        <f t="shared" si="2"/>
        <v>6.7934650343116354E-2</v>
      </c>
      <c r="AJ8">
        <f t="shared" si="3"/>
        <v>4.8364022616529799E-2</v>
      </c>
      <c r="AK8">
        <f t="shared" si="4"/>
        <v>6.6037163009433505E-2</v>
      </c>
      <c r="AM8" t="str">
        <f t="shared" si="5"/>
        <v>LPS_12:0</v>
      </c>
      <c r="AN8">
        <f t="shared" si="6"/>
        <v>0.10004048719243228</v>
      </c>
      <c r="AO8">
        <f t="shared" si="7"/>
        <v>5.1426035503722357E-2</v>
      </c>
      <c r="AQ8">
        <f t="shared" si="8"/>
        <v>3.894171781704437E-2</v>
      </c>
      <c r="AR8">
        <f t="shared" si="9"/>
        <v>1.7293711172019135E-2</v>
      </c>
      <c r="AT8">
        <f t="shared" ref="AT8:AT15" si="17">AQ8/SQRT(5)</f>
        <v>1.7415265639905184E-2</v>
      </c>
      <c r="AU8">
        <f t="shared" ref="AU8:AU15" si="18">AR8/SQRT(6)</f>
        <v>7.0601280217526211E-3</v>
      </c>
      <c r="AW8">
        <f t="shared" si="10"/>
        <v>4.6777564790357211E-2</v>
      </c>
    </row>
    <row r="9" spans="1:49" x14ac:dyDescent="0.2">
      <c r="A9" t="s">
        <v>1530</v>
      </c>
      <c r="B9">
        <v>468.31799999999998</v>
      </c>
      <c r="C9">
        <v>0.27091985738288399</v>
      </c>
      <c r="D9">
        <v>0.276069030797986</v>
      </c>
      <c r="E9">
        <v>0.28469594531812498</v>
      </c>
      <c r="F9">
        <v>0.13520659745653901</v>
      </c>
      <c r="G9">
        <v>0.29807295799004502</v>
      </c>
      <c r="H9">
        <v>0.235655088723148</v>
      </c>
      <c r="I9">
        <v>0.431649243068287</v>
      </c>
      <c r="J9">
        <v>0.41474189640120701</v>
      </c>
      <c r="K9">
        <v>0.26969100741601898</v>
      </c>
      <c r="L9">
        <v>0.25966462039247501</v>
      </c>
      <c r="M9">
        <v>0.205771712776532</v>
      </c>
      <c r="N9">
        <v>7.1937598848454506E-2</v>
      </c>
      <c r="O9">
        <v>0.145109884163382</v>
      </c>
      <c r="P9">
        <v>0.36810246298486698</v>
      </c>
      <c r="Q9">
        <v>0.49736553350097801</v>
      </c>
      <c r="R9">
        <v>0.29115121040833097</v>
      </c>
      <c r="S9">
        <v>0.26100202884680601</v>
      </c>
      <c r="T9">
        <v>0.434964860668834</v>
      </c>
      <c r="U9">
        <v>0.129151768046571</v>
      </c>
      <c r="V9">
        <v>0.15947518807938199</v>
      </c>
      <c r="W9">
        <v>0.31266859778479</v>
      </c>
      <c r="X9">
        <v>0.40470764899456502</v>
      </c>
      <c r="AA9" t="str">
        <f t="shared" si="11"/>
        <v>LPS_14:0</v>
      </c>
      <c r="AB9">
        <f t="shared" si="12"/>
        <v>0.273494444090435</v>
      </c>
      <c r="AC9">
        <f t="shared" si="13"/>
        <v>0.20995127138733199</v>
      </c>
      <c r="AD9">
        <f t="shared" si="14"/>
        <v>0.26686402335659654</v>
      </c>
      <c r="AE9">
        <f t="shared" si="15"/>
        <v>0.42319556973474703</v>
      </c>
      <c r="AF9">
        <f t="shared" si="16"/>
        <v>0.26467781390424699</v>
      </c>
      <c r="AG9">
        <f t="shared" si="0"/>
        <v>0.13885465581249326</v>
      </c>
      <c r="AH9">
        <f t="shared" si="1"/>
        <v>0.25660617357412452</v>
      </c>
      <c r="AI9">
        <f t="shared" si="2"/>
        <v>0.34798344475782</v>
      </c>
      <c r="AJ9">
        <f t="shared" si="3"/>
        <v>0.14431347806297651</v>
      </c>
      <c r="AK9">
        <f t="shared" si="4"/>
        <v>0.35868812338967748</v>
      </c>
      <c r="AM9" t="str">
        <f t="shared" si="5"/>
        <v>LPS_14:0</v>
      </c>
      <c r="AN9">
        <f t="shared" si="6"/>
        <v>0.28763662449467153</v>
      </c>
      <c r="AO9">
        <f t="shared" si="7"/>
        <v>0.24928917511941834</v>
      </c>
      <c r="AQ9">
        <f t="shared" si="8"/>
        <v>7.9952878200800617E-2</v>
      </c>
      <c r="AR9">
        <f t="shared" si="9"/>
        <v>0.10603997740889994</v>
      </c>
      <c r="AT9">
        <f t="shared" si="17"/>
        <v>3.5756014130750254E-2</v>
      </c>
      <c r="AU9">
        <f t="shared" si="18"/>
        <v>4.3290639498010056E-2</v>
      </c>
      <c r="AW9">
        <f t="shared" si="10"/>
        <v>0.53789906461234893</v>
      </c>
    </row>
    <row r="10" spans="1:49" x14ac:dyDescent="0.2">
      <c r="A10" t="s">
        <v>1531</v>
      </c>
      <c r="B10">
        <v>480.33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AA10" t="str">
        <f t="shared" si="11"/>
        <v>LPS_p16:0</v>
      </c>
      <c r="AB10">
        <f t="shared" si="12"/>
        <v>0</v>
      </c>
      <c r="AC10">
        <f t="shared" si="13"/>
        <v>0</v>
      </c>
      <c r="AD10">
        <f t="shared" si="14"/>
        <v>0</v>
      </c>
      <c r="AE10">
        <f t="shared" si="15"/>
        <v>0</v>
      </c>
      <c r="AF10">
        <f t="shared" si="16"/>
        <v>0</v>
      </c>
      <c r="AG10">
        <f t="shared" si="0"/>
        <v>0</v>
      </c>
      <c r="AH10">
        <f t="shared" si="1"/>
        <v>0</v>
      </c>
      <c r="AI10">
        <f t="shared" si="2"/>
        <v>0</v>
      </c>
      <c r="AJ10">
        <f t="shared" si="3"/>
        <v>0</v>
      </c>
      <c r="AK10">
        <f t="shared" si="4"/>
        <v>0</v>
      </c>
      <c r="AM10" t="str">
        <f t="shared" si="5"/>
        <v>LPS_p16:0</v>
      </c>
      <c r="AN10">
        <f t="shared" si="6"/>
        <v>0</v>
      </c>
      <c r="AO10">
        <f t="shared" si="7"/>
        <v>0</v>
      </c>
      <c r="AQ10">
        <f t="shared" si="8"/>
        <v>0</v>
      </c>
      <c r="AR10">
        <f t="shared" si="9"/>
        <v>0</v>
      </c>
      <c r="AT10">
        <f t="shared" si="17"/>
        <v>0</v>
      </c>
      <c r="AU10">
        <f t="shared" si="18"/>
        <v>0</v>
      </c>
      <c r="AW10" t="e">
        <f t="shared" si="10"/>
        <v>#DIV/0!</v>
      </c>
    </row>
    <row r="11" spans="1:49" x14ac:dyDescent="0.2">
      <c r="A11" t="s">
        <v>1532</v>
      </c>
      <c r="B11">
        <v>494.34399999999999</v>
      </c>
      <c r="C11">
        <v>1.0480074629374601</v>
      </c>
      <c r="D11">
        <v>0.69531343034846005</v>
      </c>
      <c r="E11">
        <v>0.77712766049386395</v>
      </c>
      <c r="F11">
        <v>0.78260632549400599</v>
      </c>
      <c r="G11">
        <v>0.32632812371228098</v>
      </c>
      <c r="H11">
        <v>0.23126167631729599</v>
      </c>
      <c r="I11">
        <v>0.74085905171279798</v>
      </c>
      <c r="J11">
        <v>0.60970092359016803</v>
      </c>
      <c r="K11">
        <v>0.38795249103435298</v>
      </c>
      <c r="L11">
        <v>0.59807586389152201</v>
      </c>
      <c r="M11">
        <v>1.44977249454709</v>
      </c>
      <c r="N11">
        <v>0.83102301385134802</v>
      </c>
      <c r="O11">
        <v>1.63695661759546</v>
      </c>
      <c r="P11">
        <v>2.3971521223814798</v>
      </c>
      <c r="Q11">
        <v>2.7312685110030901</v>
      </c>
      <c r="R11">
        <v>2.0943890855194698</v>
      </c>
      <c r="S11">
        <v>0.42859445794864598</v>
      </c>
      <c r="T11">
        <v>0.82912852839779505</v>
      </c>
      <c r="U11">
        <v>0.59618113117719695</v>
      </c>
      <c r="V11">
        <v>0.54692938537362001</v>
      </c>
      <c r="W11">
        <v>1.2207001060751499</v>
      </c>
      <c r="X11">
        <v>0.91853845559928304</v>
      </c>
      <c r="AA11" t="str">
        <f t="shared" si="11"/>
        <v>LPS_16:1</v>
      </c>
      <c r="AB11">
        <f t="shared" si="12"/>
        <v>0.87166044664296005</v>
      </c>
      <c r="AC11">
        <f t="shared" si="13"/>
        <v>0.77986699299393503</v>
      </c>
      <c r="AD11">
        <f t="shared" si="14"/>
        <v>0.27879490001478846</v>
      </c>
      <c r="AE11">
        <f t="shared" si="15"/>
        <v>0.675279987651483</v>
      </c>
      <c r="AF11">
        <f t="shared" si="16"/>
        <v>0.49301417746293752</v>
      </c>
      <c r="AG11">
        <f t="shared" si="0"/>
        <v>1.140397754199219</v>
      </c>
      <c r="AH11">
        <f t="shared" si="1"/>
        <v>2.01705436998847</v>
      </c>
      <c r="AI11">
        <f t="shared" si="2"/>
        <v>0.62886149317322049</v>
      </c>
      <c r="AJ11">
        <f t="shared" si="3"/>
        <v>0.57155525827540843</v>
      </c>
      <c r="AK11">
        <f t="shared" si="4"/>
        <v>1.0696192808372165</v>
      </c>
      <c r="AM11" t="str">
        <f t="shared" si="5"/>
        <v>LPS_16:1</v>
      </c>
      <c r="AN11">
        <f t="shared" si="6"/>
        <v>0.61972330095322081</v>
      </c>
      <c r="AO11">
        <f t="shared" si="7"/>
        <v>1.0854976312947069</v>
      </c>
      <c r="AQ11">
        <f t="shared" si="8"/>
        <v>0.23690306533354777</v>
      </c>
      <c r="AR11">
        <f t="shared" si="9"/>
        <v>0.57959413134044768</v>
      </c>
      <c r="AT11">
        <f t="shared" si="17"/>
        <v>0.10594627163277734</v>
      </c>
      <c r="AU11">
        <f t="shared" si="18"/>
        <v>0.23661831328262548</v>
      </c>
      <c r="AW11">
        <f t="shared" si="10"/>
        <v>0.15380144590128283</v>
      </c>
    </row>
    <row r="12" spans="1:49" x14ac:dyDescent="0.2">
      <c r="A12" t="s">
        <v>1533</v>
      </c>
      <c r="B12">
        <v>496.346</v>
      </c>
      <c r="C12">
        <v>5.33613637417678</v>
      </c>
      <c r="D12">
        <v>3.2646272543744499</v>
      </c>
      <c r="E12">
        <v>3.3011905956643601</v>
      </c>
      <c r="F12">
        <v>3.51638566133437</v>
      </c>
      <c r="G12">
        <v>4.1431577861672304</v>
      </c>
      <c r="H12">
        <v>3.69042361444501</v>
      </c>
      <c r="I12">
        <v>4.2617409637074397</v>
      </c>
      <c r="J12">
        <v>4.3028081508024796</v>
      </c>
      <c r="K12">
        <v>2.87272836395293</v>
      </c>
      <c r="L12">
        <v>3.7238249000821102</v>
      </c>
      <c r="M12">
        <v>3.8843621787095102</v>
      </c>
      <c r="N12">
        <v>3.52516906137082</v>
      </c>
      <c r="O12">
        <v>4.0108686894202297</v>
      </c>
      <c r="P12">
        <v>5.2998897873235498</v>
      </c>
      <c r="Q12">
        <v>5.77931767047198</v>
      </c>
      <c r="R12">
        <v>5.2411223683966703</v>
      </c>
      <c r="S12">
        <v>3.6804747817504899</v>
      </c>
      <c r="T12">
        <v>4.6294162498077398</v>
      </c>
      <c r="U12">
        <v>2.92185352488515</v>
      </c>
      <c r="V12">
        <v>4.5070397893024596</v>
      </c>
      <c r="W12">
        <v>3.8561527747322599</v>
      </c>
      <c r="X12">
        <v>3.40836820365447</v>
      </c>
      <c r="AA12" t="str">
        <f t="shared" si="11"/>
        <v>LPS_16:0</v>
      </c>
      <c r="AB12">
        <f t="shared" si="12"/>
        <v>4.3003818142756147</v>
      </c>
      <c r="AC12">
        <f t="shared" si="13"/>
        <v>3.4087881284993653</v>
      </c>
      <c r="AD12">
        <f t="shared" si="14"/>
        <v>3.9167907003061204</v>
      </c>
      <c r="AE12">
        <f t="shared" si="15"/>
        <v>4.2822745572549596</v>
      </c>
      <c r="AF12">
        <f t="shared" si="16"/>
        <v>3.2982766320175201</v>
      </c>
      <c r="AG12">
        <f t="shared" si="0"/>
        <v>3.7047656200401651</v>
      </c>
      <c r="AH12">
        <f t="shared" si="1"/>
        <v>4.6553792383718893</v>
      </c>
      <c r="AI12">
        <f t="shared" si="2"/>
        <v>4.1549455157791151</v>
      </c>
      <c r="AJ12">
        <f t="shared" si="3"/>
        <v>3.7144466570938048</v>
      </c>
      <c r="AK12">
        <f t="shared" si="4"/>
        <v>3.632260489193365</v>
      </c>
      <c r="AM12" t="str">
        <f t="shared" si="5"/>
        <v>LPS_16:0</v>
      </c>
      <c r="AN12">
        <f t="shared" si="6"/>
        <v>3.8413023664707162</v>
      </c>
      <c r="AO12">
        <f t="shared" si="7"/>
        <v>3.9723595040956674</v>
      </c>
      <c r="AQ12">
        <f t="shared" si="8"/>
        <v>0.47245486962076805</v>
      </c>
      <c r="AR12">
        <f t="shared" si="9"/>
        <v>0.43406407143509962</v>
      </c>
      <c r="AT12">
        <f t="shared" si="17"/>
        <v>0.21128824095456752</v>
      </c>
      <c r="AU12">
        <f t="shared" si="18"/>
        <v>0.17720591511516354</v>
      </c>
      <c r="AW12">
        <f t="shared" si="10"/>
        <v>0.66006998312455312</v>
      </c>
    </row>
    <row r="13" spans="1:49" x14ac:dyDescent="0.2">
      <c r="A13" t="s">
        <v>1534</v>
      </c>
      <c r="B13">
        <v>508.358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AA13" t="str">
        <f t="shared" si="11"/>
        <v>LPS_p18:0</v>
      </c>
      <c r="AB13">
        <f t="shared" si="12"/>
        <v>0</v>
      </c>
      <c r="AC13">
        <f t="shared" si="13"/>
        <v>0</v>
      </c>
      <c r="AD13">
        <f t="shared" si="14"/>
        <v>0</v>
      </c>
      <c r="AE13">
        <f t="shared" si="15"/>
        <v>0</v>
      </c>
      <c r="AF13">
        <f t="shared" si="16"/>
        <v>0</v>
      </c>
      <c r="AG13">
        <f t="shared" si="0"/>
        <v>0</v>
      </c>
      <c r="AH13">
        <f t="shared" si="1"/>
        <v>0</v>
      </c>
      <c r="AI13">
        <f t="shared" si="2"/>
        <v>0</v>
      </c>
      <c r="AJ13">
        <f t="shared" si="3"/>
        <v>0</v>
      </c>
      <c r="AK13">
        <f t="shared" si="4"/>
        <v>0</v>
      </c>
      <c r="AM13" t="str">
        <f t="shared" si="5"/>
        <v>LPS_p18:0</v>
      </c>
      <c r="AN13">
        <f t="shared" si="6"/>
        <v>0</v>
      </c>
      <c r="AO13">
        <f t="shared" si="7"/>
        <v>0</v>
      </c>
      <c r="AQ13">
        <f t="shared" si="8"/>
        <v>0</v>
      </c>
      <c r="AR13">
        <f t="shared" si="9"/>
        <v>0</v>
      </c>
      <c r="AT13">
        <f t="shared" si="17"/>
        <v>0</v>
      </c>
      <c r="AU13">
        <f t="shared" si="18"/>
        <v>0</v>
      </c>
      <c r="AW13" t="e">
        <f t="shared" si="10"/>
        <v>#DIV/0!</v>
      </c>
    </row>
    <row r="14" spans="1:49" x14ac:dyDescent="0.2">
      <c r="A14" t="s">
        <v>1535</v>
      </c>
      <c r="B14">
        <v>518.36800000000005</v>
      </c>
      <c r="C14">
        <v>0</v>
      </c>
      <c r="D14">
        <v>0</v>
      </c>
      <c r="E14">
        <v>2.8886979804989199E-3</v>
      </c>
      <c r="F14">
        <v>4.1251943982685897E-2</v>
      </c>
      <c r="G14">
        <v>0</v>
      </c>
      <c r="H14">
        <v>0</v>
      </c>
      <c r="I14">
        <v>0.13133309353876901</v>
      </c>
      <c r="J14">
        <v>3.5780784019416902E-3</v>
      </c>
      <c r="K14">
        <v>3.3554045235062398E-2</v>
      </c>
      <c r="L14">
        <v>0</v>
      </c>
      <c r="M14">
        <v>0.456320560565389</v>
      </c>
      <c r="N14">
        <v>0.38478996987054098</v>
      </c>
      <c r="O14">
        <v>0.368301512577412</v>
      </c>
      <c r="P14">
        <v>0.71673389250932895</v>
      </c>
      <c r="Q14">
        <v>0.82870517390299003</v>
      </c>
      <c r="R14">
        <v>0.51210097235030905</v>
      </c>
      <c r="S14">
        <v>8.3167812991594495E-2</v>
      </c>
      <c r="T14">
        <v>0.32271201112187903</v>
      </c>
      <c r="U14">
        <v>0</v>
      </c>
      <c r="V14">
        <v>0.12564884968422699</v>
      </c>
      <c r="W14">
        <v>0.25227566886212699</v>
      </c>
      <c r="X14">
        <v>5.0568406740624301E-2</v>
      </c>
      <c r="AA14" t="str">
        <f t="shared" si="11"/>
        <v>LPS_18:3</v>
      </c>
      <c r="AB14">
        <f t="shared" si="12"/>
        <v>0</v>
      </c>
      <c r="AC14">
        <f t="shared" si="13"/>
        <v>2.2070320981592409E-2</v>
      </c>
      <c r="AD14">
        <f t="shared" si="14"/>
        <v>0</v>
      </c>
      <c r="AE14">
        <f t="shared" si="15"/>
        <v>6.745558597035535E-2</v>
      </c>
      <c r="AF14">
        <f t="shared" si="16"/>
        <v>1.6777022617531199E-2</v>
      </c>
      <c r="AG14">
        <f t="shared" si="0"/>
        <v>0.42055526521796499</v>
      </c>
      <c r="AH14">
        <f t="shared" si="1"/>
        <v>0.54251770254337051</v>
      </c>
      <c r="AI14">
        <f t="shared" si="2"/>
        <v>0.20293991205673675</v>
      </c>
      <c r="AJ14">
        <f t="shared" si="3"/>
        <v>6.2824424842113494E-2</v>
      </c>
      <c r="AK14">
        <f t="shared" si="4"/>
        <v>0.15142203780137564</v>
      </c>
      <c r="AM14" t="str">
        <f t="shared" si="5"/>
        <v>LPS_18:3</v>
      </c>
      <c r="AN14">
        <f t="shared" si="6"/>
        <v>2.1260585913895791E-2</v>
      </c>
      <c r="AO14">
        <f t="shared" si="7"/>
        <v>0.27605186849231228</v>
      </c>
      <c r="AQ14">
        <f t="shared" si="8"/>
        <v>2.7653033593680786E-2</v>
      </c>
      <c r="AR14">
        <f t="shared" si="9"/>
        <v>0.19889015057266235</v>
      </c>
      <c r="AT14">
        <f t="shared" si="17"/>
        <v>1.2366812579911107E-2</v>
      </c>
      <c r="AU14">
        <f t="shared" si="18"/>
        <v>8.1196563961389717E-2</v>
      </c>
      <c r="AW14">
        <f t="shared" si="10"/>
        <v>4.4973848562215847E-2</v>
      </c>
    </row>
    <row r="15" spans="1:49" x14ac:dyDescent="0.2">
      <c r="A15" t="s">
        <v>1536</v>
      </c>
      <c r="B15">
        <v>520.37</v>
      </c>
      <c r="C15">
        <v>0.466803792587487</v>
      </c>
      <c r="D15">
        <v>0.40155928736540197</v>
      </c>
      <c r="E15">
        <v>0.24931612994643201</v>
      </c>
      <c r="F15">
        <v>0.34897175370988098</v>
      </c>
      <c r="G15">
        <v>0.198077732982399</v>
      </c>
      <c r="H15">
        <v>0.295618948885842</v>
      </c>
      <c r="I15">
        <v>0.32030054260892699</v>
      </c>
      <c r="J15">
        <v>0.58741895449201198</v>
      </c>
      <c r="K15">
        <v>0.231229716345206</v>
      </c>
      <c r="L15">
        <v>0.223794838054613</v>
      </c>
      <c r="M15">
        <v>6.34497566560725</v>
      </c>
      <c r="N15">
        <v>4.9109685554001796</v>
      </c>
      <c r="O15">
        <v>5.4413558171783496</v>
      </c>
      <c r="P15">
        <v>7.7643121294785704</v>
      </c>
      <c r="Q15">
        <v>13.2223678654337</v>
      </c>
      <c r="R15">
        <v>9.2519255567837302</v>
      </c>
      <c r="S15">
        <v>2.4829888991986699</v>
      </c>
      <c r="T15">
        <v>3.6413024475838598</v>
      </c>
      <c r="U15">
        <v>1.7524141091165399</v>
      </c>
      <c r="V15">
        <v>1.8165591611543399</v>
      </c>
      <c r="W15">
        <v>2.7151441789728801</v>
      </c>
      <c r="X15">
        <v>4.1089248861777703</v>
      </c>
      <c r="AA15" t="str">
        <f t="shared" si="11"/>
        <v>LPS_18:2</v>
      </c>
      <c r="AB15">
        <f t="shared" si="12"/>
        <v>0.43418153997644449</v>
      </c>
      <c r="AC15">
        <f t="shared" si="13"/>
        <v>0.29914394182815651</v>
      </c>
      <c r="AD15">
        <f t="shared" si="14"/>
        <v>0.2468483409341205</v>
      </c>
      <c r="AE15">
        <f t="shared" si="15"/>
        <v>0.45385974855046951</v>
      </c>
      <c r="AF15">
        <f t="shared" si="16"/>
        <v>0.22751227719990952</v>
      </c>
      <c r="AG15">
        <f t="shared" si="0"/>
        <v>5.6279721105037144</v>
      </c>
      <c r="AH15">
        <f t="shared" si="1"/>
        <v>6.60283397332846</v>
      </c>
      <c r="AI15">
        <f t="shared" si="2"/>
        <v>3.0621456733912646</v>
      </c>
      <c r="AJ15">
        <f t="shared" si="3"/>
        <v>1.78448663513544</v>
      </c>
      <c r="AK15">
        <f t="shared" si="4"/>
        <v>3.4120345325753254</v>
      </c>
      <c r="AM15" t="str">
        <f t="shared" si="5"/>
        <v>LPS_18:2</v>
      </c>
      <c r="AN15">
        <f t="shared" si="6"/>
        <v>0.33230916969782009</v>
      </c>
      <c r="AO15">
        <f t="shared" si="7"/>
        <v>4.0978945849868413</v>
      </c>
      <c r="AQ15">
        <f t="shared" si="8"/>
        <v>0.1055206109196717</v>
      </c>
      <c r="AR15">
        <f t="shared" si="9"/>
        <v>1.969193663352981</v>
      </c>
      <c r="AT15">
        <f t="shared" si="17"/>
        <v>4.7190251808738502E-2</v>
      </c>
      <c r="AU15">
        <f t="shared" si="18"/>
        <v>0.80391994665612632</v>
      </c>
      <c r="AW15">
        <f t="shared" si="10"/>
        <v>1.2793730413892769E-2</v>
      </c>
    </row>
    <row r="16" spans="1:49" x14ac:dyDescent="0.2">
      <c r="A16" t="s">
        <v>1537</v>
      </c>
      <c r="B16">
        <v>522.37199999999996</v>
      </c>
      <c r="C16">
        <v>1.99127835465051</v>
      </c>
      <c r="D16">
        <v>1.3616929307696399</v>
      </c>
      <c r="E16">
        <v>1.4841047159041401</v>
      </c>
      <c r="F16">
        <v>1.59363070940135</v>
      </c>
      <c r="G16">
        <v>0.83757588723770404</v>
      </c>
      <c r="H16">
        <v>0.99352738214444303</v>
      </c>
      <c r="I16">
        <v>1.8718865051851801</v>
      </c>
      <c r="J16">
        <v>1.19508511100138</v>
      </c>
      <c r="K16">
        <v>1.0378067616425899</v>
      </c>
      <c r="L16">
        <v>1.51511873870307</v>
      </c>
      <c r="M16">
        <v>6.3028972388601101</v>
      </c>
      <c r="N16">
        <v>4.2579486674617302</v>
      </c>
      <c r="O16">
        <v>6.1795627142810297</v>
      </c>
      <c r="P16">
        <v>7.38941218603998</v>
      </c>
      <c r="Q16">
        <v>13.5974414148252</v>
      </c>
      <c r="R16">
        <v>11.810429550389999</v>
      </c>
      <c r="S16">
        <v>3.8402114051169098</v>
      </c>
      <c r="T16">
        <v>4.4803618897947004</v>
      </c>
      <c r="U16">
        <v>2.0591393284340702</v>
      </c>
      <c r="V16">
        <v>2.01208431865685</v>
      </c>
      <c r="W16">
        <v>3.06302939878378</v>
      </c>
      <c r="X16">
        <v>3.9115384309061598</v>
      </c>
      <c r="AA16" t="str">
        <f t="shared" ref="AA16:AA79" si="19">A16</f>
        <v>LPS_18:1</v>
      </c>
      <c r="AB16">
        <f t="shared" ref="AB16:AB79" si="20">AVERAGE(C16:D16)</f>
        <v>1.6764856427100749</v>
      </c>
      <c r="AC16">
        <f t="shared" ref="AC16:AC79" si="21">AVERAGE(E16:F16)</f>
        <v>1.538867712652745</v>
      </c>
      <c r="AD16">
        <f t="shared" ref="AD16:AD79" si="22">AVERAGE(G16:H16)</f>
        <v>0.91555163469107348</v>
      </c>
      <c r="AE16">
        <f t="shared" ref="AE16:AE79" si="23">AVERAGE(I16:J16)</f>
        <v>1.5334858080932801</v>
      </c>
      <c r="AF16">
        <f t="shared" ref="AF16:AF79" si="24">AVERAGE(K16:L16)</f>
        <v>1.2764627501728301</v>
      </c>
      <c r="AG16">
        <f t="shared" ref="AG16:AG79" si="25">AVERAGE(M16:N16)</f>
        <v>5.2804229531609206</v>
      </c>
      <c r="AH16">
        <f t="shared" ref="AH16:AH79" si="26">AVERAGE(O16:P16)</f>
        <v>6.7844874501605048</v>
      </c>
      <c r="AI16">
        <f t="shared" si="2"/>
        <v>4.1602866474558056</v>
      </c>
      <c r="AJ16">
        <f t="shared" si="3"/>
        <v>2.0356118235454601</v>
      </c>
      <c r="AK16">
        <f t="shared" si="4"/>
        <v>3.4872839148449701</v>
      </c>
      <c r="AM16" t="str">
        <f t="shared" si="5"/>
        <v>LPS_18:1</v>
      </c>
      <c r="AN16">
        <f t="shared" si="6"/>
        <v>1.3881707096640006</v>
      </c>
      <c r="AO16">
        <f t="shared" si="7"/>
        <v>4.3496185578335318</v>
      </c>
      <c r="AQ16">
        <f t="shared" si="8"/>
        <v>0.30116400158410866</v>
      </c>
      <c r="AR16">
        <f t="shared" si="9"/>
        <v>1.7978513648448815</v>
      </c>
      <c r="AT16">
        <f t="shared" ref="AT16:AT79" si="27">AQ16/SQRT(5)</f>
        <v>0.13468463598358427</v>
      </c>
      <c r="AU16">
        <f t="shared" ref="AU16:AU79" si="28">AR16/SQRT(6)</f>
        <v>0.73396974620604583</v>
      </c>
      <c r="AW16">
        <f t="shared" si="10"/>
        <v>2.0124049057696328E-2</v>
      </c>
    </row>
    <row r="17" spans="1:49" x14ac:dyDescent="0.2">
      <c r="A17" t="s">
        <v>1538</v>
      </c>
      <c r="B17">
        <v>524.37400000000002</v>
      </c>
      <c r="C17">
        <v>4.2015009400546104</v>
      </c>
      <c r="D17">
        <v>2.73823704288395</v>
      </c>
      <c r="E17">
        <v>2.89549146129229</v>
      </c>
      <c r="F17">
        <v>3.5385543594186699</v>
      </c>
      <c r="G17">
        <v>3.1384033900182802</v>
      </c>
      <c r="H17">
        <v>3.9291770646728299</v>
      </c>
      <c r="I17">
        <v>3.0821439317175199</v>
      </c>
      <c r="J17">
        <v>3.6249099841188399</v>
      </c>
      <c r="K17">
        <v>3.0232562094917399</v>
      </c>
      <c r="L17">
        <v>3.2836100279183902</v>
      </c>
      <c r="M17">
        <v>2.2188048594883898</v>
      </c>
      <c r="N17">
        <v>1.3755398206584899</v>
      </c>
      <c r="O17">
        <v>2.1850762898788298</v>
      </c>
      <c r="P17">
        <v>2.73642955292528</v>
      </c>
      <c r="Q17">
        <v>1.79151105412925</v>
      </c>
      <c r="R17">
        <v>1.4161864756161799</v>
      </c>
      <c r="S17">
        <v>2.3405567415251798</v>
      </c>
      <c r="T17">
        <v>3.7021378813247101</v>
      </c>
      <c r="U17">
        <v>2.3894820306111302</v>
      </c>
      <c r="V17">
        <v>3.0477735699277102</v>
      </c>
      <c r="W17">
        <v>2.4626466761243</v>
      </c>
      <c r="X17">
        <v>2.8812562898038498</v>
      </c>
      <c r="AA17" t="str">
        <f t="shared" si="19"/>
        <v>LPS_18:0</v>
      </c>
      <c r="AB17">
        <f t="shared" si="20"/>
        <v>3.46986899146928</v>
      </c>
      <c r="AC17">
        <f t="shared" si="21"/>
        <v>3.2170229103554799</v>
      </c>
      <c r="AD17">
        <f t="shared" si="22"/>
        <v>3.533790227345555</v>
      </c>
      <c r="AE17">
        <f t="shared" si="23"/>
        <v>3.3535269579181799</v>
      </c>
      <c r="AF17">
        <f t="shared" si="24"/>
        <v>3.153433118705065</v>
      </c>
      <c r="AG17">
        <f t="shared" si="25"/>
        <v>1.7971723400734398</v>
      </c>
      <c r="AH17">
        <f t="shared" si="26"/>
        <v>2.4607529214020549</v>
      </c>
      <c r="AI17">
        <f t="shared" si="2"/>
        <v>3.0213473114249449</v>
      </c>
      <c r="AJ17">
        <f t="shared" si="3"/>
        <v>2.7186278002694202</v>
      </c>
      <c r="AK17">
        <f t="shared" si="4"/>
        <v>2.6719514829640749</v>
      </c>
      <c r="AM17" t="str">
        <f t="shared" si="5"/>
        <v>LPS_18:0</v>
      </c>
      <c r="AN17">
        <f t="shared" si="6"/>
        <v>3.3455284411587116</v>
      </c>
      <c r="AO17">
        <f t="shared" si="7"/>
        <v>2.5339703712267871</v>
      </c>
      <c r="AQ17">
        <f t="shared" si="8"/>
        <v>0.1615405005066361</v>
      </c>
      <c r="AR17">
        <f t="shared" si="9"/>
        <v>0.45795894161051548</v>
      </c>
      <c r="AT17">
        <f t="shared" si="27"/>
        <v>7.2243108050435503E-2</v>
      </c>
      <c r="AU17">
        <f t="shared" si="28"/>
        <v>0.18696095501513302</v>
      </c>
      <c r="AW17">
        <f t="shared" si="10"/>
        <v>1.3572100272170862E-2</v>
      </c>
    </row>
    <row r="18" spans="1:49" x14ac:dyDescent="0.2">
      <c r="A18" t="s">
        <v>1539</v>
      </c>
      <c r="B18">
        <v>536.38599999999997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4.92499100770383E-2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5.14774433221835E-2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AA18" t="str">
        <f t="shared" si="19"/>
        <v>LPS_p20:0</v>
      </c>
      <c r="AB18">
        <f t="shared" si="20"/>
        <v>0</v>
      </c>
      <c r="AC18">
        <f t="shared" si="21"/>
        <v>0</v>
      </c>
      <c r="AD18">
        <f t="shared" si="22"/>
        <v>0</v>
      </c>
      <c r="AE18">
        <f t="shared" si="23"/>
        <v>2.462495503851915E-2</v>
      </c>
      <c r="AF18">
        <f t="shared" si="24"/>
        <v>0</v>
      </c>
      <c r="AG18">
        <f t="shared" si="25"/>
        <v>0</v>
      </c>
      <c r="AH18">
        <f t="shared" si="26"/>
        <v>0</v>
      </c>
      <c r="AI18">
        <f t="shared" si="2"/>
        <v>0</v>
      </c>
      <c r="AJ18">
        <f t="shared" si="3"/>
        <v>0</v>
      </c>
      <c r="AK18">
        <f t="shared" si="4"/>
        <v>0</v>
      </c>
      <c r="AM18" t="str">
        <f t="shared" si="5"/>
        <v>LPS_p20:0</v>
      </c>
      <c r="AN18">
        <f t="shared" si="6"/>
        <v>4.9249910077038299E-3</v>
      </c>
      <c r="AO18">
        <f t="shared" si="7"/>
        <v>0</v>
      </c>
      <c r="AQ18">
        <f t="shared" si="8"/>
        <v>1.1012614681800953E-2</v>
      </c>
      <c r="AR18">
        <f t="shared" si="9"/>
        <v>0</v>
      </c>
      <c r="AT18">
        <f t="shared" si="27"/>
        <v>4.924991007703829E-3</v>
      </c>
      <c r="AU18">
        <f t="shared" si="28"/>
        <v>0</v>
      </c>
      <c r="AW18">
        <f t="shared" si="10"/>
        <v>0.37390096630005903</v>
      </c>
    </row>
    <row r="19" spans="1:49" x14ac:dyDescent="0.2">
      <c r="A19" t="s">
        <v>1540</v>
      </c>
      <c r="B19">
        <v>542.39200000000005</v>
      </c>
      <c r="C19">
        <v>1.8894194686365799</v>
      </c>
      <c r="D19">
        <v>1.18601046368324</v>
      </c>
      <c r="E19">
        <v>0.96560372574910402</v>
      </c>
      <c r="F19">
        <v>1.0443163638711801</v>
      </c>
      <c r="G19">
        <v>1.12166718635315</v>
      </c>
      <c r="H19">
        <v>1.00741881891556</v>
      </c>
      <c r="I19">
        <v>1.1967276897036201</v>
      </c>
      <c r="J19">
        <v>0.54709606095081897</v>
      </c>
      <c r="K19">
        <v>1.09550268849953</v>
      </c>
      <c r="L19">
        <v>0.92890806085663502</v>
      </c>
      <c r="M19">
        <v>0.60501025502745998</v>
      </c>
      <c r="N19">
        <v>0.35160680688442802</v>
      </c>
      <c r="O19">
        <v>0.144262877334457</v>
      </c>
      <c r="P19">
        <v>0.25983353080038102</v>
      </c>
      <c r="Q19">
        <v>0.365264745662567</v>
      </c>
      <c r="R19">
        <v>0.218479573236421</v>
      </c>
      <c r="S19">
        <v>0.86200137417771605</v>
      </c>
      <c r="T19">
        <v>1.26130326278202</v>
      </c>
      <c r="U19">
        <v>0.87617622586241894</v>
      </c>
      <c r="V19">
        <v>0.93913429119101999</v>
      </c>
      <c r="W19">
        <v>0.90555942504209597</v>
      </c>
      <c r="X19">
        <v>1.06270430350094</v>
      </c>
      <c r="AA19" t="str">
        <f t="shared" si="19"/>
        <v>LPS_20:5</v>
      </c>
      <c r="AB19">
        <f t="shared" si="20"/>
        <v>1.5377149661599101</v>
      </c>
      <c r="AC19">
        <f t="shared" si="21"/>
        <v>1.0049600448101421</v>
      </c>
      <c r="AD19">
        <f t="shared" si="22"/>
        <v>1.064543002634355</v>
      </c>
      <c r="AE19">
        <f t="shared" si="23"/>
        <v>0.87191187532721948</v>
      </c>
      <c r="AF19">
        <f t="shared" si="24"/>
        <v>1.0122053746780826</v>
      </c>
      <c r="AG19">
        <f t="shared" si="25"/>
        <v>0.478308530955944</v>
      </c>
      <c r="AH19">
        <f t="shared" si="26"/>
        <v>0.20204820406741902</v>
      </c>
      <c r="AI19">
        <f t="shared" si="2"/>
        <v>1.0616523184798681</v>
      </c>
      <c r="AJ19">
        <f t="shared" si="3"/>
        <v>0.90765525852671947</v>
      </c>
      <c r="AK19">
        <f t="shared" si="4"/>
        <v>0.984131864271518</v>
      </c>
      <c r="AM19" t="str">
        <f t="shared" si="5"/>
        <v>LPS_20:5</v>
      </c>
      <c r="AN19">
        <f t="shared" si="6"/>
        <v>1.0982670527219418</v>
      </c>
      <c r="AO19">
        <f t="shared" si="7"/>
        <v>0.72675923526029373</v>
      </c>
      <c r="AQ19">
        <f t="shared" si="8"/>
        <v>0.25573485129420076</v>
      </c>
      <c r="AR19">
        <f t="shared" si="9"/>
        <v>0.37019144956052352</v>
      </c>
      <c r="AT19">
        <f t="shared" si="27"/>
        <v>0.11436810234192658</v>
      </c>
      <c r="AU19">
        <f t="shared" si="28"/>
        <v>0.15113002642742313</v>
      </c>
      <c r="AW19">
        <f t="shared" si="10"/>
        <v>0.106696046969456</v>
      </c>
    </row>
    <row r="20" spans="1:49" x14ac:dyDescent="0.2">
      <c r="A20" t="s">
        <v>1541</v>
      </c>
      <c r="B20">
        <v>544.39400000000001</v>
      </c>
      <c r="C20">
        <v>2.3416174655873898</v>
      </c>
      <c r="D20">
        <v>1.8498104256651899</v>
      </c>
      <c r="E20">
        <v>2.0673184648476899</v>
      </c>
      <c r="F20">
        <v>2.9266922787406999</v>
      </c>
      <c r="G20">
        <v>1.4251293193054899</v>
      </c>
      <c r="H20">
        <v>1.7144630401616101</v>
      </c>
      <c r="I20">
        <v>2.80210741923216</v>
      </c>
      <c r="J20">
        <v>2.0366712466377499</v>
      </c>
      <c r="K20">
        <v>1.82679018102924</v>
      </c>
      <c r="L20">
        <v>2.25190239477344</v>
      </c>
      <c r="M20">
        <v>1.31923395787616</v>
      </c>
      <c r="N20">
        <v>1.2501325721138701</v>
      </c>
      <c r="O20">
        <v>0.751023063828268</v>
      </c>
      <c r="P20">
        <v>1.2686315190386599</v>
      </c>
      <c r="Q20">
        <v>0.93430758618561405</v>
      </c>
      <c r="R20">
        <v>0.51873278833585901</v>
      </c>
      <c r="S20">
        <v>1.84202743599359</v>
      </c>
      <c r="T20">
        <v>2.4605213822334102</v>
      </c>
      <c r="U20">
        <v>1.7195375119571801</v>
      </c>
      <c r="V20">
        <v>2.65517350444168</v>
      </c>
      <c r="W20">
        <v>1.3740906216561499</v>
      </c>
      <c r="X20">
        <v>1.9440665569373099</v>
      </c>
      <c r="AA20" t="str">
        <f t="shared" si="19"/>
        <v>LPS_20:4</v>
      </c>
      <c r="AB20">
        <f t="shared" si="20"/>
        <v>2.0957139456262901</v>
      </c>
      <c r="AC20">
        <f t="shared" si="21"/>
        <v>2.4970053717941951</v>
      </c>
      <c r="AD20">
        <f t="shared" si="22"/>
        <v>1.56979617973355</v>
      </c>
      <c r="AE20">
        <f t="shared" si="23"/>
        <v>2.419389332934955</v>
      </c>
      <c r="AF20">
        <f t="shared" si="24"/>
        <v>2.0393462879013402</v>
      </c>
      <c r="AG20">
        <f t="shared" si="25"/>
        <v>1.2846832649950151</v>
      </c>
      <c r="AH20">
        <f t="shared" si="26"/>
        <v>1.0098272914334641</v>
      </c>
      <c r="AI20">
        <f t="shared" si="2"/>
        <v>2.1512744091135003</v>
      </c>
      <c r="AJ20">
        <f t="shared" si="3"/>
        <v>2.1873555081994303</v>
      </c>
      <c r="AK20">
        <f t="shared" si="4"/>
        <v>1.6590785892967299</v>
      </c>
      <c r="AM20" t="str">
        <f t="shared" si="5"/>
        <v>LPS_20:4</v>
      </c>
      <c r="AN20">
        <f t="shared" si="6"/>
        <v>2.1242502235980663</v>
      </c>
      <c r="AO20">
        <f t="shared" si="7"/>
        <v>1.658443812607628</v>
      </c>
      <c r="AQ20">
        <f t="shared" si="8"/>
        <v>0.36793198372181601</v>
      </c>
      <c r="AR20">
        <f t="shared" si="9"/>
        <v>0.52034371333267082</v>
      </c>
      <c r="AT20">
        <f t="shared" si="27"/>
        <v>0.16454418533966533</v>
      </c>
      <c r="AU20">
        <f t="shared" si="28"/>
        <v>0.21242943142168128</v>
      </c>
      <c r="AW20">
        <f t="shared" si="10"/>
        <v>0.14500154066308477</v>
      </c>
    </row>
    <row r="21" spans="1:49" x14ac:dyDescent="0.2">
      <c r="A21" t="s">
        <v>1542</v>
      </c>
      <c r="B21">
        <v>546.39599999999996</v>
      </c>
      <c r="C21">
        <v>0.113013507570106</v>
      </c>
      <c r="D21">
        <v>7.3784552277539606E-2</v>
      </c>
      <c r="E21">
        <v>8.7149899809234696E-2</v>
      </c>
      <c r="F21">
        <v>4.1251943982685897E-2</v>
      </c>
      <c r="G21">
        <v>0.14019003289474399</v>
      </c>
      <c r="H21">
        <v>9.7098366984186002E-2</v>
      </c>
      <c r="I21">
        <v>0.12782168850157399</v>
      </c>
      <c r="J21">
        <v>2.4244315201198598E-2</v>
      </c>
      <c r="K21">
        <v>2.0074155998449299E-2</v>
      </c>
      <c r="L21">
        <v>6.5142456578583696E-2</v>
      </c>
      <c r="M21">
        <v>0.18261929872541199</v>
      </c>
      <c r="N21">
        <v>8.9187379175445208E-3</v>
      </c>
      <c r="O21">
        <v>0.13919420947941999</v>
      </c>
      <c r="P21">
        <v>0.107491170814478</v>
      </c>
      <c r="Q21">
        <v>0.44792210558907603</v>
      </c>
      <c r="R21">
        <v>0.20132848819796501</v>
      </c>
      <c r="S21">
        <v>0.125443822984113</v>
      </c>
      <c r="T21">
        <v>6.9128473078634095E-2</v>
      </c>
      <c r="U21">
        <v>0</v>
      </c>
      <c r="V21">
        <v>0.122604744666916</v>
      </c>
      <c r="W21">
        <v>8.8460995033818296E-2</v>
      </c>
      <c r="X21">
        <v>7.9466697343904893E-2</v>
      </c>
      <c r="AA21" t="str">
        <f t="shared" si="19"/>
        <v>LPS_20:3</v>
      </c>
      <c r="AB21">
        <f t="shared" si="20"/>
        <v>9.3399029923822804E-2</v>
      </c>
      <c r="AC21">
        <f t="shared" si="21"/>
        <v>6.42009218959603E-2</v>
      </c>
      <c r="AD21">
        <f t="shared" si="22"/>
        <v>0.118644199939465</v>
      </c>
      <c r="AE21">
        <f t="shared" si="23"/>
        <v>7.6033001851386298E-2</v>
      </c>
      <c r="AF21">
        <f t="shared" si="24"/>
        <v>4.2608306288516501E-2</v>
      </c>
      <c r="AG21">
        <f t="shared" si="25"/>
        <v>9.5769018321478258E-2</v>
      </c>
      <c r="AH21">
        <f t="shared" si="26"/>
        <v>0.12334269014694899</v>
      </c>
      <c r="AI21">
        <f t="shared" si="2"/>
        <v>9.7286148031373545E-2</v>
      </c>
      <c r="AJ21">
        <f t="shared" si="3"/>
        <v>6.1302372333457998E-2</v>
      </c>
      <c r="AK21">
        <f t="shared" si="4"/>
        <v>8.3963846188861602E-2</v>
      </c>
      <c r="AM21" t="str">
        <f t="shared" si="5"/>
        <v>LPS_20:3</v>
      </c>
      <c r="AN21">
        <f t="shared" si="6"/>
        <v>7.8977091979830188E-2</v>
      </c>
      <c r="AO21">
        <f t="shared" si="7"/>
        <v>9.2332815004424071E-2</v>
      </c>
      <c r="AQ21">
        <f t="shared" si="8"/>
        <v>2.8858114931654192E-2</v>
      </c>
      <c r="AR21">
        <f t="shared" si="9"/>
        <v>2.2532661677323883E-2</v>
      </c>
      <c r="AT21">
        <f t="shared" si="27"/>
        <v>1.2905741337936094E-2</v>
      </c>
      <c r="AU21">
        <f t="shared" si="28"/>
        <v>9.1989206093680762E-3</v>
      </c>
      <c r="AW21">
        <f t="shared" si="10"/>
        <v>0.43963970229600846</v>
      </c>
    </row>
    <row r="22" spans="1:49" x14ac:dyDescent="0.2">
      <c r="A22" t="s">
        <v>1543</v>
      </c>
      <c r="B22">
        <v>548.39800000000002</v>
      </c>
      <c r="C22">
        <v>0</v>
      </c>
      <c r="D22">
        <v>3.2889086647660798E-2</v>
      </c>
      <c r="E22">
        <v>2.1231391993944198E-3</v>
      </c>
      <c r="F22">
        <v>3.89701486383442E-2</v>
      </c>
      <c r="G22">
        <v>0</v>
      </c>
      <c r="H22">
        <v>0</v>
      </c>
      <c r="I22">
        <v>9.5775628160356299E-2</v>
      </c>
      <c r="J22">
        <v>7.8807414545758805E-2</v>
      </c>
      <c r="K22">
        <v>6.5252093956764595E-2</v>
      </c>
      <c r="L22">
        <v>0</v>
      </c>
      <c r="M22">
        <v>0.28454426335824101</v>
      </c>
      <c r="N22">
        <v>9.8033682492974103E-2</v>
      </c>
      <c r="O22">
        <v>8.4896289991574406E-2</v>
      </c>
      <c r="P22">
        <v>0.16040736023597399</v>
      </c>
      <c r="Q22">
        <v>0.179184466187709</v>
      </c>
      <c r="R22">
        <v>5.7897300446363598E-2</v>
      </c>
      <c r="S22">
        <v>0.103990950235723</v>
      </c>
      <c r="T22">
        <v>4.9459977181044897E-2</v>
      </c>
      <c r="U22">
        <v>3.8136652066153902E-2</v>
      </c>
      <c r="V22">
        <v>4.3579547344151003E-2</v>
      </c>
      <c r="W22">
        <v>9.9824741127405303E-2</v>
      </c>
      <c r="X22">
        <v>0</v>
      </c>
      <c r="AA22" t="str">
        <f t="shared" si="19"/>
        <v>LPS_20:2</v>
      </c>
      <c r="AB22">
        <f t="shared" si="20"/>
        <v>1.6444543323830399E-2</v>
      </c>
      <c r="AC22">
        <f t="shared" si="21"/>
        <v>2.054664391886931E-2</v>
      </c>
      <c r="AD22">
        <f t="shared" si="22"/>
        <v>0</v>
      </c>
      <c r="AE22">
        <f t="shared" si="23"/>
        <v>8.7291521353057552E-2</v>
      </c>
      <c r="AF22">
        <f t="shared" si="24"/>
        <v>3.2626046978382298E-2</v>
      </c>
      <c r="AG22">
        <f t="shared" si="25"/>
        <v>0.19128897292560756</v>
      </c>
      <c r="AH22">
        <f t="shared" si="26"/>
        <v>0.1226518251137742</v>
      </c>
      <c r="AI22">
        <f t="shared" si="2"/>
        <v>7.6725463708383942E-2</v>
      </c>
      <c r="AJ22">
        <f t="shared" si="3"/>
        <v>4.0858099705152452E-2</v>
      </c>
      <c r="AK22">
        <f t="shared" si="4"/>
        <v>4.9912370563702652E-2</v>
      </c>
      <c r="AM22" t="str">
        <f t="shared" si="5"/>
        <v>LPS_20:2</v>
      </c>
      <c r="AN22">
        <f t="shared" si="6"/>
        <v>3.1381751114827917E-2</v>
      </c>
      <c r="AO22">
        <f t="shared" si="7"/>
        <v>9.6287346403324175E-2</v>
      </c>
      <c r="AQ22">
        <f t="shared" si="8"/>
        <v>3.3364594662081692E-2</v>
      </c>
      <c r="AR22">
        <f t="shared" si="9"/>
        <v>6.1899317055554112E-2</v>
      </c>
      <c r="AT22">
        <f t="shared" si="27"/>
        <v>1.4921100341228257E-2</v>
      </c>
      <c r="AU22">
        <f t="shared" si="28"/>
        <v>2.5270290368810608E-2</v>
      </c>
      <c r="AW22">
        <f t="shared" si="10"/>
        <v>8.3501705628532805E-2</v>
      </c>
    </row>
    <row r="23" spans="1:49" x14ac:dyDescent="0.2">
      <c r="A23" t="s">
        <v>1544</v>
      </c>
      <c r="B23">
        <v>550.4</v>
      </c>
      <c r="C23">
        <v>0.16458343420013699</v>
      </c>
      <c r="D23">
        <v>5.2314846590195599E-2</v>
      </c>
      <c r="E23">
        <v>3.2922369735227199E-2</v>
      </c>
      <c r="F23">
        <v>1.6517327779074199E-2</v>
      </c>
      <c r="G23">
        <v>1.53330045111905E-2</v>
      </c>
      <c r="H23">
        <v>6.7127801372134505E-2</v>
      </c>
      <c r="I23">
        <v>6.8969633059640101E-2</v>
      </c>
      <c r="J23">
        <v>2.7043421060722501E-2</v>
      </c>
      <c r="K23">
        <v>2.0329875138761E-2</v>
      </c>
      <c r="L23">
        <v>4.1158009468073201E-2</v>
      </c>
      <c r="M23">
        <v>0.205251321891007</v>
      </c>
      <c r="N23">
        <v>0.105101377109403</v>
      </c>
      <c r="O23">
        <v>0.15407251402466901</v>
      </c>
      <c r="P23">
        <v>0.22283511220020999</v>
      </c>
      <c r="Q23">
        <v>0.315665851386567</v>
      </c>
      <c r="R23">
        <v>0.235897166558344</v>
      </c>
      <c r="S23">
        <v>5.8223391347950397E-2</v>
      </c>
      <c r="T23">
        <v>0</v>
      </c>
      <c r="U23">
        <v>5.3636670234782399E-2</v>
      </c>
      <c r="V23">
        <v>6.3724581086173807E-2</v>
      </c>
      <c r="W23">
        <v>9.13472984909105E-2</v>
      </c>
      <c r="X23">
        <v>0.170898408739213</v>
      </c>
      <c r="AA23" t="str">
        <f t="shared" si="19"/>
        <v>LPS_20:1</v>
      </c>
      <c r="AB23">
        <f t="shared" si="20"/>
        <v>0.10844914039516629</v>
      </c>
      <c r="AC23">
        <f t="shared" si="21"/>
        <v>2.4719848757150699E-2</v>
      </c>
      <c r="AD23">
        <f t="shared" si="22"/>
        <v>4.1230402941662504E-2</v>
      </c>
      <c r="AE23">
        <f t="shared" si="23"/>
        <v>4.8006527060181298E-2</v>
      </c>
      <c r="AF23">
        <f t="shared" si="24"/>
        <v>3.07439423034171E-2</v>
      </c>
      <c r="AG23">
        <f t="shared" si="25"/>
        <v>0.15517634950020501</v>
      </c>
      <c r="AH23">
        <f t="shared" si="26"/>
        <v>0.1884538131124395</v>
      </c>
      <c r="AI23">
        <f t="shared" si="2"/>
        <v>2.9111695673975199E-2</v>
      </c>
      <c r="AJ23">
        <f t="shared" si="3"/>
        <v>5.8680625660478103E-2</v>
      </c>
      <c r="AK23">
        <f t="shared" si="4"/>
        <v>0.13112285361506176</v>
      </c>
      <c r="AM23" t="str">
        <f t="shared" si="5"/>
        <v>LPS_20:1</v>
      </c>
      <c r="AN23">
        <f t="shared" si="6"/>
        <v>5.0629972291515578E-2</v>
      </c>
      <c r="AO23">
        <f t="shared" si="7"/>
        <v>0.11250906751243192</v>
      </c>
      <c r="AQ23">
        <f t="shared" si="8"/>
        <v>3.3559943605794118E-2</v>
      </c>
      <c r="AR23">
        <f t="shared" si="9"/>
        <v>6.6684325653258741E-2</v>
      </c>
      <c r="AT23">
        <f t="shared" si="27"/>
        <v>1.500846304472301E-2</v>
      </c>
      <c r="AU23">
        <f t="shared" si="28"/>
        <v>2.7223761948678409E-2</v>
      </c>
      <c r="AW23">
        <f t="shared" si="10"/>
        <v>0.11404256380863169</v>
      </c>
    </row>
    <row r="24" spans="1:49" x14ac:dyDescent="0.2">
      <c r="A24" t="s">
        <v>1545</v>
      </c>
      <c r="B24">
        <v>552.40200000000004</v>
      </c>
      <c r="C24">
        <v>0.31415079562505499</v>
      </c>
      <c r="D24">
        <v>0.154494747517292</v>
      </c>
      <c r="E24">
        <v>0.16170172936442501</v>
      </c>
      <c r="F24">
        <v>0.110212997220448</v>
      </c>
      <c r="G24">
        <v>9.2255086907063993E-2</v>
      </c>
      <c r="H24">
        <v>6.6689991241982605E-2</v>
      </c>
      <c r="I24">
        <v>0.181333740824317</v>
      </c>
      <c r="J24">
        <v>1.59616443274255E-2</v>
      </c>
      <c r="K24">
        <v>5.45048379800845E-2</v>
      </c>
      <c r="L24">
        <v>6.7930457125326998E-2</v>
      </c>
      <c r="M24">
        <v>4.4890065393822599E-2</v>
      </c>
      <c r="N24">
        <v>7.8991451414171396E-2</v>
      </c>
      <c r="O24">
        <v>0</v>
      </c>
      <c r="P24">
        <v>0</v>
      </c>
      <c r="Q24">
        <v>5.5577881772285398E-2</v>
      </c>
      <c r="R24">
        <v>0</v>
      </c>
      <c r="S24">
        <v>0.150024125801129</v>
      </c>
      <c r="T24">
        <v>2.4151256043900499E-3</v>
      </c>
      <c r="U24">
        <v>0.14043763275204099</v>
      </c>
      <c r="V24">
        <v>0.261997015317111</v>
      </c>
      <c r="W24">
        <v>1.5906998897198201E-3</v>
      </c>
      <c r="X24">
        <v>0.10246686380626201</v>
      </c>
      <c r="AA24" t="str">
        <f t="shared" si="19"/>
        <v>LPS_20:0</v>
      </c>
      <c r="AB24">
        <f t="shared" si="20"/>
        <v>0.23432277157117348</v>
      </c>
      <c r="AC24">
        <f t="shared" si="21"/>
        <v>0.13595736329243652</v>
      </c>
      <c r="AD24">
        <f t="shared" si="22"/>
        <v>7.9472539074523299E-2</v>
      </c>
      <c r="AE24">
        <f t="shared" si="23"/>
        <v>9.8647692575871249E-2</v>
      </c>
      <c r="AF24">
        <f t="shared" si="24"/>
        <v>6.1217647552705749E-2</v>
      </c>
      <c r="AG24">
        <f t="shared" si="25"/>
        <v>6.1940758403997001E-2</v>
      </c>
      <c r="AH24">
        <f t="shared" si="26"/>
        <v>0</v>
      </c>
      <c r="AI24">
        <f t="shared" si="2"/>
        <v>7.621962570275953E-2</v>
      </c>
      <c r="AJ24">
        <f t="shared" si="3"/>
        <v>0.20121732403457598</v>
      </c>
      <c r="AK24">
        <f t="shared" si="4"/>
        <v>5.2028781847990917E-2</v>
      </c>
      <c r="AM24" t="str">
        <f t="shared" si="5"/>
        <v>LPS_20:0</v>
      </c>
      <c r="AN24">
        <f t="shared" si="6"/>
        <v>0.12192360281334205</v>
      </c>
      <c r="AO24">
        <f t="shared" si="7"/>
        <v>7.8281297997864679E-2</v>
      </c>
      <c r="AQ24">
        <f t="shared" si="8"/>
        <v>6.8665117389913696E-2</v>
      </c>
      <c r="AR24">
        <f t="shared" si="9"/>
        <v>7.4501151744452904E-2</v>
      </c>
      <c r="AT24">
        <f t="shared" si="27"/>
        <v>3.070797403336999E-2</v>
      </c>
      <c r="AU24">
        <f t="shared" si="28"/>
        <v>3.0414967837261747E-2</v>
      </c>
      <c r="AW24">
        <f t="shared" si="10"/>
        <v>0.36384564185372303</v>
      </c>
    </row>
    <row r="25" spans="1:49" x14ac:dyDescent="0.2">
      <c r="A25" t="s">
        <v>1546</v>
      </c>
      <c r="B25">
        <v>568.41800000000001</v>
      </c>
      <c r="C25">
        <v>4.9365127671629698E-2</v>
      </c>
      <c r="D25">
        <v>5.3116330357971399E-2</v>
      </c>
      <c r="E25">
        <v>9.9933715697242895E-2</v>
      </c>
      <c r="F25">
        <v>0</v>
      </c>
      <c r="G25">
        <v>2.2610530336394902E-2</v>
      </c>
      <c r="H25">
        <v>1.56149718739222E-2</v>
      </c>
      <c r="I25">
        <v>1.9101487024170499E-2</v>
      </c>
      <c r="J25">
        <v>0</v>
      </c>
      <c r="K25">
        <v>5.5243836433442502E-2</v>
      </c>
      <c r="L25">
        <v>1.5808021699479698E-2</v>
      </c>
      <c r="M25">
        <v>0.155147003344102</v>
      </c>
      <c r="N25">
        <v>0.11416275211086301</v>
      </c>
      <c r="O25">
        <v>7.2303048123402894E-2</v>
      </c>
      <c r="P25">
        <v>6.81641143789362E-2</v>
      </c>
      <c r="Q25">
        <v>0.178543700522073</v>
      </c>
      <c r="R25">
        <v>5.0040109879685199E-2</v>
      </c>
      <c r="S25">
        <v>0</v>
      </c>
      <c r="T25">
        <v>0.15943779491962301</v>
      </c>
      <c r="U25">
        <v>0</v>
      </c>
      <c r="V25">
        <v>6.0909602815460803E-2</v>
      </c>
      <c r="W25">
        <v>5.94813901322594E-2</v>
      </c>
      <c r="X25">
        <v>0</v>
      </c>
      <c r="AA25" t="str">
        <f t="shared" si="19"/>
        <v>LPS_22:6</v>
      </c>
      <c r="AB25">
        <f t="shared" si="20"/>
        <v>5.1240729014800548E-2</v>
      </c>
      <c r="AC25">
        <f t="shared" si="21"/>
        <v>4.9966857848621447E-2</v>
      </c>
      <c r="AD25">
        <f t="shared" si="22"/>
        <v>1.9112751105158553E-2</v>
      </c>
      <c r="AE25">
        <f t="shared" si="23"/>
        <v>9.5507435120852496E-3</v>
      </c>
      <c r="AF25">
        <f t="shared" si="24"/>
        <v>3.5525929066461098E-2</v>
      </c>
      <c r="AG25">
        <f t="shared" si="25"/>
        <v>0.1346548777274825</v>
      </c>
      <c r="AH25">
        <f t="shared" si="26"/>
        <v>7.0233581251169547E-2</v>
      </c>
      <c r="AI25">
        <f t="shared" si="2"/>
        <v>7.9718897459811505E-2</v>
      </c>
      <c r="AJ25">
        <f t="shared" si="3"/>
        <v>3.0454801407730402E-2</v>
      </c>
      <c r="AK25">
        <f t="shared" si="4"/>
        <v>2.97406950661297E-2</v>
      </c>
      <c r="AM25" t="str">
        <f t="shared" si="5"/>
        <v>LPS_22:6</v>
      </c>
      <c r="AN25">
        <f t="shared" si="6"/>
        <v>3.3079402109425379E-2</v>
      </c>
      <c r="AO25">
        <f t="shared" si="7"/>
        <v>6.8960570582464728E-2</v>
      </c>
      <c r="AQ25">
        <f t="shared" si="8"/>
        <v>1.8504530297496664E-2</v>
      </c>
      <c r="AR25">
        <f t="shared" si="9"/>
        <v>4.3168266816844596E-2</v>
      </c>
      <c r="AT25">
        <f t="shared" si="27"/>
        <v>8.2754775273813884E-3</v>
      </c>
      <c r="AU25">
        <f t="shared" si="28"/>
        <v>1.7623371130264714E-2</v>
      </c>
      <c r="AW25">
        <f t="shared" si="10"/>
        <v>0.14371048669760583</v>
      </c>
    </row>
    <row r="26" spans="1:49" x14ac:dyDescent="0.2">
      <c r="A26" t="s">
        <v>1547</v>
      </c>
      <c r="B26">
        <v>570.41999999999996</v>
      </c>
      <c r="C26">
        <v>0</v>
      </c>
      <c r="D26">
        <v>5.2787927804891097E-2</v>
      </c>
      <c r="E26">
        <v>1.9729796364016498E-2</v>
      </c>
      <c r="F26">
        <v>2.48769552124328E-2</v>
      </c>
      <c r="G26">
        <v>3.8294102511135797E-2</v>
      </c>
      <c r="H26">
        <v>1.49867344227723E-2</v>
      </c>
      <c r="I26">
        <v>1.83329765447326E-2</v>
      </c>
      <c r="J26">
        <v>4.0524485762538101E-2</v>
      </c>
      <c r="K26">
        <v>5.3788788132486498E-2</v>
      </c>
      <c r="L26">
        <v>2.4579248049635599E-2</v>
      </c>
      <c r="M26">
        <v>5.40784265465271E-2</v>
      </c>
      <c r="N26">
        <v>9.9181584012366195E-2</v>
      </c>
      <c r="O26">
        <v>0</v>
      </c>
      <c r="P26">
        <v>5.4867285781568E-2</v>
      </c>
      <c r="Q26">
        <v>6.6953887695777398E-2</v>
      </c>
      <c r="R26">
        <v>5.6837916913368997E-3</v>
      </c>
      <c r="S26">
        <v>9.3112523589642601E-3</v>
      </c>
      <c r="T26">
        <v>0</v>
      </c>
      <c r="U26">
        <v>0</v>
      </c>
      <c r="V26">
        <v>2.23098937676642E-4</v>
      </c>
      <c r="W26">
        <v>0</v>
      </c>
      <c r="X26">
        <v>0</v>
      </c>
      <c r="AA26" t="str">
        <f t="shared" si="19"/>
        <v>LPS_22:5</v>
      </c>
      <c r="AB26">
        <f t="shared" si="20"/>
        <v>2.6393963902445548E-2</v>
      </c>
      <c r="AC26">
        <f t="shared" si="21"/>
        <v>2.2303375788224649E-2</v>
      </c>
      <c r="AD26">
        <f t="shared" si="22"/>
        <v>2.6640418466954047E-2</v>
      </c>
      <c r="AE26">
        <f t="shared" si="23"/>
        <v>2.9428731153635351E-2</v>
      </c>
      <c r="AF26">
        <f t="shared" si="24"/>
        <v>3.9184018091061049E-2</v>
      </c>
      <c r="AG26">
        <f t="shared" si="25"/>
        <v>7.6630005279446647E-2</v>
      </c>
      <c r="AH26">
        <f t="shared" si="26"/>
        <v>2.7433642890784E-2</v>
      </c>
      <c r="AI26">
        <f t="shared" si="2"/>
        <v>4.6556261794821301E-3</v>
      </c>
      <c r="AJ26">
        <f t="shared" si="3"/>
        <v>1.11549468838321E-4</v>
      </c>
      <c r="AK26">
        <f t="shared" si="4"/>
        <v>0</v>
      </c>
      <c r="AM26" t="str">
        <f t="shared" si="5"/>
        <v>LPS_22:5</v>
      </c>
      <c r="AN26">
        <f t="shared" si="6"/>
        <v>2.8790101480464125E-2</v>
      </c>
      <c r="AO26">
        <f t="shared" si="7"/>
        <v>2.1766164763710218E-2</v>
      </c>
      <c r="AQ26">
        <f t="shared" si="8"/>
        <v>6.3419550007317244E-3</v>
      </c>
      <c r="AR26">
        <f t="shared" si="9"/>
        <v>3.2701758848681442E-2</v>
      </c>
      <c r="AT26">
        <f t="shared" si="27"/>
        <v>2.8362084983761726E-3</v>
      </c>
      <c r="AU26">
        <f t="shared" si="28"/>
        <v>1.3350437145135705E-2</v>
      </c>
      <c r="AW26">
        <f t="shared" si="10"/>
        <v>0.66022113044083519</v>
      </c>
    </row>
    <row r="27" spans="1:49" x14ac:dyDescent="0.2">
      <c r="A27" t="s">
        <v>1548</v>
      </c>
      <c r="B27">
        <v>572.42200000000003</v>
      </c>
      <c r="C27">
        <v>5.1402506822438902E-2</v>
      </c>
      <c r="D27">
        <v>6.2907748966949104E-2</v>
      </c>
      <c r="E27">
        <v>2.2504540013162E-3</v>
      </c>
      <c r="F27">
        <v>3.8407616943346198E-2</v>
      </c>
      <c r="G27">
        <v>1.58045992657231E-3</v>
      </c>
      <c r="H27">
        <v>0</v>
      </c>
      <c r="I27">
        <v>4.7886746141998698E-2</v>
      </c>
      <c r="J27">
        <v>6.9213321077087303E-2</v>
      </c>
      <c r="K27">
        <v>3.1240489341033E-2</v>
      </c>
      <c r="L27">
        <v>4.2440434580414403E-2</v>
      </c>
      <c r="M27">
        <v>3.6136433290072101E-2</v>
      </c>
      <c r="N27">
        <v>4.3162559309072701E-2</v>
      </c>
      <c r="O27">
        <v>2.9418541676214601E-2</v>
      </c>
      <c r="P27">
        <v>1.9362359620800601E-2</v>
      </c>
      <c r="Q27">
        <v>0</v>
      </c>
      <c r="R27">
        <v>6.5256729335589805E-2</v>
      </c>
      <c r="S27">
        <v>4.9185767156479598E-2</v>
      </c>
      <c r="T27">
        <v>0</v>
      </c>
      <c r="U27">
        <v>0</v>
      </c>
      <c r="V27">
        <v>0</v>
      </c>
      <c r="W27">
        <v>2.3940863818567599E-2</v>
      </c>
      <c r="X27">
        <v>2.2578462015709799E-2</v>
      </c>
      <c r="AA27" t="str">
        <f t="shared" si="19"/>
        <v>LPS_22:4</v>
      </c>
      <c r="AB27">
        <f t="shared" si="20"/>
        <v>5.7155127894693999E-2</v>
      </c>
      <c r="AC27">
        <f t="shared" si="21"/>
        <v>2.0329035472331201E-2</v>
      </c>
      <c r="AD27">
        <f t="shared" si="22"/>
        <v>7.9022996328615498E-4</v>
      </c>
      <c r="AE27">
        <f t="shared" si="23"/>
        <v>5.8550033609543001E-2</v>
      </c>
      <c r="AF27">
        <f t="shared" si="24"/>
        <v>3.68404619607237E-2</v>
      </c>
      <c r="AG27">
        <f t="shared" si="25"/>
        <v>3.9649496299572401E-2</v>
      </c>
      <c r="AH27">
        <f t="shared" si="26"/>
        <v>2.4390450648507603E-2</v>
      </c>
      <c r="AI27">
        <f t="shared" si="2"/>
        <v>2.4592883578239799E-2</v>
      </c>
      <c r="AJ27">
        <f t="shared" si="3"/>
        <v>0</v>
      </c>
      <c r="AK27">
        <f t="shared" si="4"/>
        <v>2.3259662917138699E-2</v>
      </c>
      <c r="AM27" t="str">
        <f t="shared" si="5"/>
        <v>LPS_22:4</v>
      </c>
      <c r="AN27">
        <f t="shared" si="6"/>
        <v>3.4732977780115616E-2</v>
      </c>
      <c r="AO27">
        <f t="shared" si="7"/>
        <v>2.2378498688691701E-2</v>
      </c>
      <c r="AQ27">
        <f t="shared" si="8"/>
        <v>2.4667945481318079E-2</v>
      </c>
      <c r="AR27">
        <f t="shared" si="9"/>
        <v>1.4219814200262809E-2</v>
      </c>
      <c r="AT27">
        <f t="shared" si="27"/>
        <v>1.1031840592297198E-2</v>
      </c>
      <c r="AU27">
        <f t="shared" si="28"/>
        <v>5.8052148379710558E-3</v>
      </c>
      <c r="AW27">
        <f t="shared" si="10"/>
        <v>0.36718791475278967</v>
      </c>
    </row>
    <row r="28" spans="1:49" x14ac:dyDescent="0.2">
      <c r="A28" t="s">
        <v>1549</v>
      </c>
      <c r="B28">
        <v>574.42399999999998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6.3673446376348697E-2</v>
      </c>
      <c r="Q28">
        <v>0</v>
      </c>
      <c r="R28">
        <v>2.4919787450880201E-3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AA28" t="str">
        <f t="shared" si="19"/>
        <v>LPS_22:3</v>
      </c>
      <c r="AB28">
        <f t="shared" si="20"/>
        <v>0</v>
      </c>
      <c r="AC28">
        <f t="shared" si="21"/>
        <v>0</v>
      </c>
      <c r="AD28">
        <f t="shared" si="22"/>
        <v>0</v>
      </c>
      <c r="AE28">
        <f t="shared" si="23"/>
        <v>0</v>
      </c>
      <c r="AF28">
        <f t="shared" si="24"/>
        <v>0</v>
      </c>
      <c r="AG28">
        <f t="shared" si="25"/>
        <v>0</v>
      </c>
      <c r="AH28">
        <f t="shared" si="26"/>
        <v>3.1836723188174348E-2</v>
      </c>
      <c r="AI28">
        <f t="shared" si="2"/>
        <v>0</v>
      </c>
      <c r="AJ28">
        <f t="shared" si="3"/>
        <v>0</v>
      </c>
      <c r="AK28">
        <f t="shared" si="4"/>
        <v>0</v>
      </c>
      <c r="AM28" t="str">
        <f t="shared" si="5"/>
        <v>LPS_22:3</v>
      </c>
      <c r="AN28">
        <f t="shared" si="6"/>
        <v>0</v>
      </c>
      <c r="AO28">
        <f t="shared" si="7"/>
        <v>6.3673446376348699E-3</v>
      </c>
      <c r="AQ28">
        <f t="shared" si="8"/>
        <v>0</v>
      </c>
      <c r="AR28">
        <f t="shared" si="9"/>
        <v>1.4237815445920335E-2</v>
      </c>
      <c r="AT28">
        <f t="shared" si="27"/>
        <v>0</v>
      </c>
      <c r="AU28">
        <f t="shared" si="28"/>
        <v>5.8125638157369604E-3</v>
      </c>
      <c r="AW28">
        <f t="shared" si="10"/>
        <v>0.37390096630005903</v>
      </c>
    </row>
    <row r="29" spans="1:49" x14ac:dyDescent="0.2">
      <c r="A29" t="s">
        <v>1550</v>
      </c>
      <c r="B29">
        <v>576.42600000000004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1.5604288596135401E-2</v>
      </c>
      <c r="L29">
        <v>0</v>
      </c>
      <c r="M29">
        <v>0</v>
      </c>
      <c r="N29">
        <v>0</v>
      </c>
      <c r="O29">
        <v>0</v>
      </c>
      <c r="P29">
        <v>7.1312406251805197E-2</v>
      </c>
      <c r="Q29">
        <v>0</v>
      </c>
      <c r="R29">
        <v>0</v>
      </c>
      <c r="S29">
        <v>0</v>
      </c>
      <c r="T29">
        <v>6.0794772471448197E-2</v>
      </c>
      <c r="U29">
        <v>0</v>
      </c>
      <c r="V29">
        <v>0</v>
      </c>
      <c r="W29">
        <v>0</v>
      </c>
      <c r="X29">
        <v>0</v>
      </c>
      <c r="AA29" t="str">
        <f t="shared" si="19"/>
        <v>LPS_22:2</v>
      </c>
      <c r="AB29">
        <f t="shared" si="20"/>
        <v>0</v>
      </c>
      <c r="AC29">
        <f t="shared" si="21"/>
        <v>0</v>
      </c>
      <c r="AD29">
        <f t="shared" si="22"/>
        <v>0</v>
      </c>
      <c r="AE29">
        <f t="shared" si="23"/>
        <v>0</v>
      </c>
      <c r="AF29">
        <f t="shared" si="24"/>
        <v>7.8021442980677003E-3</v>
      </c>
      <c r="AG29">
        <f t="shared" si="25"/>
        <v>0</v>
      </c>
      <c r="AH29">
        <f t="shared" si="26"/>
        <v>3.5656203125902598E-2</v>
      </c>
      <c r="AI29">
        <f t="shared" si="2"/>
        <v>3.0397386235724098E-2</v>
      </c>
      <c r="AJ29">
        <f t="shared" si="3"/>
        <v>0</v>
      </c>
      <c r="AK29">
        <f t="shared" si="4"/>
        <v>0</v>
      </c>
      <c r="AM29" t="str">
        <f t="shared" si="5"/>
        <v>LPS_22:2</v>
      </c>
      <c r="AN29">
        <f t="shared" si="6"/>
        <v>1.5604288596135401E-3</v>
      </c>
      <c r="AO29">
        <f t="shared" si="7"/>
        <v>1.3210717872325339E-2</v>
      </c>
      <c r="AQ29">
        <f t="shared" si="8"/>
        <v>3.4892250041483521E-3</v>
      </c>
      <c r="AR29">
        <f t="shared" si="9"/>
        <v>1.8184819065696904E-2</v>
      </c>
      <c r="AT29">
        <f t="shared" si="27"/>
        <v>1.5604288596135401E-3</v>
      </c>
      <c r="AU29">
        <f t="shared" si="28"/>
        <v>7.423921295965424E-3</v>
      </c>
      <c r="AW29">
        <f t="shared" si="10"/>
        <v>0.22754496999943327</v>
      </c>
    </row>
    <row r="30" spans="1:49" x14ac:dyDescent="0.2">
      <c r="A30" t="s">
        <v>1551</v>
      </c>
      <c r="B30">
        <v>578.428</v>
      </c>
      <c r="C30">
        <v>7.0556548660866594E-2</v>
      </c>
      <c r="D30">
        <v>1.39846135891871E-2</v>
      </c>
      <c r="E30">
        <v>1.7480135344757199E-2</v>
      </c>
      <c r="F30">
        <v>2.2040396973983901E-2</v>
      </c>
      <c r="G30">
        <v>0</v>
      </c>
      <c r="H30">
        <v>0</v>
      </c>
      <c r="I30">
        <v>4.92499100770383E-2</v>
      </c>
      <c r="J30">
        <v>0</v>
      </c>
      <c r="K30">
        <v>1.44040526583455E-2</v>
      </c>
      <c r="L30">
        <v>0</v>
      </c>
      <c r="M30">
        <v>0</v>
      </c>
      <c r="N30">
        <v>4.3162559309072701E-2</v>
      </c>
      <c r="O30">
        <v>3.1016751485723599E-2</v>
      </c>
      <c r="P30">
        <v>0</v>
      </c>
      <c r="Q30">
        <v>0</v>
      </c>
      <c r="R30">
        <v>3.5254508369709302E-2</v>
      </c>
      <c r="S30">
        <v>0</v>
      </c>
      <c r="T30">
        <v>5.8637735112694697E-2</v>
      </c>
      <c r="U30">
        <v>0</v>
      </c>
      <c r="V30">
        <v>0</v>
      </c>
      <c r="W30">
        <v>4.5530822207673398E-2</v>
      </c>
      <c r="X30">
        <v>0</v>
      </c>
      <c r="AA30" t="str">
        <f t="shared" si="19"/>
        <v>LPS_22:1</v>
      </c>
      <c r="AB30">
        <f t="shared" si="20"/>
        <v>4.2270581125026845E-2</v>
      </c>
      <c r="AC30">
        <f t="shared" si="21"/>
        <v>1.976026615937055E-2</v>
      </c>
      <c r="AD30">
        <f t="shared" si="22"/>
        <v>0</v>
      </c>
      <c r="AE30">
        <f t="shared" si="23"/>
        <v>2.462495503851915E-2</v>
      </c>
      <c r="AF30">
        <f t="shared" si="24"/>
        <v>7.2020263291727501E-3</v>
      </c>
      <c r="AG30">
        <f t="shared" si="25"/>
        <v>2.1581279654536351E-2</v>
      </c>
      <c r="AH30">
        <f t="shared" si="26"/>
        <v>1.5508375742861799E-2</v>
      </c>
      <c r="AI30">
        <f t="shared" si="2"/>
        <v>2.9318867556347349E-2</v>
      </c>
      <c r="AJ30">
        <f t="shared" si="3"/>
        <v>0</v>
      </c>
      <c r="AK30">
        <f t="shared" si="4"/>
        <v>2.2765411103836699E-2</v>
      </c>
      <c r="AM30" t="str">
        <f t="shared" si="5"/>
        <v>LPS_22:1</v>
      </c>
      <c r="AN30">
        <f t="shared" si="6"/>
        <v>1.8771565730417859E-2</v>
      </c>
      <c r="AO30">
        <f t="shared" si="7"/>
        <v>1.7834786811516439E-2</v>
      </c>
      <c r="AQ30">
        <f t="shared" si="8"/>
        <v>1.6383446992123154E-2</v>
      </c>
      <c r="AR30">
        <f t="shared" si="9"/>
        <v>1.1109941315790257E-2</v>
      </c>
      <c r="AT30">
        <f t="shared" si="27"/>
        <v>7.3269002360303662E-3</v>
      </c>
      <c r="AU30">
        <f t="shared" si="28"/>
        <v>4.5356145493252132E-3</v>
      </c>
      <c r="AW30">
        <f t="shared" si="10"/>
        <v>0.91867954037872868</v>
      </c>
    </row>
    <row r="31" spans="1:49" x14ac:dyDescent="0.2">
      <c r="A31" t="s">
        <v>1552</v>
      </c>
      <c r="B31">
        <v>580.42999999999995</v>
      </c>
      <c r="C31">
        <v>6.8484126813990895E-2</v>
      </c>
      <c r="D31">
        <v>3.3645290120465E-2</v>
      </c>
      <c r="E31">
        <v>1.26711107563851E-2</v>
      </c>
      <c r="F31">
        <v>9.6652034212029697E-2</v>
      </c>
      <c r="G31">
        <v>2.1957950032996498E-2</v>
      </c>
      <c r="H31">
        <v>0</v>
      </c>
      <c r="I31">
        <v>6.8324285712967295E-2</v>
      </c>
      <c r="J31">
        <v>2.3236858292420601E-2</v>
      </c>
      <c r="K31">
        <v>0</v>
      </c>
      <c r="L31">
        <v>1.5785584838250901E-2</v>
      </c>
      <c r="M31">
        <v>5.40784265465271E-2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6.8915536229754895E-2</v>
      </c>
      <c r="U31">
        <v>0</v>
      </c>
      <c r="V31">
        <v>0</v>
      </c>
      <c r="W31">
        <v>4.5390573343840501E-2</v>
      </c>
      <c r="X31">
        <v>0</v>
      </c>
      <c r="AA31" t="str">
        <f t="shared" si="19"/>
        <v>LPS_22:0</v>
      </c>
      <c r="AB31">
        <f t="shared" si="20"/>
        <v>5.1064708467227951E-2</v>
      </c>
      <c r="AC31">
        <f t="shared" si="21"/>
        <v>5.4661572484207402E-2</v>
      </c>
      <c r="AD31">
        <f t="shared" si="22"/>
        <v>1.0978975016498249E-2</v>
      </c>
      <c r="AE31">
        <f t="shared" si="23"/>
        <v>4.5780572002693948E-2</v>
      </c>
      <c r="AF31">
        <f t="shared" si="24"/>
        <v>7.8927924191254505E-3</v>
      </c>
      <c r="AG31">
        <f t="shared" si="25"/>
        <v>2.703921327326355E-2</v>
      </c>
      <c r="AH31">
        <f t="shared" si="26"/>
        <v>0</v>
      </c>
      <c r="AI31">
        <f t="shared" si="2"/>
        <v>3.4457768114877448E-2</v>
      </c>
      <c r="AJ31">
        <f t="shared" si="3"/>
        <v>0</v>
      </c>
      <c r="AK31">
        <f t="shared" si="4"/>
        <v>2.2695286671920251E-2</v>
      </c>
      <c r="AM31" t="str">
        <f t="shared" si="5"/>
        <v>LPS_22:0</v>
      </c>
      <c r="AN31">
        <f t="shared" si="6"/>
        <v>3.4075724077950599E-2</v>
      </c>
      <c r="AO31">
        <f t="shared" si="7"/>
        <v>1.683845361201225E-2</v>
      </c>
      <c r="AQ31">
        <f t="shared" si="8"/>
        <v>2.2739898513319454E-2</v>
      </c>
      <c r="AR31">
        <f t="shared" si="9"/>
        <v>1.5936320739092319E-2</v>
      </c>
      <c r="AT31">
        <f t="shared" si="27"/>
        <v>1.0169591775445741E-2</v>
      </c>
      <c r="AU31">
        <f t="shared" si="28"/>
        <v>6.5059756980182454E-3</v>
      </c>
      <c r="AW31">
        <f t="shared" si="10"/>
        <v>0.20674682776981657</v>
      </c>
    </row>
    <row r="32" spans="1:49" x14ac:dyDescent="0.2">
      <c r="A32" t="s">
        <v>1553</v>
      </c>
      <c r="B32">
        <v>606.45600000000002</v>
      </c>
      <c r="C32">
        <v>0</v>
      </c>
      <c r="D32">
        <v>0</v>
      </c>
      <c r="E32">
        <v>6.5625898734279703E-3</v>
      </c>
      <c r="F32">
        <v>0</v>
      </c>
      <c r="G32">
        <v>0</v>
      </c>
      <c r="H32">
        <v>0</v>
      </c>
      <c r="I32">
        <v>4.92499100770383E-2</v>
      </c>
      <c r="J32">
        <v>8.1287352452326204E-3</v>
      </c>
      <c r="K32">
        <v>0</v>
      </c>
      <c r="L32">
        <v>0</v>
      </c>
      <c r="M32">
        <v>2.12965243039267E-2</v>
      </c>
      <c r="N32">
        <v>0</v>
      </c>
      <c r="O32">
        <v>0</v>
      </c>
      <c r="P32">
        <v>0</v>
      </c>
      <c r="Q32">
        <v>6.6953887695777398E-2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AA32" t="str">
        <f t="shared" si="19"/>
        <v>LPS_24:1</v>
      </c>
      <c r="AB32">
        <f t="shared" si="20"/>
        <v>0</v>
      </c>
      <c r="AC32">
        <f t="shared" si="21"/>
        <v>3.2812949367139852E-3</v>
      </c>
      <c r="AD32">
        <f t="shared" si="22"/>
        <v>0</v>
      </c>
      <c r="AE32">
        <f t="shared" si="23"/>
        <v>2.8689322661135462E-2</v>
      </c>
      <c r="AF32">
        <f t="shared" si="24"/>
        <v>0</v>
      </c>
      <c r="AG32">
        <f t="shared" si="25"/>
        <v>1.064826215196335E-2</v>
      </c>
      <c r="AH32">
        <f t="shared" si="26"/>
        <v>0</v>
      </c>
      <c r="AI32">
        <f t="shared" si="2"/>
        <v>0</v>
      </c>
      <c r="AJ32">
        <f t="shared" si="3"/>
        <v>0</v>
      </c>
      <c r="AK32">
        <f t="shared" si="4"/>
        <v>0</v>
      </c>
      <c r="AM32" t="str">
        <f t="shared" si="5"/>
        <v>LPS_24:1</v>
      </c>
      <c r="AN32">
        <f t="shared" si="6"/>
        <v>6.3941235195698904E-3</v>
      </c>
      <c r="AO32">
        <f t="shared" si="7"/>
        <v>2.12965243039267E-3</v>
      </c>
      <c r="AQ32">
        <f t="shared" si="8"/>
        <v>1.2544122660621401E-2</v>
      </c>
      <c r="AR32">
        <f t="shared" si="9"/>
        <v>4.7620476028056493E-3</v>
      </c>
      <c r="AT32">
        <f t="shared" si="27"/>
        <v>5.6099021974489955E-3</v>
      </c>
      <c r="AU32">
        <f t="shared" si="28"/>
        <v>1.9440977929529434E-3</v>
      </c>
      <c r="AW32">
        <f t="shared" si="10"/>
        <v>0.50828217473495729</v>
      </c>
    </row>
    <row r="33" spans="1:49" x14ac:dyDescent="0.2">
      <c r="A33" t="s">
        <v>1554</v>
      </c>
      <c r="B33">
        <v>608.45799999999997</v>
      </c>
      <c r="C33">
        <v>6.1328147425629601E-2</v>
      </c>
      <c r="D33">
        <v>0</v>
      </c>
      <c r="E33">
        <v>6.2924733733740801E-2</v>
      </c>
      <c r="F33">
        <v>1.8348627891111399E-2</v>
      </c>
      <c r="G33">
        <v>3.8294102511135797E-2</v>
      </c>
      <c r="H33">
        <v>3.2109510735460103E-2</v>
      </c>
      <c r="I33">
        <v>9.47233459721252E-2</v>
      </c>
      <c r="J33">
        <v>4.0524485762538101E-2</v>
      </c>
      <c r="K33">
        <v>2.6760800683761E-2</v>
      </c>
      <c r="L33">
        <v>1.9503890749116001E-2</v>
      </c>
      <c r="M33">
        <v>4.9931172446027197E-2</v>
      </c>
      <c r="N33">
        <v>4.7206722882719102E-3</v>
      </c>
      <c r="O33">
        <v>0</v>
      </c>
      <c r="P33">
        <v>0</v>
      </c>
      <c r="Q33">
        <v>7.3227206008400197E-3</v>
      </c>
      <c r="R33">
        <v>0</v>
      </c>
      <c r="S33">
        <v>0</v>
      </c>
      <c r="T33">
        <v>0</v>
      </c>
      <c r="U33">
        <v>0</v>
      </c>
      <c r="V33">
        <v>5.8717731932716503E-2</v>
      </c>
      <c r="W33">
        <v>4.3892366547951402E-2</v>
      </c>
      <c r="X33">
        <v>4.85100187159015E-2</v>
      </c>
      <c r="AA33" t="str">
        <f t="shared" si="19"/>
        <v>LPS_24:0</v>
      </c>
      <c r="AB33">
        <f t="shared" si="20"/>
        <v>3.06640737128148E-2</v>
      </c>
      <c r="AC33">
        <f t="shared" si="21"/>
        <v>4.06366808124261E-2</v>
      </c>
      <c r="AD33">
        <f t="shared" si="22"/>
        <v>3.520180662329795E-2</v>
      </c>
      <c r="AE33">
        <f t="shared" si="23"/>
        <v>6.7623915867331658E-2</v>
      </c>
      <c r="AF33">
        <f t="shared" si="24"/>
        <v>2.3132345716438501E-2</v>
      </c>
      <c r="AG33">
        <f t="shared" si="25"/>
        <v>2.7325922367149553E-2</v>
      </c>
      <c r="AH33">
        <f t="shared" si="26"/>
        <v>0</v>
      </c>
      <c r="AI33">
        <f t="shared" si="2"/>
        <v>0</v>
      </c>
      <c r="AJ33">
        <f t="shared" si="3"/>
        <v>2.9358865966358252E-2</v>
      </c>
      <c r="AK33">
        <f t="shared" si="4"/>
        <v>4.6201192631926451E-2</v>
      </c>
      <c r="AM33" t="str">
        <f t="shared" si="5"/>
        <v>LPS_24:0</v>
      </c>
      <c r="AN33">
        <f t="shared" si="6"/>
        <v>3.94517645464618E-2</v>
      </c>
      <c r="AO33">
        <f t="shared" si="7"/>
        <v>2.0577196193086851E-2</v>
      </c>
      <c r="AQ33">
        <f t="shared" si="8"/>
        <v>1.7005022935073357E-2</v>
      </c>
      <c r="AR33">
        <f t="shared" si="9"/>
        <v>2.0162429347765291E-2</v>
      </c>
      <c r="AT33">
        <f t="shared" si="27"/>
        <v>7.6048774483534034E-3</v>
      </c>
      <c r="AU33">
        <f t="shared" si="28"/>
        <v>8.2312773128236007E-3</v>
      </c>
      <c r="AW33">
        <f t="shared" si="10"/>
        <v>0.1493115469296693</v>
      </c>
    </row>
    <row r="34" spans="1:49" x14ac:dyDescent="0.2">
      <c r="A34" t="s">
        <v>1555</v>
      </c>
      <c r="B34">
        <v>650.5</v>
      </c>
      <c r="C34">
        <v>0.31970163513516697</v>
      </c>
      <c r="D34">
        <v>0.18622281550774</v>
      </c>
      <c r="E34">
        <v>0.36988841029960601</v>
      </c>
      <c r="F34">
        <v>0.54240543607815705</v>
      </c>
      <c r="G34">
        <v>0.52718284797074799</v>
      </c>
      <c r="H34">
        <v>0.23692460334415999</v>
      </c>
      <c r="I34">
        <v>0.50135801907111299</v>
      </c>
      <c r="J34">
        <v>0.31340229258705599</v>
      </c>
      <c r="K34">
        <v>0.316208300402887</v>
      </c>
      <c r="L34">
        <v>0.124295137361029</v>
      </c>
      <c r="M34">
        <v>0.103479350940023</v>
      </c>
      <c r="N34">
        <v>7.1630661454734096E-2</v>
      </c>
      <c r="O34">
        <v>0.21293480497374001</v>
      </c>
      <c r="P34">
        <v>0.105669616307523</v>
      </c>
      <c r="Q34">
        <v>0.323834079926684</v>
      </c>
      <c r="R34">
        <v>0.30973726032370602</v>
      </c>
      <c r="S34">
        <v>0.26470881573404897</v>
      </c>
      <c r="T34">
        <v>6.9128473078634095E-2</v>
      </c>
      <c r="U34">
        <v>0.10660451847821301</v>
      </c>
      <c r="V34">
        <v>0.247511324162492</v>
      </c>
      <c r="W34">
        <v>0.19658082444192301</v>
      </c>
      <c r="X34">
        <v>0.28593878300180797</v>
      </c>
      <c r="AA34" t="str">
        <f t="shared" si="19"/>
        <v>PS_12:0/14:0</v>
      </c>
      <c r="AB34">
        <f t="shared" si="20"/>
        <v>0.25296222532145352</v>
      </c>
      <c r="AC34">
        <f t="shared" si="21"/>
        <v>0.4561469231888815</v>
      </c>
      <c r="AD34">
        <f t="shared" si="22"/>
        <v>0.38205372565745399</v>
      </c>
      <c r="AE34">
        <f t="shared" si="23"/>
        <v>0.40738015582908449</v>
      </c>
      <c r="AF34">
        <f t="shared" si="24"/>
        <v>0.22025171888195799</v>
      </c>
      <c r="AG34">
        <f t="shared" si="25"/>
        <v>8.7555006197378549E-2</v>
      </c>
      <c r="AH34">
        <f t="shared" si="26"/>
        <v>0.15930221064063149</v>
      </c>
      <c r="AI34">
        <f t="shared" si="2"/>
        <v>0.16691864440634152</v>
      </c>
      <c r="AJ34">
        <f t="shared" si="3"/>
        <v>0.1770579213203525</v>
      </c>
      <c r="AK34">
        <f t="shared" si="4"/>
        <v>0.24125980372186551</v>
      </c>
      <c r="AM34" t="str">
        <f t="shared" si="5"/>
        <v>PS_12:0/14:0</v>
      </c>
      <c r="AN34">
        <f t="shared" si="6"/>
        <v>0.34375894977576632</v>
      </c>
      <c r="AO34">
        <f t="shared" si="7"/>
        <v>0.16641871725731391</v>
      </c>
      <c r="AQ34">
        <f t="shared" si="8"/>
        <v>0.10203343268520285</v>
      </c>
      <c r="AR34">
        <f t="shared" si="9"/>
        <v>5.47374652363763E-2</v>
      </c>
      <c r="AT34">
        <f t="shared" si="27"/>
        <v>4.5630738292352493E-2</v>
      </c>
      <c r="AU34">
        <f t="shared" si="28"/>
        <v>2.2346476607075758E-2</v>
      </c>
      <c r="AW34">
        <f t="shared" si="10"/>
        <v>1.3610686169822462E-2</v>
      </c>
    </row>
    <row r="35" spans="1:49" x14ac:dyDescent="0.2">
      <c r="A35" t="s">
        <v>1556</v>
      </c>
      <c r="B35">
        <v>730.58</v>
      </c>
      <c r="C35">
        <v>0.26175875782248198</v>
      </c>
      <c r="D35">
        <v>0.11906079979831601</v>
      </c>
      <c r="E35">
        <v>0.100081876483631</v>
      </c>
      <c r="F35">
        <v>0.32550253942809498</v>
      </c>
      <c r="G35">
        <v>0.312382193037055</v>
      </c>
      <c r="H35">
        <v>0.217118072387495</v>
      </c>
      <c r="I35">
        <v>0.278234709520011</v>
      </c>
      <c r="J35">
        <v>0.143712309480691</v>
      </c>
      <c r="K35">
        <v>0.12172689164034201</v>
      </c>
      <c r="L35">
        <v>0.150629345141674</v>
      </c>
      <c r="M35">
        <v>1.0091660964595199</v>
      </c>
      <c r="N35">
        <v>0.682525409648014</v>
      </c>
      <c r="O35">
        <v>0.82420935138378204</v>
      </c>
      <c r="P35">
        <v>1.3542430832977099</v>
      </c>
      <c r="Q35">
        <v>2.4235053971139999</v>
      </c>
      <c r="R35">
        <v>2.0271826445082102</v>
      </c>
      <c r="S35">
        <v>0.66474831498492204</v>
      </c>
      <c r="T35">
        <v>0.93288467594550895</v>
      </c>
      <c r="U35">
        <v>0.23772646791699401</v>
      </c>
      <c r="V35">
        <v>0.36361262022580898</v>
      </c>
      <c r="W35">
        <v>0.28035221192284598</v>
      </c>
      <c r="X35">
        <v>0.42173854627194202</v>
      </c>
      <c r="AA35" t="str">
        <f t="shared" si="19"/>
        <v>PS_14:0/18:2</v>
      </c>
      <c r="AB35">
        <f t="shared" si="20"/>
        <v>0.190409778810399</v>
      </c>
      <c r="AC35">
        <f t="shared" si="21"/>
        <v>0.21279220795586298</v>
      </c>
      <c r="AD35">
        <f t="shared" si="22"/>
        <v>0.26475013271227499</v>
      </c>
      <c r="AE35">
        <f t="shared" si="23"/>
        <v>0.21097350950035099</v>
      </c>
      <c r="AF35">
        <f t="shared" si="24"/>
        <v>0.13617811839100802</v>
      </c>
      <c r="AG35">
        <f t="shared" si="25"/>
        <v>0.84584575305376697</v>
      </c>
      <c r="AH35">
        <f t="shared" si="26"/>
        <v>1.0892262173407459</v>
      </c>
      <c r="AI35">
        <f t="shared" si="2"/>
        <v>0.79881649546521549</v>
      </c>
      <c r="AJ35">
        <f t="shared" si="3"/>
        <v>0.30066954407140151</v>
      </c>
      <c r="AK35">
        <f t="shared" si="4"/>
        <v>0.35104537909739397</v>
      </c>
      <c r="AM35" t="str">
        <f t="shared" si="5"/>
        <v>PS_14:0/18:2</v>
      </c>
      <c r="AN35">
        <f t="shared" si="6"/>
        <v>0.20302074947397922</v>
      </c>
      <c r="AO35">
        <f t="shared" si="7"/>
        <v>0.67712067780570473</v>
      </c>
      <c r="AQ35">
        <f t="shared" si="8"/>
        <v>4.6357897005398184E-2</v>
      </c>
      <c r="AR35">
        <f t="shared" si="9"/>
        <v>0.33953996645693446</v>
      </c>
      <c r="AT35">
        <f t="shared" si="27"/>
        <v>2.0731881799600855E-2</v>
      </c>
      <c r="AU35">
        <f t="shared" si="28"/>
        <v>0.13861661085020091</v>
      </c>
      <c r="AW35">
        <f t="shared" si="10"/>
        <v>3.4703150906770994E-2</v>
      </c>
    </row>
    <row r="36" spans="1:49" x14ac:dyDescent="0.2">
      <c r="A36" t="s">
        <v>1557</v>
      </c>
      <c r="B36">
        <v>730.58</v>
      </c>
      <c r="C36">
        <v>2.36702800523708</v>
      </c>
      <c r="D36">
        <v>1.29391195643402</v>
      </c>
      <c r="E36">
        <v>1.78707560653334</v>
      </c>
      <c r="F36">
        <v>2.40594199987718</v>
      </c>
      <c r="G36">
        <v>1.41887921389793</v>
      </c>
      <c r="H36">
        <v>0.90724274550246398</v>
      </c>
      <c r="I36">
        <v>1.5000332913951699</v>
      </c>
      <c r="J36">
        <v>1.1023449868254001</v>
      </c>
      <c r="K36">
        <v>1.2555772284638</v>
      </c>
      <c r="L36">
        <v>1.65216035596805</v>
      </c>
      <c r="M36">
        <v>1.83490362743372</v>
      </c>
      <c r="N36">
        <v>1.0538072196367601</v>
      </c>
      <c r="O36">
        <v>1.0166541446899999</v>
      </c>
      <c r="P36">
        <v>1.31672891509629</v>
      </c>
      <c r="Q36">
        <v>2.4936662178944902</v>
      </c>
      <c r="R36">
        <v>1.94502054496278</v>
      </c>
      <c r="S36">
        <v>0.85052894811077495</v>
      </c>
      <c r="T36">
        <v>0.51400980806973595</v>
      </c>
      <c r="U36">
        <v>0.84802153976511596</v>
      </c>
      <c r="V36">
        <v>0.49566619656640698</v>
      </c>
      <c r="W36">
        <v>0.54619440811318298</v>
      </c>
      <c r="X36">
        <v>0.44153725258371201</v>
      </c>
      <c r="AA36" t="str">
        <f t="shared" si="19"/>
        <v>PS_16:1/16:1</v>
      </c>
      <c r="AB36">
        <f t="shared" si="20"/>
        <v>1.83046998083555</v>
      </c>
      <c r="AC36">
        <f t="shared" si="21"/>
        <v>2.0965088032052601</v>
      </c>
      <c r="AD36">
        <f t="shared" si="22"/>
        <v>1.163060979700197</v>
      </c>
      <c r="AE36">
        <f t="shared" si="23"/>
        <v>1.301189139110285</v>
      </c>
      <c r="AF36">
        <f t="shared" si="24"/>
        <v>1.453868792215925</v>
      </c>
      <c r="AG36">
        <f t="shared" si="25"/>
        <v>1.44435542353524</v>
      </c>
      <c r="AH36">
        <f t="shared" si="26"/>
        <v>1.1666915298931451</v>
      </c>
      <c r="AI36">
        <f t="shared" si="2"/>
        <v>0.68226937809025545</v>
      </c>
      <c r="AJ36">
        <f t="shared" si="3"/>
        <v>0.67184386816576147</v>
      </c>
      <c r="AK36">
        <f t="shared" si="4"/>
        <v>0.4938658303484475</v>
      </c>
      <c r="AM36" t="str">
        <f t="shared" si="5"/>
        <v>PS_16:1/16:1</v>
      </c>
      <c r="AN36">
        <f t="shared" si="6"/>
        <v>1.5690195390134434</v>
      </c>
      <c r="AO36">
        <f t="shared" si="7"/>
        <v>0.89180520600656998</v>
      </c>
      <c r="AQ36">
        <f t="shared" si="8"/>
        <v>0.38613353481878443</v>
      </c>
      <c r="AR36">
        <f t="shared" si="9"/>
        <v>0.39734060765775159</v>
      </c>
      <c r="AT36">
        <f t="shared" si="27"/>
        <v>0.17268416644941678</v>
      </c>
      <c r="AU36">
        <f t="shared" si="28"/>
        <v>0.16221362380814963</v>
      </c>
      <c r="AW36">
        <f t="shared" si="10"/>
        <v>2.5741385174158565E-2</v>
      </c>
    </row>
    <row r="37" spans="1:49" x14ac:dyDescent="0.2">
      <c r="A37" t="s">
        <v>1558</v>
      </c>
      <c r="B37">
        <v>732.58199999999999</v>
      </c>
      <c r="C37">
        <v>0.70088880187693103</v>
      </c>
      <c r="D37">
        <v>0.26483726157837101</v>
      </c>
      <c r="E37">
        <v>0.565149647918195</v>
      </c>
      <c r="F37">
        <v>0.85372918802854603</v>
      </c>
      <c r="G37">
        <v>0.49596944296654999</v>
      </c>
      <c r="H37">
        <v>0.59179167845693703</v>
      </c>
      <c r="I37">
        <v>0.77704355716615303</v>
      </c>
      <c r="J37">
        <v>0.762275941035917</v>
      </c>
      <c r="K37">
        <v>0.89216704877507402</v>
      </c>
      <c r="L37">
        <v>0.58472045176405196</v>
      </c>
      <c r="M37">
        <v>0.98377336915157598</v>
      </c>
      <c r="N37">
        <v>0.62426764544615398</v>
      </c>
      <c r="O37">
        <v>0.95053892484541402</v>
      </c>
      <c r="P37">
        <v>1.0414869388499599</v>
      </c>
      <c r="Q37">
        <v>1.61012276088773</v>
      </c>
      <c r="R37">
        <v>1.4279210921254299</v>
      </c>
      <c r="S37">
        <v>0.54130205874850801</v>
      </c>
      <c r="T37">
        <v>0.82382042792820998</v>
      </c>
      <c r="U37">
        <v>0.540439723844654</v>
      </c>
      <c r="V37">
        <v>0.28061950348473003</v>
      </c>
      <c r="W37">
        <v>0.37626445424503002</v>
      </c>
      <c r="X37">
        <v>0.32893109565853701</v>
      </c>
      <c r="AA37" t="str">
        <f t="shared" si="19"/>
        <v>PS_14:0/18:1</v>
      </c>
      <c r="AB37">
        <f t="shared" si="20"/>
        <v>0.48286303172765099</v>
      </c>
      <c r="AC37">
        <f t="shared" si="21"/>
        <v>0.70943941797337051</v>
      </c>
      <c r="AD37">
        <f t="shared" si="22"/>
        <v>0.54388056071174351</v>
      </c>
      <c r="AE37">
        <f t="shared" si="23"/>
        <v>0.76965974910103507</v>
      </c>
      <c r="AF37">
        <f t="shared" si="24"/>
        <v>0.73844375026956299</v>
      </c>
      <c r="AG37">
        <f t="shared" si="25"/>
        <v>0.80402050729886498</v>
      </c>
      <c r="AH37">
        <f t="shared" si="26"/>
        <v>0.99601293184768691</v>
      </c>
      <c r="AI37">
        <f t="shared" si="2"/>
        <v>0.68256124333835899</v>
      </c>
      <c r="AJ37">
        <f t="shared" si="3"/>
        <v>0.41052961366469198</v>
      </c>
      <c r="AK37">
        <f t="shared" si="4"/>
        <v>0.35259777495178352</v>
      </c>
      <c r="AM37" t="str">
        <f t="shared" si="5"/>
        <v>PS_14:0/18:1</v>
      </c>
      <c r="AN37">
        <f t="shared" si="6"/>
        <v>0.64885730195667257</v>
      </c>
      <c r="AO37">
        <f t="shared" si="7"/>
        <v>0.64914441422027724</v>
      </c>
      <c r="AQ37">
        <f t="shared" si="8"/>
        <v>0.12734144031865283</v>
      </c>
      <c r="AR37">
        <f t="shared" si="9"/>
        <v>0.2693965429911131</v>
      </c>
      <c r="AT37">
        <f t="shared" si="27"/>
        <v>5.6948823381048036E-2</v>
      </c>
      <c r="AU37">
        <f t="shared" si="28"/>
        <v>0.10998067813299651</v>
      </c>
      <c r="AW37">
        <f t="shared" si="10"/>
        <v>0.99835430944199177</v>
      </c>
    </row>
    <row r="38" spans="1:49" x14ac:dyDescent="0.2">
      <c r="A38" t="s">
        <v>1559</v>
      </c>
      <c r="B38">
        <v>732.58199999999999</v>
      </c>
      <c r="C38">
        <v>1.3043373862483401</v>
      </c>
      <c r="D38">
        <v>0.70713649002178303</v>
      </c>
      <c r="E38">
        <v>1.10548953665349</v>
      </c>
      <c r="F38">
        <v>1.2153423108869099</v>
      </c>
      <c r="G38">
        <v>1.2915148040840201</v>
      </c>
      <c r="H38">
        <v>0.90512521182322403</v>
      </c>
      <c r="I38">
        <v>1.24655857683511</v>
      </c>
      <c r="J38">
        <v>0.88529802800602497</v>
      </c>
      <c r="K38">
        <v>1.30181872222638</v>
      </c>
      <c r="L38">
        <v>0.86004960496895799</v>
      </c>
      <c r="M38">
        <v>2.0861647981701901</v>
      </c>
      <c r="N38">
        <v>2.17859946683188</v>
      </c>
      <c r="O38">
        <v>1.8087601506767901</v>
      </c>
      <c r="P38">
        <v>2.1950537037293101</v>
      </c>
      <c r="Q38">
        <v>3.9417806080601498</v>
      </c>
      <c r="R38">
        <v>3.3192489003016798</v>
      </c>
      <c r="S38">
        <v>1.0777858487199701</v>
      </c>
      <c r="T38">
        <v>1.52856248338639</v>
      </c>
      <c r="U38">
        <v>1.1061762511184601</v>
      </c>
      <c r="V38">
        <v>1.1915818552107</v>
      </c>
      <c r="W38">
        <v>1.0178063902519601</v>
      </c>
      <c r="X38">
        <v>1.15326458493227</v>
      </c>
      <c r="AA38" t="str">
        <f t="shared" si="19"/>
        <v>PS_16:0/16:1</v>
      </c>
      <c r="AB38">
        <f t="shared" si="20"/>
        <v>1.0057369381350616</v>
      </c>
      <c r="AC38">
        <f t="shared" si="21"/>
        <v>1.1604159237701999</v>
      </c>
      <c r="AD38">
        <f t="shared" si="22"/>
        <v>1.0983200079536219</v>
      </c>
      <c r="AE38">
        <f t="shared" si="23"/>
        <v>1.0659283024205675</v>
      </c>
      <c r="AF38">
        <f t="shared" si="24"/>
        <v>1.080934163597669</v>
      </c>
      <c r="AG38">
        <f t="shared" si="25"/>
        <v>2.1323821325010348</v>
      </c>
      <c r="AH38">
        <f t="shared" si="26"/>
        <v>2.0019069272030503</v>
      </c>
      <c r="AI38">
        <f t="shared" si="2"/>
        <v>1.3031741660531799</v>
      </c>
      <c r="AJ38">
        <f t="shared" si="3"/>
        <v>1.1488790531645801</v>
      </c>
      <c r="AK38">
        <f t="shared" si="4"/>
        <v>1.085535487592115</v>
      </c>
      <c r="AM38" t="str">
        <f t="shared" si="5"/>
        <v>PS_16:0/16:1</v>
      </c>
      <c r="AN38">
        <f t="shared" si="6"/>
        <v>1.0822670671754238</v>
      </c>
      <c r="AO38">
        <f t="shared" si="7"/>
        <v>1.5343755533027921</v>
      </c>
      <c r="AQ38">
        <f t="shared" si="8"/>
        <v>5.588052704497299E-2</v>
      </c>
      <c r="AR38">
        <f t="shared" si="9"/>
        <v>0.49490314507425742</v>
      </c>
      <c r="AT38">
        <f t="shared" si="27"/>
        <v>2.4990531418215011E-2</v>
      </c>
      <c r="AU38">
        <f t="shared" si="28"/>
        <v>0.20204336292175479</v>
      </c>
      <c r="AW38">
        <f t="shared" si="10"/>
        <v>0.11049036199221283</v>
      </c>
    </row>
    <row r="39" spans="1:49" x14ac:dyDescent="0.2">
      <c r="A39" t="s">
        <v>1560</v>
      </c>
      <c r="B39">
        <v>734.58399999999995</v>
      </c>
      <c r="C39">
        <v>0.96877420898400701</v>
      </c>
      <c r="D39">
        <v>0.65449023347719404</v>
      </c>
      <c r="E39">
        <v>0.46201248790816402</v>
      </c>
      <c r="F39">
        <v>0.32621305924327099</v>
      </c>
      <c r="G39">
        <v>0.36297492216066202</v>
      </c>
      <c r="H39">
        <v>0.53664483848755395</v>
      </c>
      <c r="I39">
        <v>0.25378516436447601</v>
      </c>
      <c r="J39">
        <v>0.74273428791654195</v>
      </c>
      <c r="K39">
        <v>0.32020900685887699</v>
      </c>
      <c r="L39">
        <v>0.37532182051884699</v>
      </c>
      <c r="M39">
        <v>2.8775456327417199</v>
      </c>
      <c r="N39">
        <v>2.46933279064366</v>
      </c>
      <c r="O39">
        <v>1.4507917334548801</v>
      </c>
      <c r="P39">
        <v>2.0329373808912101</v>
      </c>
      <c r="Q39">
        <v>1.59865403953881</v>
      </c>
      <c r="R39">
        <v>1.35876708227834</v>
      </c>
      <c r="S39">
        <v>1.14414166634799</v>
      </c>
      <c r="T39">
        <v>1.60877138141164</v>
      </c>
      <c r="U39">
        <v>0.855573664287411</v>
      </c>
      <c r="V39">
        <v>0.74699567197916805</v>
      </c>
      <c r="W39">
        <v>0.63940111868313998</v>
      </c>
      <c r="X39">
        <v>0.36657979952088998</v>
      </c>
      <c r="AA39" t="str">
        <f t="shared" si="19"/>
        <v>PS_16:0/16:0</v>
      </c>
      <c r="AB39">
        <f t="shared" si="20"/>
        <v>0.81163222123060053</v>
      </c>
      <c r="AC39">
        <f t="shared" si="21"/>
        <v>0.3941127735757175</v>
      </c>
      <c r="AD39">
        <f t="shared" si="22"/>
        <v>0.44980988032410796</v>
      </c>
      <c r="AE39">
        <f t="shared" si="23"/>
        <v>0.49825972614050895</v>
      </c>
      <c r="AF39">
        <f t="shared" si="24"/>
        <v>0.34776541368886199</v>
      </c>
      <c r="AG39">
        <f t="shared" si="25"/>
        <v>2.6734392116926902</v>
      </c>
      <c r="AH39">
        <f t="shared" si="26"/>
        <v>1.7418645571730451</v>
      </c>
      <c r="AI39">
        <f t="shared" ref="AI39:AI70" si="29">AVERAGE(S39:T39)</f>
        <v>1.376456523879815</v>
      </c>
      <c r="AJ39">
        <f t="shared" ref="AJ39:AJ70" si="30">AVERAGE(U39:V39)</f>
        <v>0.80128466813328947</v>
      </c>
      <c r="AK39">
        <f t="shared" ref="AK39:AK70" si="31">AVERAGE(W39:X39)</f>
        <v>0.50299045910201501</v>
      </c>
      <c r="AM39" t="str">
        <f t="shared" ref="AM39:AM70" si="32">A39</f>
        <v>PS_16:0/16:0</v>
      </c>
      <c r="AN39">
        <f t="shared" ref="AN39:AN70" si="33">AVERAGE(AB39:AF39)</f>
        <v>0.50031600299195944</v>
      </c>
      <c r="AO39">
        <f t="shared" ref="AO39:AO70" si="34">AVERAGE(AG39:AK39)</f>
        <v>1.419207083996171</v>
      </c>
      <c r="AQ39">
        <f t="shared" ref="AQ39:AQ70" si="35">STDEV(AB39:AF39)</f>
        <v>0.18304623232601649</v>
      </c>
      <c r="AR39">
        <f t="shared" ref="AR39:AR70" si="36">STDEV(AG39:AK39)</f>
        <v>0.85151551678339077</v>
      </c>
      <c r="AT39">
        <f t="shared" si="27"/>
        <v>8.1860763701238459E-2</v>
      </c>
      <c r="AU39">
        <f t="shared" si="28"/>
        <v>0.34762975403027219</v>
      </c>
      <c r="AW39">
        <f t="shared" ref="AW39:AW70" si="37">TTEST(AB39:AF39,AG39:AK39,2,3)</f>
        <v>7.2263466952343702E-2</v>
      </c>
    </row>
    <row r="40" spans="1:49" x14ac:dyDescent="0.2">
      <c r="A40" t="s">
        <v>1561</v>
      </c>
      <c r="B40">
        <v>758.60799999999995</v>
      </c>
      <c r="C40">
        <v>4.9365127671629698E-2</v>
      </c>
      <c r="D40">
        <v>6.3745679613690501E-2</v>
      </c>
      <c r="E40">
        <v>0.10731244846969</v>
      </c>
      <c r="F40">
        <v>0.16815936961251299</v>
      </c>
      <c r="G40">
        <v>0.13767725688891599</v>
      </c>
      <c r="H40">
        <v>0.102917603843922</v>
      </c>
      <c r="I40">
        <v>0.207980257773245</v>
      </c>
      <c r="J40">
        <v>0.19995831114905099</v>
      </c>
      <c r="K40">
        <v>9.5317967039145801E-2</v>
      </c>
      <c r="L40">
        <v>0.151606907829863</v>
      </c>
      <c r="M40">
        <v>7.39935460680356E-3</v>
      </c>
      <c r="N40">
        <v>0.15246307345171001</v>
      </c>
      <c r="O40">
        <v>4.4025054503101603E-2</v>
      </c>
      <c r="P40">
        <v>3.2759664898986497E-2</v>
      </c>
      <c r="Q40">
        <v>0.45613808324821198</v>
      </c>
      <c r="R40">
        <v>0.109145565618904</v>
      </c>
      <c r="S40">
        <v>8.1976278594132701E-2</v>
      </c>
      <c r="T40">
        <v>2.7438330861197201E-2</v>
      </c>
      <c r="U40">
        <v>1.4599412352109299E-2</v>
      </c>
      <c r="V40">
        <v>6.0909602815460803E-2</v>
      </c>
      <c r="W40">
        <v>4.5530822207673398E-2</v>
      </c>
      <c r="X40">
        <v>2.0071507636144899E-2</v>
      </c>
      <c r="AA40" t="str">
        <f t="shared" si="19"/>
        <v>PS_14:0/20:2</v>
      </c>
      <c r="AB40">
        <f t="shared" si="20"/>
        <v>5.6555403642660096E-2</v>
      </c>
      <c r="AC40">
        <f t="shared" si="21"/>
        <v>0.1377359090411015</v>
      </c>
      <c r="AD40">
        <f t="shared" si="22"/>
        <v>0.12029743036641899</v>
      </c>
      <c r="AE40">
        <f t="shared" si="23"/>
        <v>0.20396928446114798</v>
      </c>
      <c r="AF40">
        <f t="shared" si="24"/>
        <v>0.1234624374345044</v>
      </c>
      <c r="AG40">
        <f t="shared" si="25"/>
        <v>7.9931214029256778E-2</v>
      </c>
      <c r="AH40">
        <f t="shared" si="26"/>
        <v>3.839235970104405E-2</v>
      </c>
      <c r="AI40">
        <f t="shared" si="29"/>
        <v>5.4707304727664954E-2</v>
      </c>
      <c r="AJ40">
        <f t="shared" si="30"/>
        <v>3.7754507583785055E-2</v>
      </c>
      <c r="AK40">
        <f t="shared" si="31"/>
        <v>3.2801164921909147E-2</v>
      </c>
      <c r="AM40" t="str">
        <f t="shared" si="32"/>
        <v>PS_14:0/20:2</v>
      </c>
      <c r="AN40">
        <f t="shared" si="33"/>
        <v>0.12840409298916661</v>
      </c>
      <c r="AO40">
        <f t="shared" si="34"/>
        <v>4.8717310192731997E-2</v>
      </c>
      <c r="AQ40">
        <f t="shared" si="35"/>
        <v>5.2558427136699795E-2</v>
      </c>
      <c r="AR40">
        <f t="shared" si="36"/>
        <v>1.9302196450305984E-2</v>
      </c>
      <c r="AT40">
        <f t="shared" si="27"/>
        <v>2.3504843173626073E-2</v>
      </c>
      <c r="AU40">
        <f t="shared" si="28"/>
        <v>7.8800887030350646E-3</v>
      </c>
      <c r="AW40">
        <f t="shared" si="37"/>
        <v>2.4070559564525112E-2</v>
      </c>
    </row>
    <row r="41" spans="1:49" x14ac:dyDescent="0.2">
      <c r="A41" t="s">
        <v>1562</v>
      </c>
      <c r="B41">
        <v>758.60799999999995</v>
      </c>
      <c r="C41">
        <v>1.87919106972306</v>
      </c>
      <c r="D41">
        <v>0.97929327902144503</v>
      </c>
      <c r="E41">
        <v>1.40186509972822</v>
      </c>
      <c r="F41">
        <v>1.2784065105681099</v>
      </c>
      <c r="G41">
        <v>1.1769635239521701</v>
      </c>
      <c r="H41">
        <v>1.6331455857719701</v>
      </c>
      <c r="I41">
        <v>1.75607214425277</v>
      </c>
      <c r="J41">
        <v>1.1370482472835199</v>
      </c>
      <c r="K41">
        <v>1.0631209129691099</v>
      </c>
      <c r="L41">
        <v>1.8654981854488599</v>
      </c>
      <c r="M41">
        <v>2.6471933921556201</v>
      </c>
      <c r="N41">
        <v>1.72474453929868</v>
      </c>
      <c r="O41">
        <v>2.5494157926877201</v>
      </c>
      <c r="P41">
        <v>3.4506290510531601</v>
      </c>
      <c r="Q41">
        <v>9.0594198170743994</v>
      </c>
      <c r="R41">
        <v>5.7670482209008203</v>
      </c>
      <c r="S41">
        <v>1.22855701278181</v>
      </c>
      <c r="T41">
        <v>1.3832845441499499</v>
      </c>
      <c r="U41">
        <v>1.0614090260747799</v>
      </c>
      <c r="V41">
        <v>1.2606169326584</v>
      </c>
      <c r="W41">
        <v>0.88557516546891302</v>
      </c>
      <c r="X41">
        <v>1.15697952064746</v>
      </c>
      <c r="AA41" t="str">
        <f t="shared" si="19"/>
        <v>PS_16:1/18:1</v>
      </c>
      <c r="AB41">
        <f t="shared" si="20"/>
        <v>1.4292421743722525</v>
      </c>
      <c r="AC41">
        <f t="shared" si="21"/>
        <v>1.3401358051481651</v>
      </c>
      <c r="AD41">
        <f t="shared" si="22"/>
        <v>1.4050545548620701</v>
      </c>
      <c r="AE41">
        <f t="shared" si="23"/>
        <v>1.4465601957681451</v>
      </c>
      <c r="AF41">
        <f t="shared" si="24"/>
        <v>1.464309549208985</v>
      </c>
      <c r="AG41">
        <f t="shared" si="25"/>
        <v>2.1859689657271502</v>
      </c>
      <c r="AH41">
        <f t="shared" si="26"/>
        <v>3.0000224218704403</v>
      </c>
      <c r="AI41">
        <f t="shared" si="29"/>
        <v>1.30592077846588</v>
      </c>
      <c r="AJ41">
        <f t="shared" si="30"/>
        <v>1.16101297936659</v>
      </c>
      <c r="AK41">
        <f t="shared" si="31"/>
        <v>1.0212773430581865</v>
      </c>
      <c r="AM41" t="str">
        <f t="shared" si="32"/>
        <v>PS_16:1/18:1</v>
      </c>
      <c r="AN41">
        <f t="shared" si="33"/>
        <v>1.4170604558719235</v>
      </c>
      <c r="AO41">
        <f t="shared" si="34"/>
        <v>1.7348404976976493</v>
      </c>
      <c r="AQ41">
        <f t="shared" si="35"/>
        <v>4.8251034415779527E-2</v>
      </c>
      <c r="AR41">
        <f t="shared" si="36"/>
        <v>0.84062844317794061</v>
      </c>
      <c r="AT41">
        <f t="shared" si="27"/>
        <v>2.1578518587672974E-2</v>
      </c>
      <c r="AU41">
        <f t="shared" si="28"/>
        <v>0.34318512484269287</v>
      </c>
      <c r="AW41">
        <f t="shared" si="37"/>
        <v>0.44594532538902243</v>
      </c>
    </row>
    <row r="42" spans="1:49" x14ac:dyDescent="0.2">
      <c r="A42" t="s">
        <v>1563</v>
      </c>
      <c r="B42">
        <v>758.60799999999995</v>
      </c>
      <c r="C42">
        <v>0.59933481852784998</v>
      </c>
      <c r="D42">
        <v>0.35937417542260203</v>
      </c>
      <c r="E42">
        <v>0.429037934528187</v>
      </c>
      <c r="F42">
        <v>0.60417380081073102</v>
      </c>
      <c r="G42">
        <v>0.390017224448727</v>
      </c>
      <c r="H42">
        <v>0.29995846664835801</v>
      </c>
      <c r="I42">
        <v>0.473673089852227</v>
      </c>
      <c r="J42">
        <v>0.46131410945951401</v>
      </c>
      <c r="K42">
        <v>0.33713137513716301</v>
      </c>
      <c r="L42">
        <v>0.43283289460017399</v>
      </c>
      <c r="M42">
        <v>2.84941637721642</v>
      </c>
      <c r="N42">
        <v>2.3898776095533001</v>
      </c>
      <c r="O42">
        <v>1.36689611884942</v>
      </c>
      <c r="P42">
        <v>2.1290711413049501</v>
      </c>
      <c r="Q42">
        <v>2.6392063326196702</v>
      </c>
      <c r="R42">
        <v>1.8710364351859501</v>
      </c>
      <c r="S42">
        <v>1.1150598920071</v>
      </c>
      <c r="T42">
        <v>1.43105303613501</v>
      </c>
      <c r="U42">
        <v>0.84801888197985098</v>
      </c>
      <c r="V42">
        <v>0.524829392134051</v>
      </c>
      <c r="W42">
        <v>0.76455964839793</v>
      </c>
      <c r="X42">
        <v>1.02892354473137</v>
      </c>
      <c r="AA42" t="str">
        <f t="shared" si="19"/>
        <v>PS_16:0/18:2</v>
      </c>
      <c r="AB42">
        <f t="shared" si="20"/>
        <v>0.47935449697522603</v>
      </c>
      <c r="AC42">
        <f t="shared" si="21"/>
        <v>0.51660586766945904</v>
      </c>
      <c r="AD42">
        <f t="shared" si="22"/>
        <v>0.3449878455485425</v>
      </c>
      <c r="AE42">
        <f t="shared" si="23"/>
        <v>0.46749359965587051</v>
      </c>
      <c r="AF42">
        <f t="shared" si="24"/>
        <v>0.3849821348686685</v>
      </c>
      <c r="AG42">
        <f t="shared" si="25"/>
        <v>2.6196469933848601</v>
      </c>
      <c r="AH42">
        <f t="shared" si="26"/>
        <v>1.7479836300771852</v>
      </c>
      <c r="AI42">
        <f t="shared" si="29"/>
        <v>1.2730564640710549</v>
      </c>
      <c r="AJ42">
        <f t="shared" si="30"/>
        <v>0.68642413705695104</v>
      </c>
      <c r="AK42">
        <f t="shared" si="31"/>
        <v>0.89674159656465002</v>
      </c>
      <c r="AM42" t="str">
        <f t="shared" si="32"/>
        <v>PS_16:0/18:2</v>
      </c>
      <c r="AN42">
        <f t="shared" si="33"/>
        <v>0.43868478894355328</v>
      </c>
      <c r="AO42">
        <f t="shared" si="34"/>
        <v>1.4447705642309401</v>
      </c>
      <c r="AQ42">
        <f t="shared" si="35"/>
        <v>7.1096342191605183E-2</v>
      </c>
      <c r="AR42">
        <f t="shared" si="36"/>
        <v>0.77090589118970942</v>
      </c>
      <c r="AT42">
        <f t="shared" si="27"/>
        <v>3.1795250818403113E-2</v>
      </c>
      <c r="AU42">
        <f t="shared" si="28"/>
        <v>0.31472101218671972</v>
      </c>
      <c r="AW42">
        <f t="shared" si="37"/>
        <v>4.2972141766453267E-2</v>
      </c>
    </row>
    <row r="43" spans="1:49" x14ac:dyDescent="0.2">
      <c r="A43" t="s">
        <v>1564</v>
      </c>
      <c r="B43">
        <v>760.61</v>
      </c>
      <c r="C43">
        <v>0.22106901362006501</v>
      </c>
      <c r="D43">
        <v>0</v>
      </c>
      <c r="E43">
        <v>0.104050582253629</v>
      </c>
      <c r="F43">
        <v>0.31550530527495202</v>
      </c>
      <c r="G43">
        <v>0.13539164253233299</v>
      </c>
      <c r="H43">
        <v>8.7528919499713295E-2</v>
      </c>
      <c r="I43">
        <v>0.157710076891315</v>
      </c>
      <c r="J43">
        <v>8.2353737659888002E-2</v>
      </c>
      <c r="K43">
        <v>0.124809627829776</v>
      </c>
      <c r="L43">
        <v>0.13196226008883999</v>
      </c>
      <c r="M43">
        <v>0.154145761896721</v>
      </c>
      <c r="N43">
        <v>0.115100158157527</v>
      </c>
      <c r="O43">
        <v>4.4025054503101603E-2</v>
      </c>
      <c r="P43">
        <v>4.1996169931173798E-2</v>
      </c>
      <c r="Q43">
        <v>0.25715093877707301</v>
      </c>
      <c r="R43">
        <v>0.21531367833645301</v>
      </c>
      <c r="S43">
        <v>0</v>
      </c>
      <c r="T43">
        <v>9.6566803939831303E-2</v>
      </c>
      <c r="U43">
        <v>2.1156622727487098E-2</v>
      </c>
      <c r="V43">
        <v>6.0909602815460803E-2</v>
      </c>
      <c r="W43">
        <v>4.5530822207673398E-2</v>
      </c>
      <c r="X43">
        <v>5.0568406740624301E-2</v>
      </c>
      <c r="AA43" t="str">
        <f t="shared" si="19"/>
        <v>PS_14:0/20:1</v>
      </c>
      <c r="AB43">
        <f t="shared" si="20"/>
        <v>0.1105345068100325</v>
      </c>
      <c r="AC43">
        <f t="shared" si="21"/>
        <v>0.20977794376429051</v>
      </c>
      <c r="AD43">
        <f t="shared" si="22"/>
        <v>0.11146028101602315</v>
      </c>
      <c r="AE43">
        <f t="shared" si="23"/>
        <v>0.12003190727560151</v>
      </c>
      <c r="AF43">
        <f t="shared" si="24"/>
        <v>0.128385943959308</v>
      </c>
      <c r="AG43">
        <f t="shared" si="25"/>
        <v>0.13462296002712398</v>
      </c>
      <c r="AH43">
        <f t="shared" si="26"/>
        <v>4.30106122171377E-2</v>
      </c>
      <c r="AI43">
        <f t="shared" si="29"/>
        <v>4.8283401969915651E-2</v>
      </c>
      <c r="AJ43">
        <f t="shared" si="30"/>
        <v>4.1033112771473951E-2</v>
      </c>
      <c r="AK43">
        <f t="shared" si="31"/>
        <v>4.804961447414885E-2</v>
      </c>
      <c r="AM43" t="str">
        <f t="shared" si="32"/>
        <v>PS_14:0/20:1</v>
      </c>
      <c r="AN43">
        <f t="shared" si="33"/>
        <v>0.13603811656505113</v>
      </c>
      <c r="AO43">
        <f t="shared" si="34"/>
        <v>6.2999940291960016E-2</v>
      </c>
      <c r="AQ43">
        <f t="shared" si="35"/>
        <v>4.1853377126555673E-2</v>
      </c>
      <c r="AR43">
        <f t="shared" si="36"/>
        <v>4.0162359387940175E-2</v>
      </c>
      <c r="AT43">
        <f t="shared" si="27"/>
        <v>1.8717399268582659E-2</v>
      </c>
      <c r="AU43">
        <f t="shared" si="28"/>
        <v>1.6396214561121857E-2</v>
      </c>
      <c r="AW43">
        <f t="shared" si="37"/>
        <v>2.2687487171795771E-2</v>
      </c>
    </row>
    <row r="44" spans="1:49" x14ac:dyDescent="0.2">
      <c r="A44" t="s">
        <v>1565</v>
      </c>
      <c r="B44">
        <v>760.61</v>
      </c>
      <c r="C44">
        <v>0.90053582237094598</v>
      </c>
      <c r="D44">
        <v>0.51028006256046698</v>
      </c>
      <c r="E44">
        <v>0.71487091813922898</v>
      </c>
      <c r="F44">
        <v>0.88230889313168903</v>
      </c>
      <c r="G44">
        <v>0.86790829474543396</v>
      </c>
      <c r="H44">
        <v>0.84651762825178301</v>
      </c>
      <c r="I44">
        <v>1.1199519166399601</v>
      </c>
      <c r="J44">
        <v>0.46636733432432198</v>
      </c>
      <c r="K44">
        <v>0.93489395728740998</v>
      </c>
      <c r="L44">
        <v>0.65302114316895699</v>
      </c>
      <c r="M44">
        <v>3.1812830075615501</v>
      </c>
      <c r="N44">
        <v>2.5058502676067902</v>
      </c>
      <c r="O44">
        <v>1.92774727839169</v>
      </c>
      <c r="P44">
        <v>2.6406883915824002</v>
      </c>
      <c r="Q44">
        <v>2.4216450811613801</v>
      </c>
      <c r="R44">
        <v>1.96316020569248</v>
      </c>
      <c r="S44">
        <v>1.4713516575314101</v>
      </c>
      <c r="T44">
        <v>1.53536911923236</v>
      </c>
      <c r="U44">
        <v>1.1886153127071299</v>
      </c>
      <c r="V44">
        <v>1.4363461363546399</v>
      </c>
      <c r="W44">
        <v>0.99520005791515798</v>
      </c>
      <c r="X44">
        <v>0.83256215774576603</v>
      </c>
      <c r="AA44" t="str">
        <f t="shared" si="19"/>
        <v>PS_16:0/18:1</v>
      </c>
      <c r="AB44">
        <f t="shared" si="20"/>
        <v>0.70540794246570648</v>
      </c>
      <c r="AC44">
        <f t="shared" si="21"/>
        <v>0.79858990563545906</v>
      </c>
      <c r="AD44">
        <f t="shared" si="22"/>
        <v>0.85721296149860848</v>
      </c>
      <c r="AE44">
        <f t="shared" si="23"/>
        <v>0.79315962548214103</v>
      </c>
      <c r="AF44">
        <f t="shared" si="24"/>
        <v>0.79395755022818348</v>
      </c>
      <c r="AG44">
        <f t="shared" si="25"/>
        <v>2.8435666375841704</v>
      </c>
      <c r="AH44">
        <f t="shared" si="26"/>
        <v>2.2842178349870452</v>
      </c>
      <c r="AI44">
        <f t="shared" si="29"/>
        <v>1.5033603883818851</v>
      </c>
      <c r="AJ44">
        <f t="shared" si="30"/>
        <v>1.3124807245308849</v>
      </c>
      <c r="AK44">
        <f t="shared" si="31"/>
        <v>0.91388110783046206</v>
      </c>
      <c r="AM44" t="str">
        <f t="shared" si="32"/>
        <v>PS_16:0/18:1</v>
      </c>
      <c r="AN44">
        <f t="shared" si="33"/>
        <v>0.78966559706201966</v>
      </c>
      <c r="AO44">
        <f t="shared" si="34"/>
        <v>1.7715013386628897</v>
      </c>
      <c r="AQ44">
        <f t="shared" si="35"/>
        <v>5.4250048802964419E-2</v>
      </c>
      <c r="AR44">
        <f t="shared" si="36"/>
        <v>0.7794732459332514</v>
      </c>
      <c r="AT44">
        <f t="shared" si="27"/>
        <v>2.4261359381221904E-2</v>
      </c>
      <c r="AU44">
        <f t="shared" si="28"/>
        <v>0.3182186201145682</v>
      </c>
      <c r="AW44">
        <f t="shared" si="37"/>
        <v>4.7797738281547188E-2</v>
      </c>
    </row>
    <row r="45" spans="1:49" x14ac:dyDescent="0.2">
      <c r="A45" t="s">
        <v>1566</v>
      </c>
      <c r="B45">
        <v>762.61199999999997</v>
      </c>
      <c r="C45">
        <v>4.7611174847098203</v>
      </c>
      <c r="D45">
        <v>3.1317541730607998</v>
      </c>
      <c r="E45">
        <v>4.8285543875934502</v>
      </c>
      <c r="F45">
        <v>6.6197991011397397</v>
      </c>
      <c r="G45">
        <v>3.8666379118157401</v>
      </c>
      <c r="H45">
        <v>2.90360428561555</v>
      </c>
      <c r="I45">
        <v>4.4874921352264296</v>
      </c>
      <c r="J45">
        <v>4.3676021064592296</v>
      </c>
      <c r="K45">
        <v>4.5676835393796598</v>
      </c>
      <c r="L45">
        <v>4.8175497532272997</v>
      </c>
      <c r="M45">
        <v>7.0475588460235503</v>
      </c>
      <c r="N45">
        <v>5.2728160665669899</v>
      </c>
      <c r="O45">
        <v>8.5283686225561404</v>
      </c>
      <c r="P45">
        <v>11.069817753444701</v>
      </c>
      <c r="Q45">
        <v>13.191980786555</v>
      </c>
      <c r="R45">
        <v>9.2654520519128205</v>
      </c>
      <c r="S45">
        <v>5.4137305340161399</v>
      </c>
      <c r="T45">
        <v>7.2590218730029203</v>
      </c>
      <c r="U45">
        <v>3.9394868222870301</v>
      </c>
      <c r="V45">
        <v>4.6624001484308302</v>
      </c>
      <c r="W45">
        <v>3.98051516944366</v>
      </c>
      <c r="X45">
        <v>3.3783865419007899</v>
      </c>
      <c r="AA45" t="str">
        <f t="shared" si="19"/>
        <v>PS_16:0/18:0</v>
      </c>
      <c r="AB45">
        <f t="shared" si="20"/>
        <v>3.9464358288853099</v>
      </c>
      <c r="AC45">
        <f t="shared" si="21"/>
        <v>5.724176744366595</v>
      </c>
      <c r="AD45">
        <f t="shared" si="22"/>
        <v>3.3851210987156453</v>
      </c>
      <c r="AE45">
        <f t="shared" si="23"/>
        <v>4.4275471208428296</v>
      </c>
      <c r="AF45">
        <f t="shared" si="24"/>
        <v>4.6926166463034793</v>
      </c>
      <c r="AG45">
        <f t="shared" si="25"/>
        <v>6.1601874562952705</v>
      </c>
      <c r="AH45">
        <f t="shared" si="26"/>
        <v>9.7990931880004197</v>
      </c>
      <c r="AI45">
        <f t="shared" si="29"/>
        <v>6.3363762035095306</v>
      </c>
      <c r="AJ45">
        <f t="shared" si="30"/>
        <v>4.3009434853589301</v>
      </c>
      <c r="AK45">
        <f t="shared" si="31"/>
        <v>3.6794508556722247</v>
      </c>
      <c r="AM45" t="str">
        <f t="shared" si="32"/>
        <v>PS_16:0/18:0</v>
      </c>
      <c r="AN45">
        <f t="shared" si="33"/>
        <v>4.4351794878227722</v>
      </c>
      <c r="AO45">
        <f t="shared" si="34"/>
        <v>6.055210237767275</v>
      </c>
      <c r="AQ45">
        <f t="shared" si="35"/>
        <v>0.87597646310498067</v>
      </c>
      <c r="AR45">
        <f t="shared" si="36"/>
        <v>2.3889547160822295</v>
      </c>
      <c r="AT45">
        <f t="shared" si="27"/>
        <v>0.39174858363851461</v>
      </c>
      <c r="AU45">
        <f t="shared" si="28"/>
        <v>0.9752866788361535</v>
      </c>
      <c r="AW45">
        <f t="shared" si="37"/>
        <v>0.21321077121427046</v>
      </c>
    </row>
    <row r="46" spans="1:49" x14ac:dyDescent="0.2">
      <c r="A46" t="s">
        <v>1567</v>
      </c>
      <c r="B46">
        <v>776.62599999999998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2.4010109313644001E-2</v>
      </c>
      <c r="M46">
        <v>5.40784265465271E-2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4.7939545181262401E-2</v>
      </c>
      <c r="AA46" t="str">
        <f t="shared" si="19"/>
        <v>PS_a16:0/20:0</v>
      </c>
      <c r="AB46">
        <f t="shared" si="20"/>
        <v>0</v>
      </c>
      <c r="AC46">
        <f t="shared" si="21"/>
        <v>0</v>
      </c>
      <c r="AD46">
        <f t="shared" si="22"/>
        <v>0</v>
      </c>
      <c r="AE46">
        <f t="shared" si="23"/>
        <v>0</v>
      </c>
      <c r="AF46">
        <f t="shared" si="24"/>
        <v>1.2005054656822001E-2</v>
      </c>
      <c r="AG46">
        <f t="shared" si="25"/>
        <v>2.703921327326355E-2</v>
      </c>
      <c r="AH46">
        <f t="shared" si="26"/>
        <v>0</v>
      </c>
      <c r="AI46">
        <f t="shared" si="29"/>
        <v>0</v>
      </c>
      <c r="AJ46">
        <f t="shared" si="30"/>
        <v>0</v>
      </c>
      <c r="AK46">
        <f t="shared" si="31"/>
        <v>2.39697725906312E-2</v>
      </c>
      <c r="AM46" t="str">
        <f t="shared" si="32"/>
        <v>PS_a16:0/20:0</v>
      </c>
      <c r="AN46">
        <f t="shared" si="33"/>
        <v>2.4010109313644E-3</v>
      </c>
      <c r="AO46">
        <f t="shared" si="34"/>
        <v>1.0201797172778951E-2</v>
      </c>
      <c r="AQ46">
        <f t="shared" si="35"/>
        <v>5.3688236572508805E-3</v>
      </c>
      <c r="AR46">
        <f t="shared" si="36"/>
        <v>1.4011474982233346E-2</v>
      </c>
      <c r="AT46">
        <f t="shared" si="27"/>
        <v>2.4010109313644E-3</v>
      </c>
      <c r="AU46">
        <f t="shared" si="28"/>
        <v>5.72016070837395E-3</v>
      </c>
      <c r="AW46">
        <f t="shared" si="37"/>
        <v>0.29605840000762584</v>
      </c>
    </row>
    <row r="47" spans="1:49" x14ac:dyDescent="0.2">
      <c r="A47" t="s">
        <v>1568</v>
      </c>
      <c r="B47">
        <v>776.62599999999998</v>
      </c>
      <c r="C47">
        <v>0.33730705478517398</v>
      </c>
      <c r="D47">
        <v>0.20105206590430999</v>
      </c>
      <c r="E47">
        <v>0.302696287748983</v>
      </c>
      <c r="F47">
        <v>0.51205640748255898</v>
      </c>
      <c r="G47">
        <v>0.38400257567337198</v>
      </c>
      <c r="H47">
        <v>0.234835696336397</v>
      </c>
      <c r="I47">
        <v>0.239718744120099</v>
      </c>
      <c r="J47">
        <v>0.11598220367182301</v>
      </c>
      <c r="K47">
        <v>0.29540806802234598</v>
      </c>
      <c r="L47">
        <v>0.22555878510928601</v>
      </c>
      <c r="M47">
        <v>0.54762412623387802</v>
      </c>
      <c r="N47">
        <v>0.467489213160656</v>
      </c>
      <c r="O47">
        <v>0.295292103618915</v>
      </c>
      <c r="P47">
        <v>0.27591826763084398</v>
      </c>
      <c r="Q47">
        <v>0.89377097578820097</v>
      </c>
      <c r="R47">
        <v>0.616609500369389</v>
      </c>
      <c r="S47">
        <v>0.393834245978611</v>
      </c>
      <c r="T47">
        <v>0.53524622376804398</v>
      </c>
      <c r="U47">
        <v>0.36513125293785598</v>
      </c>
      <c r="V47">
        <v>0.64387865726997695</v>
      </c>
      <c r="W47">
        <v>0.18935056846200099</v>
      </c>
      <c r="X47">
        <v>0.45436458121380102</v>
      </c>
      <c r="AA47" t="str">
        <f t="shared" si="19"/>
        <v>PS_a18:0/18:0</v>
      </c>
      <c r="AB47">
        <f t="shared" si="20"/>
        <v>0.269179560344742</v>
      </c>
      <c r="AC47">
        <f t="shared" si="21"/>
        <v>0.40737634761577102</v>
      </c>
      <c r="AD47">
        <f t="shared" si="22"/>
        <v>0.30941913600488447</v>
      </c>
      <c r="AE47">
        <f t="shared" si="23"/>
        <v>0.17785047389596101</v>
      </c>
      <c r="AF47">
        <f t="shared" si="24"/>
        <v>0.26048342656581602</v>
      </c>
      <c r="AG47">
        <f t="shared" si="25"/>
        <v>0.50755666969726698</v>
      </c>
      <c r="AH47">
        <f t="shared" si="26"/>
        <v>0.28560518562487947</v>
      </c>
      <c r="AI47">
        <f t="shared" si="29"/>
        <v>0.46454023487332752</v>
      </c>
      <c r="AJ47">
        <f t="shared" si="30"/>
        <v>0.50450495510391646</v>
      </c>
      <c r="AK47">
        <f t="shared" si="31"/>
        <v>0.32185757483790101</v>
      </c>
      <c r="AM47" t="str">
        <f t="shared" si="32"/>
        <v>PS_a18:0/18:0</v>
      </c>
      <c r="AN47">
        <f t="shared" si="33"/>
        <v>0.2848617888854349</v>
      </c>
      <c r="AO47">
        <f t="shared" si="34"/>
        <v>0.41681292402745829</v>
      </c>
      <c r="AQ47">
        <f t="shared" si="35"/>
        <v>8.3523258400878569E-2</v>
      </c>
      <c r="AR47">
        <f t="shared" si="36"/>
        <v>0.10539711197360939</v>
      </c>
      <c r="AT47">
        <f t="shared" si="27"/>
        <v>3.735273669732897E-2</v>
      </c>
      <c r="AU47">
        <f t="shared" si="28"/>
        <v>4.3028190783054386E-2</v>
      </c>
      <c r="AW47">
        <f t="shared" si="37"/>
        <v>6.1276881760157775E-2</v>
      </c>
    </row>
    <row r="48" spans="1:49" x14ac:dyDescent="0.2">
      <c r="A48" t="s">
        <v>1569</v>
      </c>
      <c r="B48">
        <v>782.63199999999995</v>
      </c>
      <c r="C48">
        <v>0.44859665118575398</v>
      </c>
      <c r="D48">
        <v>0.22638399151681901</v>
      </c>
      <c r="E48">
        <v>0.19095088367535201</v>
      </c>
      <c r="F48">
        <v>0.25859971623717298</v>
      </c>
      <c r="G48">
        <v>0.16797042924640301</v>
      </c>
      <c r="H48">
        <v>0.240152787350421</v>
      </c>
      <c r="I48">
        <v>0.209973595481208</v>
      </c>
      <c r="J48">
        <v>0.25679647434000802</v>
      </c>
      <c r="K48">
        <v>0.23307246188223599</v>
      </c>
      <c r="L48">
        <v>0.216903678739987</v>
      </c>
      <c r="M48">
        <v>0.22422870137371001</v>
      </c>
      <c r="N48">
        <v>0.12209562032662299</v>
      </c>
      <c r="O48">
        <v>0.1628138351616</v>
      </c>
      <c r="P48">
        <v>4.3786246837983898E-2</v>
      </c>
      <c r="Q48">
        <v>0.68533947367500603</v>
      </c>
      <c r="R48">
        <v>0.91734391268987003</v>
      </c>
      <c r="S48">
        <v>0.108315115507153</v>
      </c>
      <c r="T48">
        <v>0.138738346549895</v>
      </c>
      <c r="U48">
        <v>0.14038961322857099</v>
      </c>
      <c r="V48">
        <v>0.16211272869614901</v>
      </c>
      <c r="W48">
        <v>7.565082217487E-2</v>
      </c>
      <c r="X48">
        <v>0.14530625985053999</v>
      </c>
      <c r="AA48" t="str">
        <f t="shared" si="19"/>
        <v>PS_14:0/22:4</v>
      </c>
      <c r="AB48">
        <f t="shared" si="20"/>
        <v>0.33749032135128648</v>
      </c>
      <c r="AC48">
        <f t="shared" si="21"/>
        <v>0.2247752999562625</v>
      </c>
      <c r="AD48">
        <f t="shared" si="22"/>
        <v>0.20406160829841202</v>
      </c>
      <c r="AE48">
        <f t="shared" si="23"/>
        <v>0.23338503491060802</v>
      </c>
      <c r="AF48">
        <f t="shared" si="24"/>
        <v>0.22498807031111151</v>
      </c>
      <c r="AG48">
        <f t="shared" si="25"/>
        <v>0.1731621608501665</v>
      </c>
      <c r="AH48">
        <f t="shared" si="26"/>
        <v>0.10330004099979195</v>
      </c>
      <c r="AI48">
        <f t="shared" si="29"/>
        <v>0.123526731028524</v>
      </c>
      <c r="AJ48">
        <f t="shared" si="30"/>
        <v>0.15125117096236002</v>
      </c>
      <c r="AK48">
        <f t="shared" si="31"/>
        <v>0.11047854101270499</v>
      </c>
      <c r="AM48" t="str">
        <f t="shared" si="32"/>
        <v>PS_14:0/22:4</v>
      </c>
      <c r="AN48">
        <f t="shared" si="33"/>
        <v>0.24494006696553611</v>
      </c>
      <c r="AO48">
        <f t="shared" si="34"/>
        <v>0.13234372897070951</v>
      </c>
      <c r="AQ48">
        <f t="shared" si="35"/>
        <v>5.2855502870310787E-2</v>
      </c>
      <c r="AR48">
        <f t="shared" si="36"/>
        <v>2.9253194064362015E-2</v>
      </c>
      <c r="AT48">
        <f t="shared" si="27"/>
        <v>2.3637699480590035E-2</v>
      </c>
      <c r="AU48">
        <f t="shared" si="28"/>
        <v>1.1942566467383418E-2</v>
      </c>
      <c r="AW48">
        <f t="shared" si="37"/>
        <v>5.4077958778966867E-3</v>
      </c>
    </row>
    <row r="49" spans="1:49" x14ac:dyDescent="0.2">
      <c r="A49" t="s">
        <v>1570</v>
      </c>
      <c r="B49">
        <v>782.63199999999995</v>
      </c>
      <c r="C49">
        <v>0.52292877180660002</v>
      </c>
      <c r="D49">
        <v>0.20674132092478301</v>
      </c>
      <c r="E49">
        <v>0.318386555495143</v>
      </c>
      <c r="F49">
        <v>0.315686658946434</v>
      </c>
      <c r="G49">
        <v>0.33498221285360902</v>
      </c>
      <c r="H49">
        <v>0.33018480958410401</v>
      </c>
      <c r="I49">
        <v>0.44838400201961398</v>
      </c>
      <c r="J49">
        <v>0.28998028391900699</v>
      </c>
      <c r="K49">
        <v>0.143114272312451</v>
      </c>
      <c r="L49">
        <v>0.27350352045485998</v>
      </c>
      <c r="M49">
        <v>0.21249706485454001</v>
      </c>
      <c r="N49">
        <v>0.20880735668241701</v>
      </c>
      <c r="O49">
        <v>0.20139248892139999</v>
      </c>
      <c r="P49">
        <v>0.245618145561662</v>
      </c>
      <c r="Q49">
        <v>1.3938207664645601</v>
      </c>
      <c r="R49">
        <v>1.1692769322936201</v>
      </c>
      <c r="S49">
        <v>0.12163311919736999</v>
      </c>
      <c r="T49">
        <v>0.46493902330786901</v>
      </c>
      <c r="U49">
        <v>0.20007474105792999</v>
      </c>
      <c r="V49">
        <v>0.20295402634063101</v>
      </c>
      <c r="W49">
        <v>0.23056884107950601</v>
      </c>
      <c r="X49">
        <v>0.15448574612093899</v>
      </c>
      <c r="AA49" t="str">
        <f t="shared" si="19"/>
        <v>PS_16:1/20:3</v>
      </c>
      <c r="AB49">
        <f t="shared" si="20"/>
        <v>0.36483504636569153</v>
      </c>
      <c r="AC49">
        <f t="shared" si="21"/>
        <v>0.31703660722078852</v>
      </c>
      <c r="AD49">
        <f t="shared" si="22"/>
        <v>0.33258351121885654</v>
      </c>
      <c r="AE49">
        <f t="shared" si="23"/>
        <v>0.36918214296931051</v>
      </c>
      <c r="AF49">
        <f t="shared" si="24"/>
        <v>0.20830889638365549</v>
      </c>
      <c r="AG49">
        <f t="shared" si="25"/>
        <v>0.21065221076847851</v>
      </c>
      <c r="AH49">
        <f t="shared" si="26"/>
        <v>0.223505317241531</v>
      </c>
      <c r="AI49">
        <f t="shared" si="29"/>
        <v>0.29328607125261952</v>
      </c>
      <c r="AJ49">
        <f t="shared" si="30"/>
        <v>0.20151438369928049</v>
      </c>
      <c r="AK49">
        <f t="shared" si="31"/>
        <v>0.1925272936002225</v>
      </c>
      <c r="AM49" t="str">
        <f t="shared" si="32"/>
        <v>PS_16:1/20:3</v>
      </c>
      <c r="AN49">
        <f t="shared" si="33"/>
        <v>0.31838924083166054</v>
      </c>
      <c r="AO49">
        <f t="shared" si="34"/>
        <v>0.22429705531242639</v>
      </c>
      <c r="AQ49">
        <f t="shared" si="35"/>
        <v>6.5303370744876979E-2</v>
      </c>
      <c r="AR49">
        <f t="shared" si="36"/>
        <v>4.023263860747988E-2</v>
      </c>
      <c r="AT49">
        <f t="shared" si="27"/>
        <v>2.92045552290832E-2</v>
      </c>
      <c r="AU49">
        <f t="shared" si="28"/>
        <v>1.6424905932354076E-2</v>
      </c>
      <c r="AW49">
        <f t="shared" si="37"/>
        <v>3.0268892259815557E-2</v>
      </c>
    </row>
    <row r="50" spans="1:49" x14ac:dyDescent="0.2">
      <c r="A50" t="s">
        <v>1571</v>
      </c>
      <c r="B50">
        <v>782.63199999999995</v>
      </c>
      <c r="C50">
        <v>1.03446690652315</v>
      </c>
      <c r="D50">
        <v>0.66767413387901497</v>
      </c>
      <c r="E50">
        <v>0.91513042186242599</v>
      </c>
      <c r="F50">
        <v>0.73718141868596498</v>
      </c>
      <c r="G50">
        <v>0.69111539213553996</v>
      </c>
      <c r="H50">
        <v>0.54663375772286005</v>
      </c>
      <c r="I50">
        <v>1.01689010681501</v>
      </c>
      <c r="J50">
        <v>0.73541289481497996</v>
      </c>
      <c r="K50">
        <v>0.666585498291555</v>
      </c>
      <c r="L50">
        <v>0.54570910618342305</v>
      </c>
      <c r="M50">
        <v>0.91740401385268</v>
      </c>
      <c r="N50">
        <v>0.85205597537632705</v>
      </c>
      <c r="O50">
        <v>0.95278183062445598</v>
      </c>
      <c r="P50">
        <v>1.4208458426550099</v>
      </c>
      <c r="Q50">
        <v>2.23262130126861</v>
      </c>
      <c r="R50">
        <v>1.22755208347163</v>
      </c>
      <c r="S50">
        <v>0.94296477081044305</v>
      </c>
      <c r="T50">
        <v>1.2302092989382301</v>
      </c>
      <c r="U50">
        <v>0.606861170189546</v>
      </c>
      <c r="V50">
        <v>0.82711223153390101</v>
      </c>
      <c r="W50">
        <v>0.58027729412902296</v>
      </c>
      <c r="X50">
        <v>0.64892475461528598</v>
      </c>
      <c r="AA50" t="str">
        <f t="shared" si="19"/>
        <v>PS_16:0/20:4</v>
      </c>
      <c r="AB50">
        <f t="shared" si="20"/>
        <v>0.85107052020108243</v>
      </c>
      <c r="AC50">
        <f t="shared" si="21"/>
        <v>0.82615592027419549</v>
      </c>
      <c r="AD50">
        <f t="shared" si="22"/>
        <v>0.61887457492919995</v>
      </c>
      <c r="AE50">
        <f t="shared" si="23"/>
        <v>0.87615150081499493</v>
      </c>
      <c r="AF50">
        <f t="shared" si="24"/>
        <v>0.60614730223748903</v>
      </c>
      <c r="AG50">
        <f t="shared" si="25"/>
        <v>0.88472999461450352</v>
      </c>
      <c r="AH50">
        <f t="shared" si="26"/>
        <v>1.1868138366397329</v>
      </c>
      <c r="AI50">
        <f t="shared" si="29"/>
        <v>1.0865870348743365</v>
      </c>
      <c r="AJ50">
        <f t="shared" si="30"/>
        <v>0.71698670086172345</v>
      </c>
      <c r="AK50">
        <f t="shared" si="31"/>
        <v>0.61460102437215447</v>
      </c>
      <c r="AM50" t="str">
        <f t="shared" si="32"/>
        <v>PS_16:0/20:4</v>
      </c>
      <c r="AN50">
        <f t="shared" si="33"/>
        <v>0.75567996369139245</v>
      </c>
      <c r="AO50">
        <f t="shared" si="34"/>
        <v>0.89794371827249009</v>
      </c>
      <c r="AQ50">
        <f t="shared" si="35"/>
        <v>0.13196149175069519</v>
      </c>
      <c r="AR50">
        <f t="shared" si="36"/>
        <v>0.24095402726135284</v>
      </c>
      <c r="AT50">
        <f t="shared" si="27"/>
        <v>5.9014973193366432E-2</v>
      </c>
      <c r="AU50">
        <f t="shared" si="28"/>
        <v>9.8369069709830351E-2</v>
      </c>
      <c r="AW50">
        <f t="shared" si="37"/>
        <v>0.28953290719143276</v>
      </c>
    </row>
    <row r="51" spans="1:49" x14ac:dyDescent="0.2">
      <c r="A51" t="s">
        <v>1572</v>
      </c>
      <c r="B51">
        <v>782.63199999999995</v>
      </c>
      <c r="C51">
        <v>1.0473540439803399</v>
      </c>
      <c r="D51">
        <v>0.87264085528327495</v>
      </c>
      <c r="E51">
        <v>0.54334817803227597</v>
      </c>
      <c r="F51">
        <v>0.78095690544535001</v>
      </c>
      <c r="G51">
        <v>0.62367220446468097</v>
      </c>
      <c r="H51">
        <v>0.60221200496132599</v>
      </c>
      <c r="I51">
        <v>1.0586723225208099</v>
      </c>
      <c r="J51">
        <v>0.74283656907536499</v>
      </c>
      <c r="K51">
        <v>0.83486691042552796</v>
      </c>
      <c r="L51">
        <v>0.667142769858175</v>
      </c>
      <c r="M51">
        <v>0.57159517632641299</v>
      </c>
      <c r="N51">
        <v>0.49900490281852999</v>
      </c>
      <c r="O51">
        <v>0.651906157592545</v>
      </c>
      <c r="P51">
        <v>0.79375876728636896</v>
      </c>
      <c r="Q51">
        <v>1.3682580995083999</v>
      </c>
      <c r="R51">
        <v>0.97831377274266096</v>
      </c>
      <c r="S51">
        <v>0.432480271367433</v>
      </c>
      <c r="T51">
        <v>0.70401112909768804</v>
      </c>
      <c r="U51">
        <v>0.27639904075668198</v>
      </c>
      <c r="V51">
        <v>0.399581649398217</v>
      </c>
      <c r="W51">
        <v>0.42114793648130999</v>
      </c>
      <c r="X51">
        <v>0.37411628822124299</v>
      </c>
      <c r="AA51" t="str">
        <f t="shared" si="19"/>
        <v>PS_18:1/18:3</v>
      </c>
      <c r="AB51">
        <f t="shared" si="20"/>
        <v>0.95999744963180744</v>
      </c>
      <c r="AC51">
        <f t="shared" si="21"/>
        <v>0.66215254173881299</v>
      </c>
      <c r="AD51">
        <f t="shared" si="22"/>
        <v>0.61294210471300348</v>
      </c>
      <c r="AE51">
        <f t="shared" si="23"/>
        <v>0.90075444579808739</v>
      </c>
      <c r="AF51">
        <f t="shared" si="24"/>
        <v>0.75100484014185143</v>
      </c>
      <c r="AG51">
        <f t="shared" si="25"/>
        <v>0.53530003957247152</v>
      </c>
      <c r="AH51">
        <f t="shared" si="26"/>
        <v>0.72283246243945698</v>
      </c>
      <c r="AI51">
        <f t="shared" si="29"/>
        <v>0.56824570023256049</v>
      </c>
      <c r="AJ51">
        <f t="shared" si="30"/>
        <v>0.33799034507744952</v>
      </c>
      <c r="AK51">
        <f t="shared" si="31"/>
        <v>0.39763211235127649</v>
      </c>
      <c r="AM51" t="str">
        <f t="shared" si="32"/>
        <v>PS_18:1/18:3</v>
      </c>
      <c r="AN51">
        <f t="shared" si="33"/>
        <v>0.77737027640471257</v>
      </c>
      <c r="AO51">
        <f t="shared" si="34"/>
        <v>0.51240013193464296</v>
      </c>
      <c r="AQ51">
        <f t="shared" si="35"/>
        <v>0.14965228357309038</v>
      </c>
      <c r="AR51">
        <f t="shared" si="36"/>
        <v>0.15125753787884863</v>
      </c>
      <c r="AT51">
        <f t="shared" si="27"/>
        <v>6.6926535811501042E-2</v>
      </c>
      <c r="AU51">
        <f t="shared" si="28"/>
        <v>6.1750631258812964E-2</v>
      </c>
      <c r="AW51">
        <f t="shared" si="37"/>
        <v>2.3759964026367847E-2</v>
      </c>
    </row>
    <row r="52" spans="1:49" x14ac:dyDescent="0.2">
      <c r="A52" t="s">
        <v>1573</v>
      </c>
      <c r="B52">
        <v>782.63199999999995</v>
      </c>
      <c r="C52">
        <v>9.9801045013233197E-2</v>
      </c>
      <c r="D52">
        <v>8.7135198040422607E-2</v>
      </c>
      <c r="E52">
        <v>0.101237474394544</v>
      </c>
      <c r="F52">
        <v>0.101854813613921</v>
      </c>
      <c r="G52">
        <v>3.8294102511135797E-2</v>
      </c>
      <c r="H52">
        <v>8.2898176150501907E-2</v>
      </c>
      <c r="I52">
        <v>0.18349088684099199</v>
      </c>
      <c r="J52">
        <v>1.7332244647324802E-2</v>
      </c>
      <c r="K52">
        <v>5.3484917893223197E-2</v>
      </c>
      <c r="L52">
        <v>6.8649851146718593E-2</v>
      </c>
      <c r="M52">
        <v>0.70414760659807296</v>
      </c>
      <c r="N52">
        <v>0.41016043119086099</v>
      </c>
      <c r="O52">
        <v>0.33205771174120102</v>
      </c>
      <c r="P52">
        <v>0.35133372444334099</v>
      </c>
      <c r="Q52">
        <v>1.87042509141335</v>
      </c>
      <c r="R52">
        <v>1.1574870122166201</v>
      </c>
      <c r="S52">
        <v>0.43885866810167201</v>
      </c>
      <c r="T52">
        <v>0.27441994002251002</v>
      </c>
      <c r="U52">
        <v>7.5566166352673603E-2</v>
      </c>
      <c r="V52">
        <v>0.133252346686765</v>
      </c>
      <c r="W52">
        <v>0.38381021998352599</v>
      </c>
      <c r="X52">
        <v>0.27100364542286998</v>
      </c>
      <c r="AA52" t="str">
        <f t="shared" si="19"/>
        <v>PS_18:2/18:2</v>
      </c>
      <c r="AB52">
        <f t="shared" si="20"/>
        <v>9.3468121526827902E-2</v>
      </c>
      <c r="AC52">
        <f t="shared" si="21"/>
        <v>0.10154614400423251</v>
      </c>
      <c r="AD52">
        <f t="shared" si="22"/>
        <v>6.0596139330818852E-2</v>
      </c>
      <c r="AE52">
        <f t="shared" si="23"/>
        <v>0.1004115657441584</v>
      </c>
      <c r="AF52">
        <f t="shared" si="24"/>
        <v>6.1067384519970895E-2</v>
      </c>
      <c r="AG52">
        <f t="shared" si="25"/>
        <v>0.55715401889446703</v>
      </c>
      <c r="AH52">
        <f t="shared" si="26"/>
        <v>0.34169571809227101</v>
      </c>
      <c r="AI52">
        <f t="shared" si="29"/>
        <v>0.35663930406209099</v>
      </c>
      <c r="AJ52">
        <f t="shared" si="30"/>
        <v>0.1044092565197193</v>
      </c>
      <c r="AK52">
        <f t="shared" si="31"/>
        <v>0.32740693270319798</v>
      </c>
      <c r="AM52" t="str">
        <f t="shared" si="32"/>
        <v>PS_18:2/18:2</v>
      </c>
      <c r="AN52">
        <f t="shared" si="33"/>
        <v>8.3417871025201706E-2</v>
      </c>
      <c r="AO52">
        <f t="shared" si="34"/>
        <v>0.33746104605434929</v>
      </c>
      <c r="AQ52">
        <f t="shared" si="35"/>
        <v>2.08494793765918E-2</v>
      </c>
      <c r="AR52">
        <f t="shared" si="36"/>
        <v>0.16051866102059617</v>
      </c>
      <c r="AT52">
        <f t="shared" si="27"/>
        <v>9.3241706363078394E-3</v>
      </c>
      <c r="AU52">
        <f t="shared" si="28"/>
        <v>6.5531468949206723E-2</v>
      </c>
      <c r="AW52">
        <f t="shared" si="37"/>
        <v>2.3381723467982438E-2</v>
      </c>
    </row>
    <row r="53" spans="1:49" x14ac:dyDescent="0.2">
      <c r="A53" t="s">
        <v>1574</v>
      </c>
      <c r="B53">
        <v>784.63400000000001</v>
      </c>
      <c r="C53">
        <v>0.107322890651218</v>
      </c>
      <c r="D53">
        <v>9.4865510017786897E-2</v>
      </c>
      <c r="E53">
        <v>0.115942771518174</v>
      </c>
      <c r="F53">
        <v>0.108566692262946</v>
      </c>
      <c r="G53">
        <v>0</v>
      </c>
      <c r="H53">
        <v>6.2092487393364502E-2</v>
      </c>
      <c r="I53">
        <v>8.2083183461730505E-2</v>
      </c>
      <c r="J53">
        <v>0.13665885998954</v>
      </c>
      <c r="K53">
        <v>1.06293283522637E-2</v>
      </c>
      <c r="L53">
        <v>8.3676450704535998E-2</v>
      </c>
      <c r="M53">
        <v>5.40784265465271E-2</v>
      </c>
      <c r="N53">
        <v>2.2206917633927101E-2</v>
      </c>
      <c r="O53">
        <v>7.3375090838502605E-2</v>
      </c>
      <c r="P53">
        <v>4.1996169931173798E-2</v>
      </c>
      <c r="Q53">
        <v>0.18362470926066801</v>
      </c>
      <c r="R53">
        <v>5.25320886247733E-2</v>
      </c>
      <c r="S53">
        <v>0</v>
      </c>
      <c r="T53">
        <v>5.3721889192613802E-2</v>
      </c>
      <c r="U53">
        <v>0</v>
      </c>
      <c r="V53">
        <v>7.1510863002424901E-2</v>
      </c>
      <c r="W53">
        <v>0</v>
      </c>
      <c r="X53">
        <v>0</v>
      </c>
      <c r="AA53" t="str">
        <f t="shared" si="19"/>
        <v>PS_14:0/22:3</v>
      </c>
      <c r="AB53">
        <f t="shared" si="20"/>
        <v>0.10109420033450245</v>
      </c>
      <c r="AC53">
        <f t="shared" si="21"/>
        <v>0.11225473189056001</v>
      </c>
      <c r="AD53">
        <f t="shared" si="22"/>
        <v>3.1046243696682251E-2</v>
      </c>
      <c r="AE53">
        <f t="shared" si="23"/>
        <v>0.10937102172563526</v>
      </c>
      <c r="AF53">
        <f t="shared" si="24"/>
        <v>4.7152889528399848E-2</v>
      </c>
      <c r="AG53">
        <f t="shared" si="25"/>
        <v>3.8142672090227099E-2</v>
      </c>
      <c r="AH53">
        <f t="shared" si="26"/>
        <v>5.7685630384838205E-2</v>
      </c>
      <c r="AI53">
        <f t="shared" si="29"/>
        <v>2.6860944596306901E-2</v>
      </c>
      <c r="AJ53">
        <f t="shared" si="30"/>
        <v>3.5755431501212451E-2</v>
      </c>
      <c r="AK53">
        <f t="shared" si="31"/>
        <v>0</v>
      </c>
      <c r="AM53" t="str">
        <f t="shared" si="32"/>
        <v>PS_14:0/22:3</v>
      </c>
      <c r="AN53">
        <f t="shared" si="33"/>
        <v>8.0183817435155957E-2</v>
      </c>
      <c r="AO53">
        <f t="shared" si="34"/>
        <v>3.1688935714516933E-2</v>
      </c>
      <c r="AQ53">
        <f t="shared" si="35"/>
        <v>3.8155025594875991E-2</v>
      </c>
      <c r="AR53">
        <f t="shared" si="36"/>
        <v>2.0985193470210071E-2</v>
      </c>
      <c r="AT53">
        <f t="shared" si="27"/>
        <v>1.7063446182677411E-2</v>
      </c>
      <c r="AU53">
        <f t="shared" si="28"/>
        <v>8.5671693592666836E-3</v>
      </c>
      <c r="AW53">
        <f t="shared" si="37"/>
        <v>4.5774070155434089E-2</v>
      </c>
    </row>
    <row r="54" spans="1:49" x14ac:dyDescent="0.2">
      <c r="A54" t="s">
        <v>1575</v>
      </c>
      <c r="B54">
        <v>784.63400000000001</v>
      </c>
      <c r="C54">
        <v>0.338396076878348</v>
      </c>
      <c r="D54">
        <v>0.19072854295702599</v>
      </c>
      <c r="E54">
        <v>0.130076354865513</v>
      </c>
      <c r="F54">
        <v>0.30416580305747598</v>
      </c>
      <c r="G54">
        <v>0.22981952263268701</v>
      </c>
      <c r="H54">
        <v>0.29584978116136601</v>
      </c>
      <c r="I54">
        <v>0.17336928128958001</v>
      </c>
      <c r="J54">
        <v>0.45283156687897802</v>
      </c>
      <c r="K54">
        <v>0.193936034612508</v>
      </c>
      <c r="L54">
        <v>0.21741536499931199</v>
      </c>
      <c r="M54">
        <v>0.182465386016782</v>
      </c>
      <c r="N54">
        <v>9.8322648790916706E-2</v>
      </c>
      <c r="O54">
        <v>0.18654324924804599</v>
      </c>
      <c r="P54">
        <v>7.29753030953353E-2</v>
      </c>
      <c r="Q54">
        <v>0.769012621865104</v>
      </c>
      <c r="R54">
        <v>0.68190898301396197</v>
      </c>
      <c r="S54">
        <v>0.112989381975453</v>
      </c>
      <c r="T54">
        <v>0.10068545578298101</v>
      </c>
      <c r="U54">
        <v>0.162714160008957</v>
      </c>
      <c r="V54">
        <v>0.13493675632079499</v>
      </c>
      <c r="W54">
        <v>0.117149828157533</v>
      </c>
      <c r="X54">
        <v>0.28481527390559003</v>
      </c>
      <c r="AA54" t="str">
        <f t="shared" si="19"/>
        <v>PS_16:1/20:2</v>
      </c>
      <c r="AB54">
        <f t="shared" si="20"/>
        <v>0.26456230991768698</v>
      </c>
      <c r="AC54">
        <f t="shared" si="21"/>
        <v>0.21712107896149449</v>
      </c>
      <c r="AD54">
        <f t="shared" si="22"/>
        <v>0.26283465189702648</v>
      </c>
      <c r="AE54">
        <f t="shared" si="23"/>
        <v>0.31310042408427902</v>
      </c>
      <c r="AF54">
        <f t="shared" si="24"/>
        <v>0.20567569980591</v>
      </c>
      <c r="AG54">
        <f t="shared" si="25"/>
        <v>0.14039401740384935</v>
      </c>
      <c r="AH54">
        <f t="shared" si="26"/>
        <v>0.12975927617169064</v>
      </c>
      <c r="AI54">
        <f t="shared" si="29"/>
        <v>0.10683741887921699</v>
      </c>
      <c r="AJ54">
        <f t="shared" si="30"/>
        <v>0.148825458164876</v>
      </c>
      <c r="AK54">
        <f t="shared" si="31"/>
        <v>0.20098255103156151</v>
      </c>
      <c r="AM54" t="str">
        <f t="shared" si="32"/>
        <v>PS_16:1/20:2</v>
      </c>
      <c r="AN54">
        <f t="shared" si="33"/>
        <v>0.2526588329332794</v>
      </c>
      <c r="AO54">
        <f t="shared" si="34"/>
        <v>0.14535974433023888</v>
      </c>
      <c r="AQ54">
        <f t="shared" si="35"/>
        <v>4.2920778046853736E-2</v>
      </c>
      <c r="AR54">
        <f t="shared" si="36"/>
        <v>3.4849355828135871E-2</v>
      </c>
      <c r="AT54">
        <f t="shared" si="27"/>
        <v>1.9194755471989119E-2</v>
      </c>
      <c r="AU54">
        <f t="shared" si="28"/>
        <v>1.4227189940603333E-2</v>
      </c>
      <c r="AW54">
        <f t="shared" si="37"/>
        <v>2.7333965455445747E-3</v>
      </c>
    </row>
    <row r="55" spans="1:49" x14ac:dyDescent="0.2">
      <c r="A55" t="s">
        <v>1576</v>
      </c>
      <c r="B55">
        <v>784.63400000000001</v>
      </c>
      <c r="C55">
        <v>0.28197151515847202</v>
      </c>
      <c r="D55">
        <v>0.141166859662225</v>
      </c>
      <c r="E55">
        <v>0.120099899522926</v>
      </c>
      <c r="F55">
        <v>0.301117426978249</v>
      </c>
      <c r="G55">
        <v>0.18174243947634799</v>
      </c>
      <c r="H55">
        <v>0.125118318732269</v>
      </c>
      <c r="I55">
        <v>0.30580070026672801</v>
      </c>
      <c r="J55">
        <v>0.218847775430387</v>
      </c>
      <c r="K55">
        <v>0.15399335552253701</v>
      </c>
      <c r="L55">
        <v>0.24663439751586499</v>
      </c>
      <c r="M55">
        <v>0.16229932489093499</v>
      </c>
      <c r="N55">
        <v>0.12451096870372801</v>
      </c>
      <c r="O55">
        <v>0.11570414727582801</v>
      </c>
      <c r="P55">
        <v>0.26617693688204003</v>
      </c>
      <c r="Q55">
        <v>0.62222195163613403</v>
      </c>
      <c r="R55">
        <v>0.21491275724693801</v>
      </c>
      <c r="S55">
        <v>0.26749811662959699</v>
      </c>
      <c r="T55">
        <v>0.303053602395709</v>
      </c>
      <c r="U55">
        <v>0.20928133381326</v>
      </c>
      <c r="V55">
        <v>0.46216187027139899</v>
      </c>
      <c r="W55">
        <v>0.27687105099931097</v>
      </c>
      <c r="X55">
        <v>0.22883953456532</v>
      </c>
      <c r="AA55" t="str">
        <f t="shared" si="19"/>
        <v>PS_16:0/20:3</v>
      </c>
      <c r="AB55">
        <f t="shared" si="20"/>
        <v>0.21156918741034852</v>
      </c>
      <c r="AC55">
        <f t="shared" si="21"/>
        <v>0.2106086632505875</v>
      </c>
      <c r="AD55">
        <f t="shared" si="22"/>
        <v>0.15343037910430851</v>
      </c>
      <c r="AE55">
        <f t="shared" si="23"/>
        <v>0.26232423784855752</v>
      </c>
      <c r="AF55">
        <f t="shared" si="24"/>
        <v>0.20031387651920102</v>
      </c>
      <c r="AG55">
        <f t="shared" si="25"/>
        <v>0.14340514679733149</v>
      </c>
      <c r="AH55">
        <f t="shared" si="26"/>
        <v>0.19094054207893402</v>
      </c>
      <c r="AI55">
        <f t="shared" si="29"/>
        <v>0.285275859512653</v>
      </c>
      <c r="AJ55">
        <f t="shared" si="30"/>
        <v>0.33572160204232948</v>
      </c>
      <c r="AK55">
        <f t="shared" si="31"/>
        <v>0.2528552927823155</v>
      </c>
      <c r="AM55" t="str">
        <f t="shared" si="32"/>
        <v>PS_16:0/20:3</v>
      </c>
      <c r="AN55">
        <f t="shared" si="33"/>
        <v>0.20764926882660059</v>
      </c>
      <c r="AO55">
        <f t="shared" si="34"/>
        <v>0.24163968864271271</v>
      </c>
      <c r="AQ55">
        <f t="shared" si="35"/>
        <v>3.8752328954636456E-2</v>
      </c>
      <c r="AR55">
        <f t="shared" si="36"/>
        <v>7.5996283276235449E-2</v>
      </c>
      <c r="AT55">
        <f t="shared" si="27"/>
        <v>1.7330568365800096E-2</v>
      </c>
      <c r="AU55">
        <f t="shared" si="28"/>
        <v>3.1025352729130588E-2</v>
      </c>
      <c r="AW55">
        <f t="shared" si="37"/>
        <v>0.40753879044967101</v>
      </c>
    </row>
    <row r="56" spans="1:49" x14ac:dyDescent="0.2">
      <c r="A56" t="s">
        <v>1577</v>
      </c>
      <c r="B56">
        <v>784.63400000000001</v>
      </c>
      <c r="C56">
        <v>1.09853070431624</v>
      </c>
      <c r="D56">
        <v>0.74455742206594799</v>
      </c>
      <c r="E56">
        <v>0.59183257717998305</v>
      </c>
      <c r="F56">
        <v>0.55528377983256305</v>
      </c>
      <c r="G56">
        <v>0.82685047883000296</v>
      </c>
      <c r="H56">
        <v>0.66937771711402905</v>
      </c>
      <c r="I56">
        <v>0.48137311514469899</v>
      </c>
      <c r="J56">
        <v>0.53716489105448695</v>
      </c>
      <c r="K56">
        <v>0.76207713639331198</v>
      </c>
      <c r="L56">
        <v>0.43790332525541198</v>
      </c>
      <c r="M56">
        <v>1.0583465838906001</v>
      </c>
      <c r="N56">
        <v>1.1689548940558401</v>
      </c>
      <c r="O56">
        <v>1.55112276034797</v>
      </c>
      <c r="P56">
        <v>2.1007670113997001</v>
      </c>
      <c r="Q56">
        <v>4.5288335823958201</v>
      </c>
      <c r="R56">
        <v>3.79089042141486</v>
      </c>
      <c r="S56">
        <v>0.83020223716013197</v>
      </c>
      <c r="T56">
        <v>0.93509653490379097</v>
      </c>
      <c r="U56">
        <v>0.58124190937628795</v>
      </c>
      <c r="V56">
        <v>0.66186572309925695</v>
      </c>
      <c r="W56">
        <v>0.54886402767980302</v>
      </c>
      <c r="X56">
        <v>0.79357467700114603</v>
      </c>
      <c r="AA56" t="str">
        <f t="shared" si="19"/>
        <v>PS_18:1/18:2</v>
      </c>
      <c r="AB56">
        <f t="shared" si="20"/>
        <v>0.92154406319109405</v>
      </c>
      <c r="AC56">
        <f t="shared" si="21"/>
        <v>0.57355817850627311</v>
      </c>
      <c r="AD56">
        <f t="shared" si="22"/>
        <v>0.748114097972016</v>
      </c>
      <c r="AE56">
        <f t="shared" si="23"/>
        <v>0.509269003099593</v>
      </c>
      <c r="AF56">
        <f t="shared" si="24"/>
        <v>0.59999023082436198</v>
      </c>
      <c r="AG56">
        <f t="shared" si="25"/>
        <v>1.1136507389732202</v>
      </c>
      <c r="AH56">
        <f t="shared" si="26"/>
        <v>1.825944885873835</v>
      </c>
      <c r="AI56">
        <f t="shared" si="29"/>
        <v>0.88264938603196152</v>
      </c>
      <c r="AJ56">
        <f t="shared" si="30"/>
        <v>0.62155381623777251</v>
      </c>
      <c r="AK56">
        <f t="shared" si="31"/>
        <v>0.67121935234047458</v>
      </c>
      <c r="AM56" t="str">
        <f t="shared" si="32"/>
        <v>PS_18:1/18:2</v>
      </c>
      <c r="AN56">
        <f t="shared" si="33"/>
        <v>0.67049511471866752</v>
      </c>
      <c r="AO56">
        <f t="shared" si="34"/>
        <v>1.0230036358914527</v>
      </c>
      <c r="AQ56">
        <f t="shared" si="35"/>
        <v>0.16538730937816584</v>
      </c>
      <c r="AR56">
        <f t="shared" si="36"/>
        <v>0.48927114249857823</v>
      </c>
      <c r="AT56">
        <f t="shared" si="27"/>
        <v>7.396345327707346E-2</v>
      </c>
      <c r="AU56">
        <f t="shared" si="28"/>
        <v>0.1997441074983457</v>
      </c>
      <c r="AW56">
        <f t="shared" si="37"/>
        <v>0.18862905027647558</v>
      </c>
    </row>
    <row r="57" spans="1:49" x14ac:dyDescent="0.2">
      <c r="A57" t="s">
        <v>1578</v>
      </c>
      <c r="B57">
        <v>786.63599999999997</v>
      </c>
      <c r="C57">
        <v>0.43032177632385699</v>
      </c>
      <c r="D57">
        <v>0.221333777330077</v>
      </c>
      <c r="E57">
        <v>0.41349349376487399</v>
      </c>
      <c r="F57">
        <v>0.45754460361571297</v>
      </c>
      <c r="G57">
        <v>0.235559648664252</v>
      </c>
      <c r="H57">
        <v>0.248080063734201</v>
      </c>
      <c r="I57">
        <v>0.64237187958138797</v>
      </c>
      <c r="J57">
        <v>0.39039651881474302</v>
      </c>
      <c r="K57">
        <v>0.30355255674836101</v>
      </c>
      <c r="L57">
        <v>0.36600377547598201</v>
      </c>
      <c r="M57">
        <v>0.23838511556164499</v>
      </c>
      <c r="N57">
        <v>7.3696687293843904E-2</v>
      </c>
      <c r="O57">
        <v>0.18654324924804599</v>
      </c>
      <c r="P57">
        <v>0.39433709408558598</v>
      </c>
      <c r="Q57">
        <v>0.61698551020387704</v>
      </c>
      <c r="R57">
        <v>0.61087757675078602</v>
      </c>
      <c r="S57">
        <v>0.13147068595530301</v>
      </c>
      <c r="T57">
        <v>0.154161765564065</v>
      </c>
      <c r="U57">
        <v>3.0031003323687602E-2</v>
      </c>
      <c r="V57">
        <v>0.123439057891379</v>
      </c>
      <c r="W57">
        <v>0.18982219595166</v>
      </c>
      <c r="X57">
        <v>7.9059131384939293E-2</v>
      </c>
      <c r="AA57" t="str">
        <f t="shared" si="19"/>
        <v>PS_16:1/20:1</v>
      </c>
      <c r="AB57">
        <f t="shared" si="20"/>
        <v>0.32582777682696701</v>
      </c>
      <c r="AC57">
        <f t="shared" si="21"/>
        <v>0.43551904869029345</v>
      </c>
      <c r="AD57">
        <f t="shared" si="22"/>
        <v>0.2418198561992265</v>
      </c>
      <c r="AE57">
        <f t="shared" si="23"/>
        <v>0.51638419919806555</v>
      </c>
      <c r="AF57">
        <f t="shared" si="24"/>
        <v>0.33477816611217148</v>
      </c>
      <c r="AG57">
        <f t="shared" si="25"/>
        <v>0.15604090142774446</v>
      </c>
      <c r="AH57">
        <f t="shared" si="26"/>
        <v>0.29044017166681602</v>
      </c>
      <c r="AI57">
        <f t="shared" si="29"/>
        <v>0.142816225759684</v>
      </c>
      <c r="AJ57">
        <f t="shared" si="30"/>
        <v>7.6735030607533297E-2</v>
      </c>
      <c r="AK57">
        <f t="shared" si="31"/>
        <v>0.13444066366829965</v>
      </c>
      <c r="AM57" t="str">
        <f t="shared" si="32"/>
        <v>PS_16:1/20:1</v>
      </c>
      <c r="AN57">
        <f t="shared" si="33"/>
        <v>0.37086580940534475</v>
      </c>
      <c r="AO57">
        <f t="shared" si="34"/>
        <v>0.16009459862601547</v>
      </c>
      <c r="AQ57">
        <f t="shared" si="35"/>
        <v>0.10646506884157482</v>
      </c>
      <c r="AR57">
        <f t="shared" si="36"/>
        <v>7.8917496476162724E-2</v>
      </c>
      <c r="AT57">
        <f t="shared" si="27"/>
        <v>4.7612626231791216E-2</v>
      </c>
      <c r="AU57">
        <f t="shared" si="28"/>
        <v>3.2217933024081366E-2</v>
      </c>
      <c r="AW57">
        <f t="shared" si="37"/>
        <v>8.4977519396354385E-3</v>
      </c>
    </row>
    <row r="58" spans="1:49" x14ac:dyDescent="0.2">
      <c r="A58" t="s">
        <v>1579</v>
      </c>
      <c r="B58">
        <v>786.63599999999997</v>
      </c>
      <c r="C58">
        <v>0.23846739818894899</v>
      </c>
      <c r="D58">
        <v>8.3934681987988105E-2</v>
      </c>
      <c r="E58">
        <v>3.2716723065507901E-2</v>
      </c>
      <c r="F58">
        <v>0.195505576240326</v>
      </c>
      <c r="G58">
        <v>0.247013635116441</v>
      </c>
      <c r="H58">
        <v>0.173723442152485</v>
      </c>
      <c r="I58">
        <v>2.9739658078264501E-2</v>
      </c>
      <c r="J58">
        <v>0.13623919796654399</v>
      </c>
      <c r="K58">
        <v>0.18244528643006899</v>
      </c>
      <c r="L58">
        <v>0.168553957967572</v>
      </c>
      <c r="M58">
        <v>0.18996894967467901</v>
      </c>
      <c r="N58">
        <v>0.38185059988248599</v>
      </c>
      <c r="O58">
        <v>0.31122110177254603</v>
      </c>
      <c r="P58">
        <v>0.42546057705745599</v>
      </c>
      <c r="Q58">
        <v>0.45168986435736103</v>
      </c>
      <c r="R58">
        <v>0.45412885735946601</v>
      </c>
      <c r="S58">
        <v>0.22726513195008299</v>
      </c>
      <c r="T58">
        <v>0.26629999493283002</v>
      </c>
      <c r="U58">
        <v>0.201182470603224</v>
      </c>
      <c r="V58">
        <v>0.37226448078468799</v>
      </c>
      <c r="W58">
        <v>0.27346151858213202</v>
      </c>
      <c r="X58">
        <v>0.21943694961062499</v>
      </c>
      <c r="AA58" t="str">
        <f t="shared" si="19"/>
        <v>PS_16:0/20:2</v>
      </c>
      <c r="AB58">
        <f t="shared" si="20"/>
        <v>0.16120104008846856</v>
      </c>
      <c r="AC58">
        <f t="shared" si="21"/>
        <v>0.11411114965291695</v>
      </c>
      <c r="AD58">
        <f t="shared" si="22"/>
        <v>0.210368538634463</v>
      </c>
      <c r="AE58">
        <f t="shared" si="23"/>
        <v>8.2989428022404249E-2</v>
      </c>
      <c r="AF58">
        <f t="shared" si="24"/>
        <v>0.17549962219882048</v>
      </c>
      <c r="AG58">
        <f t="shared" si="25"/>
        <v>0.28590977477858248</v>
      </c>
      <c r="AH58">
        <f t="shared" si="26"/>
        <v>0.36834083941500101</v>
      </c>
      <c r="AI58">
        <f t="shared" si="29"/>
        <v>0.24678256344145649</v>
      </c>
      <c r="AJ58">
        <f t="shared" si="30"/>
        <v>0.28672347569395601</v>
      </c>
      <c r="AK58">
        <f t="shared" si="31"/>
        <v>0.24644923409637851</v>
      </c>
      <c r="AM58" t="str">
        <f t="shared" si="32"/>
        <v>PS_16:0/20:2</v>
      </c>
      <c r="AN58">
        <f t="shared" si="33"/>
        <v>0.14883395571941466</v>
      </c>
      <c r="AO58">
        <f t="shared" si="34"/>
        <v>0.28684117748507487</v>
      </c>
      <c r="AQ58">
        <f t="shared" si="35"/>
        <v>5.0476931681425322E-2</v>
      </c>
      <c r="AR58">
        <f t="shared" si="36"/>
        <v>4.9697278369184444E-2</v>
      </c>
      <c r="AT58">
        <f t="shared" si="27"/>
        <v>2.2573970107055953E-2</v>
      </c>
      <c r="AU58">
        <f t="shared" si="28"/>
        <v>2.028882893492627E-2</v>
      </c>
      <c r="AW58">
        <f t="shared" si="37"/>
        <v>2.4255716708994697E-3</v>
      </c>
    </row>
    <row r="59" spans="1:49" x14ac:dyDescent="0.2">
      <c r="A59" t="s">
        <v>1580</v>
      </c>
      <c r="B59">
        <v>786.63599999999997</v>
      </c>
      <c r="C59">
        <v>1.17761274850734</v>
      </c>
      <c r="D59">
        <v>0.87665790067674398</v>
      </c>
      <c r="E59">
        <v>1.0949691990636501</v>
      </c>
      <c r="F59">
        <v>1.31371716245963</v>
      </c>
      <c r="G59">
        <v>1.218217107686</v>
      </c>
      <c r="H59">
        <v>1.17294714747606</v>
      </c>
      <c r="I59">
        <v>1.2149952765218099</v>
      </c>
      <c r="J59">
        <v>1.3592984530759999</v>
      </c>
      <c r="K59">
        <v>1.00027980309049</v>
      </c>
      <c r="L59">
        <v>1.6855872443379101</v>
      </c>
      <c r="M59">
        <v>1.8512404780151199</v>
      </c>
      <c r="N59">
        <v>2.3525115083530901</v>
      </c>
      <c r="O59">
        <v>1.87630653813604</v>
      </c>
      <c r="P59">
        <v>3.5865724553293301</v>
      </c>
      <c r="Q59">
        <v>4.4881944485215</v>
      </c>
      <c r="R59">
        <v>3.5948368802773798</v>
      </c>
      <c r="S59">
        <v>2.9232256985601199</v>
      </c>
      <c r="T59">
        <v>3.4959321217172898</v>
      </c>
      <c r="U59">
        <v>1.8038452412464201</v>
      </c>
      <c r="V59">
        <v>2.37357694598558</v>
      </c>
      <c r="W59">
        <v>1.4558844994625499</v>
      </c>
      <c r="X59">
        <v>1.4940579498970099</v>
      </c>
      <c r="AA59" t="str">
        <f t="shared" si="19"/>
        <v>PS_18:0/18:2</v>
      </c>
      <c r="AB59">
        <f t="shared" si="20"/>
        <v>1.027135324592042</v>
      </c>
      <c r="AC59">
        <f t="shared" si="21"/>
        <v>1.20434318076164</v>
      </c>
      <c r="AD59">
        <f t="shared" si="22"/>
        <v>1.1955821275810301</v>
      </c>
      <c r="AE59">
        <f t="shared" si="23"/>
        <v>1.2871468647989048</v>
      </c>
      <c r="AF59">
        <f t="shared" si="24"/>
        <v>1.3429335237141999</v>
      </c>
      <c r="AG59">
        <f t="shared" si="25"/>
        <v>2.1018759931841049</v>
      </c>
      <c r="AH59">
        <f t="shared" si="26"/>
        <v>2.7314394967326852</v>
      </c>
      <c r="AI59">
        <f t="shared" si="29"/>
        <v>3.2095789101387049</v>
      </c>
      <c r="AJ59">
        <f t="shared" si="30"/>
        <v>2.0887110936160003</v>
      </c>
      <c r="AK59">
        <f t="shared" si="31"/>
        <v>1.4749712246797799</v>
      </c>
      <c r="AM59" t="str">
        <f t="shared" si="32"/>
        <v>PS_18:0/18:2</v>
      </c>
      <c r="AN59">
        <f t="shared" si="33"/>
        <v>1.2114282042895634</v>
      </c>
      <c r="AO59">
        <f t="shared" si="34"/>
        <v>2.3213153436702552</v>
      </c>
      <c r="AQ59">
        <f t="shared" si="35"/>
        <v>0.11967886801661522</v>
      </c>
      <c r="AR59">
        <f t="shared" si="36"/>
        <v>0.66629023666028453</v>
      </c>
      <c r="AT59">
        <f t="shared" si="27"/>
        <v>5.3522016871075412E-2</v>
      </c>
      <c r="AU59">
        <f t="shared" si="28"/>
        <v>0.27201185006932388</v>
      </c>
      <c r="AW59">
        <f t="shared" si="37"/>
        <v>1.9245439922876729E-2</v>
      </c>
    </row>
    <row r="60" spans="1:49" x14ac:dyDescent="0.2">
      <c r="A60" t="s">
        <v>1581</v>
      </c>
      <c r="B60">
        <v>786.63599999999997</v>
      </c>
      <c r="C60">
        <v>0.57323526070314501</v>
      </c>
      <c r="D60">
        <v>0.44204394722814699</v>
      </c>
      <c r="E60">
        <v>0.539172024790327</v>
      </c>
      <c r="F60">
        <v>0.47057542184564999</v>
      </c>
      <c r="G60">
        <v>0.45090940539384999</v>
      </c>
      <c r="H60">
        <v>0.18222660963155099</v>
      </c>
      <c r="I60">
        <v>0.44099334993671502</v>
      </c>
      <c r="J60">
        <v>0.55459554139116796</v>
      </c>
      <c r="K60">
        <v>0.429204598939393</v>
      </c>
      <c r="L60">
        <v>0.64626407698767496</v>
      </c>
      <c r="M60">
        <v>1.30685206100923</v>
      </c>
      <c r="N60">
        <v>1.05014173558561</v>
      </c>
      <c r="O60">
        <v>1.0563360088073801</v>
      </c>
      <c r="P60">
        <v>1.97841042106667</v>
      </c>
      <c r="Q60">
        <v>2.4457069535357099</v>
      </c>
      <c r="R60">
        <v>1.7213874332049299</v>
      </c>
      <c r="S60">
        <v>0.33696029887088902</v>
      </c>
      <c r="T60">
        <v>0.64134301619203105</v>
      </c>
      <c r="U60">
        <v>0.47290666216768801</v>
      </c>
      <c r="V60">
        <v>0.73374595958815703</v>
      </c>
      <c r="W60">
        <v>0.683847789793253</v>
      </c>
      <c r="X60">
        <v>0.54933392161508099</v>
      </c>
      <c r="AA60" t="str">
        <f t="shared" si="19"/>
        <v>PS_18:1/18:1</v>
      </c>
      <c r="AB60">
        <f t="shared" si="20"/>
        <v>0.507639603965646</v>
      </c>
      <c r="AC60">
        <f t="shared" si="21"/>
        <v>0.50487372331798852</v>
      </c>
      <c r="AD60">
        <f t="shared" si="22"/>
        <v>0.31656800751270048</v>
      </c>
      <c r="AE60">
        <f t="shared" si="23"/>
        <v>0.49779444566394149</v>
      </c>
      <c r="AF60">
        <f t="shared" si="24"/>
        <v>0.53773433796353398</v>
      </c>
      <c r="AG60">
        <f t="shared" si="25"/>
        <v>1.17849689829742</v>
      </c>
      <c r="AH60">
        <f t="shared" si="26"/>
        <v>1.5173732149370251</v>
      </c>
      <c r="AI60">
        <f t="shared" si="29"/>
        <v>0.48915165753146006</v>
      </c>
      <c r="AJ60">
        <f t="shared" si="30"/>
        <v>0.60332631087792254</v>
      </c>
      <c r="AK60">
        <f t="shared" si="31"/>
        <v>0.61659085570416705</v>
      </c>
      <c r="AM60" t="str">
        <f t="shared" si="32"/>
        <v>PS_18:1/18:1</v>
      </c>
      <c r="AN60">
        <f t="shared" si="33"/>
        <v>0.47292202368476211</v>
      </c>
      <c r="AO60">
        <f t="shared" si="34"/>
        <v>0.88098778746959883</v>
      </c>
      <c r="AQ60">
        <f t="shared" si="35"/>
        <v>8.8730030599038681E-2</v>
      </c>
      <c r="AR60">
        <f t="shared" si="36"/>
        <v>0.44554328329394755</v>
      </c>
      <c r="AT60">
        <f t="shared" si="27"/>
        <v>3.9681276013017373E-2</v>
      </c>
      <c r="AU60">
        <f t="shared" si="28"/>
        <v>0.18189228373241073</v>
      </c>
      <c r="AW60">
        <f t="shared" si="37"/>
        <v>0.10981284398719177</v>
      </c>
    </row>
    <row r="61" spans="1:49" x14ac:dyDescent="0.2">
      <c r="A61" t="s">
        <v>1582</v>
      </c>
      <c r="B61">
        <v>788.63800000000003</v>
      </c>
      <c r="C61">
        <v>0.648031598009008</v>
      </c>
      <c r="D61">
        <v>0.26145370274068103</v>
      </c>
      <c r="E61">
        <v>0.103116271387174</v>
      </c>
      <c r="F61">
        <v>0.44434700701431001</v>
      </c>
      <c r="G61">
        <v>0.27771522784038699</v>
      </c>
      <c r="H61">
        <v>0.29995846664835801</v>
      </c>
      <c r="I61">
        <v>0.55109374738490102</v>
      </c>
      <c r="J61">
        <v>0.34681471595228502</v>
      </c>
      <c r="K61">
        <v>0.50470641742589395</v>
      </c>
      <c r="L61">
        <v>0.33083907306328902</v>
      </c>
      <c r="M61">
        <v>0.33209479824446603</v>
      </c>
      <c r="N61">
        <v>0.30324647297794499</v>
      </c>
      <c r="O61">
        <v>0.27509891113046298</v>
      </c>
      <c r="P61">
        <v>0.32344355554543402</v>
      </c>
      <c r="Q61">
        <v>1.11502042666436</v>
      </c>
      <c r="R61">
        <v>0.41583624124114199</v>
      </c>
      <c r="S61">
        <v>0.63954134283314401</v>
      </c>
      <c r="T61">
        <v>0.37683047510992401</v>
      </c>
      <c r="U61">
        <v>0.42703131197810701</v>
      </c>
      <c r="V61">
        <v>0.108322868584358</v>
      </c>
      <c r="W61">
        <v>0.37970010373336899</v>
      </c>
      <c r="X61">
        <v>0.35963004578038998</v>
      </c>
      <c r="AA61" t="str">
        <f t="shared" si="19"/>
        <v>PS_16:0/20:1</v>
      </c>
      <c r="AB61">
        <f t="shared" si="20"/>
        <v>0.45474265037484451</v>
      </c>
      <c r="AC61">
        <f t="shared" si="21"/>
        <v>0.27373163920074201</v>
      </c>
      <c r="AD61">
        <f t="shared" si="22"/>
        <v>0.28883684724437253</v>
      </c>
      <c r="AE61">
        <f t="shared" si="23"/>
        <v>0.44895423166859305</v>
      </c>
      <c r="AF61">
        <f t="shared" si="24"/>
        <v>0.41777274524459151</v>
      </c>
      <c r="AG61">
        <f t="shared" si="25"/>
        <v>0.31767063561120551</v>
      </c>
      <c r="AH61">
        <f t="shared" si="26"/>
        <v>0.29927123333794847</v>
      </c>
      <c r="AI61">
        <f t="shared" si="29"/>
        <v>0.50818590897153404</v>
      </c>
      <c r="AJ61">
        <f t="shared" si="30"/>
        <v>0.26767709028123249</v>
      </c>
      <c r="AK61">
        <f t="shared" si="31"/>
        <v>0.36966507475687949</v>
      </c>
      <c r="AM61" t="str">
        <f t="shared" si="32"/>
        <v>PS_16:0/20:1</v>
      </c>
      <c r="AN61">
        <f t="shared" si="33"/>
        <v>0.37680762274662871</v>
      </c>
      <c r="AO61">
        <f t="shared" si="34"/>
        <v>0.35249398859175995</v>
      </c>
      <c r="AQ61">
        <f t="shared" si="35"/>
        <v>8.8488217715754255E-2</v>
      </c>
      <c r="AR61">
        <f t="shared" si="36"/>
        <v>9.4570151343150805E-2</v>
      </c>
      <c r="AT61">
        <f t="shared" si="27"/>
        <v>3.9573134004045531E-2</v>
      </c>
      <c r="AU61">
        <f t="shared" si="28"/>
        <v>3.8608102614750117E-2</v>
      </c>
      <c r="AW61">
        <f t="shared" si="37"/>
        <v>0.6857410345615671</v>
      </c>
    </row>
    <row r="62" spans="1:49" x14ac:dyDescent="0.2">
      <c r="A62" t="s">
        <v>1583</v>
      </c>
      <c r="B62">
        <v>788.63800000000003</v>
      </c>
      <c r="C62">
        <v>6.8833429062396201</v>
      </c>
      <c r="D62">
        <v>4.3827924023032097</v>
      </c>
      <c r="E62">
        <v>5.2915548527573897</v>
      </c>
      <c r="F62">
        <v>7.8042310760364799</v>
      </c>
      <c r="G62">
        <v>6.4334355471200402</v>
      </c>
      <c r="H62">
        <v>5.0298783213923102</v>
      </c>
      <c r="I62">
        <v>8.1418102031339892</v>
      </c>
      <c r="J62">
        <v>6.3521369488235297</v>
      </c>
      <c r="K62">
        <v>7.0718669354895001</v>
      </c>
      <c r="L62">
        <v>7.8031521850726602</v>
      </c>
      <c r="M62">
        <v>8.4147850961571695</v>
      </c>
      <c r="N62">
        <v>6.4305666106946404</v>
      </c>
      <c r="O62">
        <v>7.3573914224315198</v>
      </c>
      <c r="P62">
        <v>8.3846469108282609</v>
      </c>
      <c r="Q62">
        <v>10.0731662770929</v>
      </c>
      <c r="R62">
        <v>6.3600979027753803</v>
      </c>
      <c r="S62">
        <v>4.6793579750415404</v>
      </c>
      <c r="T62">
        <v>6.3302505991837803</v>
      </c>
      <c r="U62">
        <v>3.7008534109168001</v>
      </c>
      <c r="V62">
        <v>3.4479436415798701</v>
      </c>
      <c r="W62">
        <v>3.0373367699526899</v>
      </c>
      <c r="X62">
        <v>2.8461342722915801</v>
      </c>
      <c r="AA62" t="str">
        <f t="shared" si="19"/>
        <v>PS_18:0/18:1</v>
      </c>
      <c r="AB62">
        <f t="shared" si="20"/>
        <v>5.6330676542714144</v>
      </c>
      <c r="AC62">
        <f t="shared" si="21"/>
        <v>6.5478929643969348</v>
      </c>
      <c r="AD62">
        <f t="shared" si="22"/>
        <v>5.7316569342561756</v>
      </c>
      <c r="AE62">
        <f t="shared" si="23"/>
        <v>7.2469735759787595</v>
      </c>
      <c r="AF62">
        <f t="shared" si="24"/>
        <v>7.4375095602810806</v>
      </c>
      <c r="AG62">
        <f t="shared" si="25"/>
        <v>7.422675853425905</v>
      </c>
      <c r="AH62">
        <f t="shared" si="26"/>
        <v>7.8710191666298908</v>
      </c>
      <c r="AI62">
        <f t="shared" si="29"/>
        <v>5.5048042871126608</v>
      </c>
      <c r="AJ62">
        <f t="shared" si="30"/>
        <v>3.5743985262483351</v>
      </c>
      <c r="AK62">
        <f t="shared" si="31"/>
        <v>2.9417355211221352</v>
      </c>
      <c r="AM62" t="str">
        <f t="shared" si="32"/>
        <v>PS_18:0/18:1</v>
      </c>
      <c r="AN62">
        <f t="shared" si="33"/>
        <v>6.5194201378368728</v>
      </c>
      <c r="AO62">
        <f t="shared" si="34"/>
        <v>5.4629266709077857</v>
      </c>
      <c r="AQ62">
        <f t="shared" si="35"/>
        <v>0.83355031114604583</v>
      </c>
      <c r="AR62">
        <f t="shared" si="36"/>
        <v>2.2115731633839801</v>
      </c>
      <c r="AT62">
        <f t="shared" si="27"/>
        <v>0.37277503167773179</v>
      </c>
      <c r="AU62">
        <f t="shared" si="28"/>
        <v>0.90287096318726756</v>
      </c>
      <c r="AW62">
        <f t="shared" si="37"/>
        <v>0.36244552530353369</v>
      </c>
    </row>
    <row r="63" spans="1:49" x14ac:dyDescent="0.2">
      <c r="A63" t="s">
        <v>1584</v>
      </c>
      <c r="B63">
        <v>790.64</v>
      </c>
      <c r="C63">
        <v>16.465751464776101</v>
      </c>
      <c r="D63">
        <v>11.6184971942901</v>
      </c>
      <c r="E63">
        <v>10.9236070427137</v>
      </c>
      <c r="F63">
        <v>11.2805645493995</v>
      </c>
      <c r="G63">
        <v>9.3723432561817095</v>
      </c>
      <c r="H63">
        <v>11.6295501525997</v>
      </c>
      <c r="I63">
        <v>12.662080480474099</v>
      </c>
      <c r="J63">
        <v>8.9667518360966891</v>
      </c>
      <c r="K63">
        <v>13.141264202098901</v>
      </c>
      <c r="L63">
        <v>13.889438339404</v>
      </c>
      <c r="M63">
        <v>10.910075650916101</v>
      </c>
      <c r="N63">
        <v>9.5768231507154802</v>
      </c>
      <c r="O63">
        <v>10.0895949158898</v>
      </c>
      <c r="P63">
        <v>11.953876433881801</v>
      </c>
      <c r="Q63">
        <v>31.632006394101399</v>
      </c>
      <c r="R63">
        <v>26.937248813082601</v>
      </c>
      <c r="S63">
        <v>6.0523136760453697</v>
      </c>
      <c r="T63">
        <v>12.125779606198201</v>
      </c>
      <c r="U63">
        <v>5.3124525902098103</v>
      </c>
      <c r="V63">
        <v>4.9541860979563896</v>
      </c>
      <c r="W63">
        <v>4.2265501243860202</v>
      </c>
      <c r="X63">
        <v>5.2555931061239898</v>
      </c>
      <c r="AA63" t="str">
        <f t="shared" si="19"/>
        <v>PS_18:0/18:0</v>
      </c>
      <c r="AB63">
        <f t="shared" si="20"/>
        <v>14.042124329533101</v>
      </c>
      <c r="AC63">
        <f t="shared" si="21"/>
        <v>11.102085796056599</v>
      </c>
      <c r="AD63">
        <f t="shared" si="22"/>
        <v>10.500946704390705</v>
      </c>
      <c r="AE63">
        <f t="shared" si="23"/>
        <v>10.814416158285393</v>
      </c>
      <c r="AF63">
        <f t="shared" si="24"/>
        <v>13.51535127075145</v>
      </c>
      <c r="AG63">
        <f t="shared" si="25"/>
        <v>10.243449400815791</v>
      </c>
      <c r="AH63">
        <f t="shared" si="26"/>
        <v>11.0217356748858</v>
      </c>
      <c r="AI63">
        <f t="shared" si="29"/>
        <v>9.0890466411217847</v>
      </c>
      <c r="AJ63">
        <f t="shared" si="30"/>
        <v>5.1333193440831</v>
      </c>
      <c r="AK63">
        <f t="shared" si="31"/>
        <v>4.741071615255005</v>
      </c>
      <c r="AM63" t="str">
        <f t="shared" si="32"/>
        <v>PS_18:0/18:0</v>
      </c>
      <c r="AN63">
        <f t="shared" si="33"/>
        <v>11.994984851803451</v>
      </c>
      <c r="AO63">
        <f t="shared" si="34"/>
        <v>8.0457245352322957</v>
      </c>
      <c r="AQ63">
        <f t="shared" si="35"/>
        <v>1.652683820255467</v>
      </c>
      <c r="AR63">
        <f t="shared" si="36"/>
        <v>2.9230973651133603</v>
      </c>
      <c r="AT63">
        <f t="shared" si="27"/>
        <v>0.73910267348105363</v>
      </c>
      <c r="AU63">
        <f t="shared" si="28"/>
        <v>1.1933495021669518</v>
      </c>
      <c r="AW63">
        <f t="shared" si="37"/>
        <v>3.7223242474329059E-2</v>
      </c>
    </row>
    <row r="64" spans="1:49" x14ac:dyDescent="0.2">
      <c r="A64" t="s">
        <v>1585</v>
      </c>
      <c r="B64">
        <v>790.64</v>
      </c>
      <c r="C64">
        <v>9.6221635751318608</v>
      </c>
      <c r="D64">
        <v>5.6925982737647001</v>
      </c>
      <c r="E64">
        <v>6.6112397172171598</v>
      </c>
      <c r="F64">
        <v>7.5878615311733899</v>
      </c>
      <c r="G64">
        <v>6.3235431379747196</v>
      </c>
      <c r="H64">
        <v>6.7893159121599798</v>
      </c>
      <c r="I64">
        <v>9.13344056103392</v>
      </c>
      <c r="J64">
        <v>5.9523880096563699</v>
      </c>
      <c r="K64">
        <v>7.7862515074734597</v>
      </c>
      <c r="L64">
        <v>7.6941574500641599</v>
      </c>
      <c r="M64">
        <v>6.2946689217735097</v>
      </c>
      <c r="N64">
        <v>5.10278420601494</v>
      </c>
      <c r="O64">
        <v>6.0198743365502603</v>
      </c>
      <c r="P64">
        <v>6.9303565090891697</v>
      </c>
      <c r="Q64">
        <v>18.863451146783198</v>
      </c>
      <c r="R64">
        <v>14.8479090707096</v>
      </c>
      <c r="S64">
        <v>3.80212365677616</v>
      </c>
      <c r="T64">
        <v>4.7086597921216002</v>
      </c>
      <c r="U64">
        <v>2.8483605938169498</v>
      </c>
      <c r="V64">
        <v>1.8692359353664301</v>
      </c>
      <c r="W64">
        <v>2.67016959613172</v>
      </c>
      <c r="X64">
        <v>2.7539240019771598</v>
      </c>
      <c r="AA64" t="str">
        <f t="shared" si="19"/>
        <v>PS_p16:0/22:6</v>
      </c>
      <c r="AB64">
        <f t="shared" si="20"/>
        <v>7.6573809244482804</v>
      </c>
      <c r="AC64">
        <f t="shared" si="21"/>
        <v>7.0995506241952748</v>
      </c>
      <c r="AD64">
        <f t="shared" si="22"/>
        <v>6.5564295250673492</v>
      </c>
      <c r="AE64">
        <f t="shared" si="23"/>
        <v>7.5429142853451445</v>
      </c>
      <c r="AF64">
        <f t="shared" si="24"/>
        <v>7.7402044787688098</v>
      </c>
      <c r="AG64">
        <f t="shared" si="25"/>
        <v>5.6987265638942244</v>
      </c>
      <c r="AH64">
        <f t="shared" si="26"/>
        <v>6.475115422819715</v>
      </c>
      <c r="AI64">
        <f t="shared" si="29"/>
        <v>4.2553917244488799</v>
      </c>
      <c r="AJ64">
        <f t="shared" si="30"/>
        <v>2.3587982645916901</v>
      </c>
      <c r="AK64">
        <f t="shared" si="31"/>
        <v>2.7120467990544399</v>
      </c>
      <c r="AM64" t="str">
        <f t="shared" si="32"/>
        <v>PS_p16:0/22:6</v>
      </c>
      <c r="AN64">
        <f t="shared" si="33"/>
        <v>7.3192959675649716</v>
      </c>
      <c r="AO64">
        <f t="shared" si="34"/>
        <v>4.3000157549617901</v>
      </c>
      <c r="AQ64">
        <f t="shared" si="35"/>
        <v>0.49288025674171076</v>
      </c>
      <c r="AR64">
        <f t="shared" si="36"/>
        <v>1.8013475890346338</v>
      </c>
      <c r="AT64">
        <f t="shared" si="27"/>
        <v>0.22042275176840284</v>
      </c>
      <c r="AU64">
        <f t="shared" si="28"/>
        <v>0.73539707375459062</v>
      </c>
      <c r="AW64">
        <f t="shared" si="37"/>
        <v>1.7696843476940529E-2</v>
      </c>
    </row>
    <row r="65" spans="1:49" x14ac:dyDescent="0.2">
      <c r="A65" t="s">
        <v>1586</v>
      </c>
      <c r="B65">
        <v>810.66</v>
      </c>
      <c r="C65">
        <v>1.17031397256499</v>
      </c>
      <c r="D65">
        <v>1.1816533672026901</v>
      </c>
      <c r="E65">
        <v>1.0928091779318401</v>
      </c>
      <c r="F65">
        <v>1.2023017083401</v>
      </c>
      <c r="G65">
        <v>1.1283504042207799</v>
      </c>
      <c r="H65">
        <v>0.87436871247667503</v>
      </c>
      <c r="I65">
        <v>0.88508029759825202</v>
      </c>
      <c r="J65">
        <v>0.65547220121079497</v>
      </c>
      <c r="K65">
        <v>0.75044449826598103</v>
      </c>
      <c r="L65">
        <v>1.4177090286324301</v>
      </c>
      <c r="M65">
        <v>1.2744104382611701</v>
      </c>
      <c r="N65">
        <v>1.79356127709333</v>
      </c>
      <c r="O65">
        <v>1.5963128423784301</v>
      </c>
      <c r="P65">
        <v>3.05765494298028</v>
      </c>
      <c r="Q65">
        <v>4.3290825252239902</v>
      </c>
      <c r="R65">
        <v>3.1828712755424799</v>
      </c>
      <c r="S65">
        <v>2.5273047003261802</v>
      </c>
      <c r="T65">
        <v>3.3441984341956199</v>
      </c>
      <c r="U65">
        <v>2.3183426046015101</v>
      </c>
      <c r="V65">
        <v>2.8553300869078</v>
      </c>
      <c r="W65">
        <v>1.1834292614056701</v>
      </c>
      <c r="X65">
        <v>1.4913521283355899</v>
      </c>
      <c r="AA65" t="str">
        <f t="shared" si="19"/>
        <v>PS_18:0/20:4</v>
      </c>
      <c r="AB65">
        <f t="shared" si="20"/>
        <v>1.17598366988384</v>
      </c>
      <c r="AC65">
        <f t="shared" si="21"/>
        <v>1.14755544313597</v>
      </c>
      <c r="AD65">
        <f t="shared" si="22"/>
        <v>1.0013595583487276</v>
      </c>
      <c r="AE65">
        <f t="shared" si="23"/>
        <v>0.77027624940452344</v>
      </c>
      <c r="AF65">
        <f t="shared" si="24"/>
        <v>1.0840767634492057</v>
      </c>
      <c r="AG65">
        <f t="shared" si="25"/>
        <v>1.53398585767725</v>
      </c>
      <c r="AH65">
        <f t="shared" si="26"/>
        <v>2.3269838926793551</v>
      </c>
      <c r="AI65">
        <f t="shared" si="29"/>
        <v>2.9357515672609003</v>
      </c>
      <c r="AJ65">
        <f t="shared" si="30"/>
        <v>2.586836345754655</v>
      </c>
      <c r="AK65">
        <f t="shared" si="31"/>
        <v>1.33739069487063</v>
      </c>
      <c r="AM65" t="str">
        <f t="shared" si="32"/>
        <v>PS_18:0/20:4</v>
      </c>
      <c r="AN65">
        <f t="shared" si="33"/>
        <v>1.0358503368444532</v>
      </c>
      <c r="AO65">
        <f t="shared" si="34"/>
        <v>2.144189671648558</v>
      </c>
      <c r="AQ65">
        <f t="shared" si="35"/>
        <v>0.16291131003109</v>
      </c>
      <c r="AR65">
        <f t="shared" si="36"/>
        <v>0.68541836192209937</v>
      </c>
      <c r="AT65">
        <f t="shared" si="27"/>
        <v>7.2856152706612123E-2</v>
      </c>
      <c r="AU65">
        <f t="shared" si="28"/>
        <v>0.27982087450723842</v>
      </c>
      <c r="AW65">
        <f t="shared" si="37"/>
        <v>2.0555361689296184E-2</v>
      </c>
    </row>
    <row r="66" spans="1:49" x14ac:dyDescent="0.2">
      <c r="A66" t="s">
        <v>1587</v>
      </c>
      <c r="B66">
        <v>812.66200000000003</v>
      </c>
      <c r="C66">
        <v>0.46344029115066798</v>
      </c>
      <c r="D66">
        <v>0.32079879977911602</v>
      </c>
      <c r="E66">
        <v>0.20310845454388299</v>
      </c>
      <c r="F66">
        <v>0.48861149383429098</v>
      </c>
      <c r="G66">
        <v>0.339742103628348</v>
      </c>
      <c r="H66">
        <v>0.267098117324233</v>
      </c>
      <c r="I66">
        <v>0.40149411890519299</v>
      </c>
      <c r="J66">
        <v>0.201878737214996</v>
      </c>
      <c r="K66">
        <v>0.26929545660868698</v>
      </c>
      <c r="L66">
        <v>0.18510069398767601</v>
      </c>
      <c r="M66">
        <v>0.31574113622002797</v>
      </c>
      <c r="N66">
        <v>0.32373086582448501</v>
      </c>
      <c r="O66">
        <v>0.44258189611689203</v>
      </c>
      <c r="P66">
        <v>0.62645619779777795</v>
      </c>
      <c r="Q66">
        <v>0.43555145143979002</v>
      </c>
      <c r="R66">
        <v>0.60963460792528701</v>
      </c>
      <c r="S66">
        <v>0.31920754928648998</v>
      </c>
      <c r="T66">
        <v>0.49204459690764701</v>
      </c>
      <c r="U66">
        <v>0.33046095894553401</v>
      </c>
      <c r="V66">
        <v>0.63133334421922405</v>
      </c>
      <c r="W66">
        <v>0.12631936634147101</v>
      </c>
      <c r="X66">
        <v>0.35993723284830997</v>
      </c>
      <c r="AA66" t="str">
        <f t="shared" si="19"/>
        <v>PS_16:0/22:3</v>
      </c>
      <c r="AB66">
        <f t="shared" si="20"/>
        <v>0.39211954546489203</v>
      </c>
      <c r="AC66">
        <f t="shared" si="21"/>
        <v>0.34585997418908698</v>
      </c>
      <c r="AD66">
        <f t="shared" si="22"/>
        <v>0.30342011047629047</v>
      </c>
      <c r="AE66">
        <f t="shared" si="23"/>
        <v>0.30168642806009449</v>
      </c>
      <c r="AF66">
        <f t="shared" si="24"/>
        <v>0.22719807529818148</v>
      </c>
      <c r="AG66">
        <f t="shared" si="25"/>
        <v>0.31973600102225652</v>
      </c>
      <c r="AH66">
        <f t="shared" si="26"/>
        <v>0.53451904695733499</v>
      </c>
      <c r="AI66">
        <f t="shared" si="29"/>
        <v>0.4056260730970685</v>
      </c>
      <c r="AJ66">
        <f t="shared" si="30"/>
        <v>0.480897151582379</v>
      </c>
      <c r="AK66">
        <f t="shared" si="31"/>
        <v>0.24312829959489049</v>
      </c>
      <c r="AM66" t="str">
        <f t="shared" si="32"/>
        <v>PS_16:0/22:3</v>
      </c>
      <c r="AN66">
        <f t="shared" si="33"/>
        <v>0.31405682669770912</v>
      </c>
      <c r="AO66">
        <f t="shared" si="34"/>
        <v>0.3967813144507859</v>
      </c>
      <c r="AQ66">
        <f t="shared" si="35"/>
        <v>6.1065205806572154E-2</v>
      </c>
      <c r="AR66">
        <f t="shared" si="36"/>
        <v>0.11797310717226156</v>
      </c>
      <c r="AT66">
        <f t="shared" si="27"/>
        <v>2.7309190248702042E-2</v>
      </c>
      <c r="AU66">
        <f t="shared" si="28"/>
        <v>4.8162319323785882E-2</v>
      </c>
      <c r="AW66">
        <f t="shared" si="37"/>
        <v>0.21319313388619562</v>
      </c>
    </row>
    <row r="67" spans="1:49" x14ac:dyDescent="0.2">
      <c r="A67" t="s">
        <v>1588</v>
      </c>
      <c r="B67">
        <v>812.66200000000003</v>
      </c>
      <c r="C67">
        <v>0.26463768931389398</v>
      </c>
      <c r="D67">
        <v>0.17773222455197399</v>
      </c>
      <c r="E67">
        <v>9.3554077486912898E-2</v>
      </c>
      <c r="F67">
        <v>0.148593064014509</v>
      </c>
      <c r="G67">
        <v>0.131172728585503</v>
      </c>
      <c r="H67">
        <v>0.111068177174159</v>
      </c>
      <c r="I67">
        <v>0.168700783247685</v>
      </c>
      <c r="J67">
        <v>9.9624230093489696E-2</v>
      </c>
      <c r="K67">
        <v>0.117482911588248</v>
      </c>
      <c r="L67">
        <v>0.18140203219090001</v>
      </c>
      <c r="M67">
        <v>0.50545468098436597</v>
      </c>
      <c r="N67">
        <v>0.25545296491852199</v>
      </c>
      <c r="O67">
        <v>0.49643323213639501</v>
      </c>
      <c r="P67">
        <v>0.444924240020032</v>
      </c>
      <c r="Q67">
        <v>1.17420113787633</v>
      </c>
      <c r="R67">
        <v>0.86251193162951201</v>
      </c>
      <c r="S67">
        <v>0.40413405362516103</v>
      </c>
      <c r="T67">
        <v>0.365822996117323</v>
      </c>
      <c r="U67">
        <v>0.314640456299834</v>
      </c>
      <c r="V67">
        <v>0.28863332919345203</v>
      </c>
      <c r="W67">
        <v>0.283580201916105</v>
      </c>
      <c r="X67">
        <v>0.39342828785391498</v>
      </c>
      <c r="AA67" t="str">
        <f t="shared" si="19"/>
        <v>PS_18:1/20:2</v>
      </c>
      <c r="AB67">
        <f t="shared" si="20"/>
        <v>0.221184956932934</v>
      </c>
      <c r="AC67">
        <f t="shared" si="21"/>
        <v>0.12107357075071096</v>
      </c>
      <c r="AD67">
        <f t="shared" si="22"/>
        <v>0.121120452879831</v>
      </c>
      <c r="AE67">
        <f t="shared" si="23"/>
        <v>0.13416250667058735</v>
      </c>
      <c r="AF67">
        <f t="shared" si="24"/>
        <v>0.14944247188957399</v>
      </c>
      <c r="AG67">
        <f t="shared" si="25"/>
        <v>0.38045382295144398</v>
      </c>
      <c r="AH67">
        <f t="shared" si="26"/>
        <v>0.47067873607821353</v>
      </c>
      <c r="AI67">
        <f t="shared" si="29"/>
        <v>0.38497852487124201</v>
      </c>
      <c r="AJ67">
        <f t="shared" si="30"/>
        <v>0.30163689274664301</v>
      </c>
      <c r="AK67">
        <f t="shared" si="31"/>
        <v>0.33850424488500996</v>
      </c>
      <c r="AM67" t="str">
        <f t="shared" si="32"/>
        <v>PS_18:1/20:2</v>
      </c>
      <c r="AN67">
        <f t="shared" si="33"/>
        <v>0.14939679182472748</v>
      </c>
      <c r="AO67">
        <f t="shared" si="34"/>
        <v>0.3752504443065105</v>
      </c>
      <c r="AQ67">
        <f t="shared" si="35"/>
        <v>4.1795281960298393E-2</v>
      </c>
      <c r="AR67">
        <f t="shared" si="36"/>
        <v>6.3240627203649133E-2</v>
      </c>
      <c r="AT67">
        <f t="shared" si="27"/>
        <v>1.8691418320399573E-2</v>
      </c>
      <c r="AU67">
        <f t="shared" si="28"/>
        <v>2.5817877943752232E-2</v>
      </c>
      <c r="AW67">
        <f t="shared" si="37"/>
        <v>2.9925461898974113E-4</v>
      </c>
    </row>
    <row r="68" spans="1:49" x14ac:dyDescent="0.2">
      <c r="A68" t="s">
        <v>1589</v>
      </c>
      <c r="B68">
        <v>812.66200000000003</v>
      </c>
      <c r="C68">
        <v>6.9521356168168597E-2</v>
      </c>
      <c r="D68">
        <v>5.8717527026486298E-2</v>
      </c>
      <c r="E68">
        <v>9.1891795421436703E-2</v>
      </c>
      <c r="F68">
        <v>7.4353517625464202E-2</v>
      </c>
      <c r="G68">
        <v>7.8849219877759905E-2</v>
      </c>
      <c r="H68">
        <v>1.03316103521946E-2</v>
      </c>
      <c r="I68">
        <v>5.2157793302223303E-2</v>
      </c>
      <c r="J68">
        <v>6.8256077198257895E-2</v>
      </c>
      <c r="K68">
        <v>5.3883920373823398E-2</v>
      </c>
      <c r="L68">
        <v>4.0758274275196203E-2</v>
      </c>
      <c r="M68">
        <v>0.50659246179575601</v>
      </c>
      <c r="N68">
        <v>0.61796271359946497</v>
      </c>
      <c r="O68">
        <v>0.71788774489652596</v>
      </c>
      <c r="P68">
        <v>1.08611144541647</v>
      </c>
      <c r="Q68">
        <v>1.43896858984667</v>
      </c>
      <c r="R68">
        <v>0.98961010157997398</v>
      </c>
      <c r="S68">
        <v>8.1235888355084399E-2</v>
      </c>
      <c r="T68">
        <v>0.342376622828446</v>
      </c>
      <c r="U68">
        <v>0.27699957994339403</v>
      </c>
      <c r="V68">
        <v>0.18002945138835999</v>
      </c>
      <c r="W68">
        <v>0.22028309591291501</v>
      </c>
      <c r="X68">
        <v>0.17876269257447699</v>
      </c>
      <c r="AA68" t="str">
        <f t="shared" si="19"/>
        <v>PS_18:2/20:1</v>
      </c>
      <c r="AB68">
        <f t="shared" si="20"/>
        <v>6.4119441597327451E-2</v>
      </c>
      <c r="AC68">
        <f t="shared" si="21"/>
        <v>8.3122656523450453E-2</v>
      </c>
      <c r="AD68">
        <f t="shared" si="22"/>
        <v>4.4590415114977251E-2</v>
      </c>
      <c r="AE68">
        <f t="shared" si="23"/>
        <v>6.0206935250240595E-2</v>
      </c>
      <c r="AF68">
        <f t="shared" si="24"/>
        <v>4.73210973245098E-2</v>
      </c>
      <c r="AG68">
        <f t="shared" si="25"/>
        <v>0.56227758769761049</v>
      </c>
      <c r="AH68">
        <f t="shared" si="26"/>
        <v>0.90199959515649797</v>
      </c>
      <c r="AI68">
        <f t="shared" si="29"/>
        <v>0.21180625559176519</v>
      </c>
      <c r="AJ68">
        <f t="shared" si="30"/>
        <v>0.22851451566587699</v>
      </c>
      <c r="AK68">
        <f t="shared" si="31"/>
        <v>0.19952289424369601</v>
      </c>
      <c r="AM68" t="str">
        <f t="shared" si="32"/>
        <v>PS_18:2/20:1</v>
      </c>
      <c r="AN68">
        <f t="shared" si="33"/>
        <v>5.9872109162101103E-2</v>
      </c>
      <c r="AO68">
        <f t="shared" si="34"/>
        <v>0.42082416967108938</v>
      </c>
      <c r="AQ68">
        <f t="shared" si="35"/>
        <v>1.5409396200242859E-2</v>
      </c>
      <c r="AR68">
        <f t="shared" si="36"/>
        <v>0.30870074728526203</v>
      </c>
      <c r="AT68">
        <f t="shared" si="27"/>
        <v>6.8912914791939986E-3</v>
      </c>
      <c r="AU68">
        <f t="shared" si="28"/>
        <v>0.12602655234412524</v>
      </c>
      <c r="AW68">
        <f t="shared" si="37"/>
        <v>5.9042992990064512E-2</v>
      </c>
    </row>
    <row r="69" spans="1:49" x14ac:dyDescent="0.2">
      <c r="A69" t="s">
        <v>1590</v>
      </c>
      <c r="B69">
        <v>814.66399999999999</v>
      </c>
      <c r="C69">
        <v>0.331127275931968</v>
      </c>
      <c r="D69">
        <v>0.25179924018673</v>
      </c>
      <c r="E69">
        <v>0.32798126469545102</v>
      </c>
      <c r="F69">
        <v>0.47198209243807698</v>
      </c>
      <c r="G69">
        <v>0.158233901575285</v>
      </c>
      <c r="H69">
        <v>0.24443818114493099</v>
      </c>
      <c r="I69">
        <v>0.38334246119092902</v>
      </c>
      <c r="J69">
        <v>0.27243944318193603</v>
      </c>
      <c r="K69">
        <v>0.17856415816980201</v>
      </c>
      <c r="L69">
        <v>0.35651632664939598</v>
      </c>
      <c r="M69">
        <v>0.68767810190189504</v>
      </c>
      <c r="N69">
        <v>0.55629003031366897</v>
      </c>
      <c r="O69">
        <v>0.337207476149611</v>
      </c>
      <c r="P69">
        <v>0.682936462658288</v>
      </c>
      <c r="Q69">
        <v>1.6573706097988099</v>
      </c>
      <c r="R69">
        <v>0.716807119530531</v>
      </c>
      <c r="S69">
        <v>0.31331515015953498</v>
      </c>
      <c r="T69">
        <v>0.59869055909652802</v>
      </c>
      <c r="U69">
        <v>0.29644830301820502</v>
      </c>
      <c r="V69">
        <v>0.34608557286644898</v>
      </c>
      <c r="W69">
        <v>0.45934617053502402</v>
      </c>
      <c r="X69">
        <v>0.42605815517187201</v>
      </c>
      <c r="AA69" t="str">
        <f t="shared" si="19"/>
        <v>PS_18:1/20:1</v>
      </c>
      <c r="AB69">
        <f t="shared" si="20"/>
        <v>0.29146325805934903</v>
      </c>
      <c r="AC69">
        <f t="shared" si="21"/>
        <v>0.39998167856676403</v>
      </c>
      <c r="AD69">
        <f t="shared" si="22"/>
        <v>0.20133604136010799</v>
      </c>
      <c r="AE69">
        <f t="shared" si="23"/>
        <v>0.32789095218643249</v>
      </c>
      <c r="AF69">
        <f t="shared" si="24"/>
        <v>0.26754024240959901</v>
      </c>
      <c r="AG69">
        <f t="shared" si="25"/>
        <v>0.62198406610778201</v>
      </c>
      <c r="AH69">
        <f t="shared" si="26"/>
        <v>0.5100719694039495</v>
      </c>
      <c r="AI69">
        <f t="shared" si="29"/>
        <v>0.45600285462803147</v>
      </c>
      <c r="AJ69">
        <f t="shared" si="30"/>
        <v>0.32126693794232697</v>
      </c>
      <c r="AK69">
        <f t="shared" si="31"/>
        <v>0.44270216285344799</v>
      </c>
      <c r="AM69" t="str">
        <f t="shared" si="32"/>
        <v>PS_18:1/20:1</v>
      </c>
      <c r="AN69">
        <f t="shared" si="33"/>
        <v>0.29764243451645045</v>
      </c>
      <c r="AO69">
        <f t="shared" si="34"/>
        <v>0.47040559818710753</v>
      </c>
      <c r="AQ69">
        <f t="shared" si="35"/>
        <v>7.3497515686128473E-2</v>
      </c>
      <c r="AR69">
        <f t="shared" si="36"/>
        <v>0.10927798528708137</v>
      </c>
      <c r="AT69">
        <f t="shared" si="27"/>
        <v>3.2869088250308071E-2</v>
      </c>
      <c r="AU69">
        <f t="shared" si="28"/>
        <v>4.4612550678786146E-2</v>
      </c>
      <c r="AW69">
        <f t="shared" si="37"/>
        <v>2.1904333670161615E-2</v>
      </c>
    </row>
    <row r="70" spans="1:49" x14ac:dyDescent="0.2">
      <c r="A70" t="s">
        <v>1591</v>
      </c>
      <c r="B70">
        <v>814.66399999999999</v>
      </c>
      <c r="C70">
        <v>3.1145699650950198</v>
      </c>
      <c r="D70">
        <v>1.8429172608481099</v>
      </c>
      <c r="E70">
        <v>1.6283861049983599</v>
      </c>
      <c r="F70">
        <v>2.5194866218976002</v>
      </c>
      <c r="G70">
        <v>1.4454419499243101</v>
      </c>
      <c r="H70">
        <v>1.5671058858365701</v>
      </c>
      <c r="I70">
        <v>2.5791979887498302</v>
      </c>
      <c r="J70">
        <v>1.83824626386132</v>
      </c>
      <c r="K70">
        <v>2.6381985075238301</v>
      </c>
      <c r="L70">
        <v>2.3089512020738501</v>
      </c>
      <c r="M70">
        <v>7.4188510317523999</v>
      </c>
      <c r="N70">
        <v>5.7095614688797696</v>
      </c>
      <c r="O70">
        <v>6.6354654391572003</v>
      </c>
      <c r="P70">
        <v>7.6697611738639901</v>
      </c>
      <c r="Q70">
        <v>11.243627044325301</v>
      </c>
      <c r="R70">
        <v>6.7390899982691304</v>
      </c>
      <c r="S70">
        <v>3.2711443554478898</v>
      </c>
      <c r="T70">
        <v>4.7531208958787303</v>
      </c>
      <c r="U70">
        <v>2.4588359716600801</v>
      </c>
      <c r="V70">
        <v>2.6347748997193001</v>
      </c>
      <c r="W70">
        <v>3.0509478206698502</v>
      </c>
      <c r="X70">
        <v>2.6234716729865899</v>
      </c>
      <c r="AA70" t="str">
        <f t="shared" si="19"/>
        <v>PS_18:2/20:0</v>
      </c>
      <c r="AB70">
        <f t="shared" si="20"/>
        <v>2.4787436129715648</v>
      </c>
      <c r="AC70">
        <f t="shared" si="21"/>
        <v>2.0739363634479799</v>
      </c>
      <c r="AD70">
        <f t="shared" si="22"/>
        <v>1.5062739178804401</v>
      </c>
      <c r="AE70">
        <f t="shared" si="23"/>
        <v>2.2087221263055752</v>
      </c>
      <c r="AF70">
        <f t="shared" si="24"/>
        <v>2.4735748547988399</v>
      </c>
      <c r="AG70">
        <f t="shared" si="25"/>
        <v>6.5642062503160847</v>
      </c>
      <c r="AH70">
        <f t="shared" si="26"/>
        <v>7.1526133065105952</v>
      </c>
      <c r="AI70">
        <f t="shared" si="29"/>
        <v>4.0121326256633099</v>
      </c>
      <c r="AJ70">
        <f t="shared" si="30"/>
        <v>2.5468054356896901</v>
      </c>
      <c r="AK70">
        <f t="shared" si="31"/>
        <v>2.8372097468282202</v>
      </c>
      <c r="AM70" t="str">
        <f t="shared" si="32"/>
        <v>PS_18:2/20:0</v>
      </c>
      <c r="AN70">
        <f t="shared" si="33"/>
        <v>2.14825017508088</v>
      </c>
      <c r="AO70">
        <f t="shared" si="34"/>
        <v>4.6225934730015812</v>
      </c>
      <c r="AQ70">
        <f t="shared" si="35"/>
        <v>0.39886557071769557</v>
      </c>
      <c r="AR70">
        <f t="shared" si="36"/>
        <v>2.1236768825932937</v>
      </c>
      <c r="AT70">
        <f t="shared" si="27"/>
        <v>0.17837810600180337</v>
      </c>
      <c r="AU70">
        <f t="shared" si="28"/>
        <v>0.86698745681633815</v>
      </c>
      <c r="AW70">
        <f t="shared" si="37"/>
        <v>5.8616447378583514E-2</v>
      </c>
    </row>
    <row r="71" spans="1:49" x14ac:dyDescent="0.2">
      <c r="A71" t="s">
        <v>1592</v>
      </c>
      <c r="B71">
        <v>816.66600000000005</v>
      </c>
      <c r="C71">
        <v>0.52334095990543195</v>
      </c>
      <c r="D71">
        <v>0.20099520230071799</v>
      </c>
      <c r="E71">
        <v>0.28806639032815001</v>
      </c>
      <c r="F71">
        <v>0.298792374427024</v>
      </c>
      <c r="G71">
        <v>0.38691239639460201</v>
      </c>
      <c r="H71">
        <v>0.31006616730629399</v>
      </c>
      <c r="I71">
        <v>0.32820423159791801</v>
      </c>
      <c r="J71">
        <v>0.17769232511863001</v>
      </c>
      <c r="K71">
        <v>0.30855273666100802</v>
      </c>
      <c r="L71">
        <v>0.41313239658572098</v>
      </c>
      <c r="M71">
        <v>0.41703950644193599</v>
      </c>
      <c r="N71">
        <v>0.410666299802389</v>
      </c>
      <c r="O71">
        <v>0.26613528646983797</v>
      </c>
      <c r="P71">
        <v>0.81971831498691705</v>
      </c>
      <c r="Q71">
        <v>0.52501725059335003</v>
      </c>
      <c r="R71">
        <v>0.50898050397133199</v>
      </c>
      <c r="S71">
        <v>0.33428975366146102</v>
      </c>
      <c r="T71">
        <v>0.18293555306766601</v>
      </c>
      <c r="U71">
        <v>0.338879045970575</v>
      </c>
      <c r="V71">
        <v>0.292475340657606</v>
      </c>
      <c r="W71">
        <v>0.17543389483201499</v>
      </c>
      <c r="X71">
        <v>0.227058769759198</v>
      </c>
      <c r="AA71" t="str">
        <f t="shared" si="19"/>
        <v>PS_18:0/20:1</v>
      </c>
      <c r="AB71">
        <f t="shared" si="20"/>
        <v>0.36216808110307497</v>
      </c>
      <c r="AC71">
        <f t="shared" si="21"/>
        <v>0.29342938237758698</v>
      </c>
      <c r="AD71">
        <f t="shared" si="22"/>
        <v>0.34848928185044803</v>
      </c>
      <c r="AE71">
        <f t="shared" si="23"/>
        <v>0.25294827835827399</v>
      </c>
      <c r="AF71">
        <f t="shared" si="24"/>
        <v>0.3608425666233645</v>
      </c>
      <c r="AG71">
        <f t="shared" si="25"/>
        <v>0.4138529031221625</v>
      </c>
      <c r="AH71">
        <f t="shared" si="26"/>
        <v>0.54292680072837751</v>
      </c>
      <c r="AI71">
        <f t="shared" ref="AI71:AI84" si="38">AVERAGE(S71:T71)</f>
        <v>0.25861265336456352</v>
      </c>
      <c r="AJ71">
        <f t="shared" ref="AJ71:AJ84" si="39">AVERAGE(U71:V71)</f>
        <v>0.3156771933140905</v>
      </c>
      <c r="AK71">
        <f t="shared" ref="AK71:AK84" si="40">AVERAGE(W71:X71)</f>
        <v>0.20124633229560651</v>
      </c>
      <c r="AM71" t="str">
        <f t="shared" ref="AM71:AM84" si="41">A71</f>
        <v>PS_18:0/20:1</v>
      </c>
      <c r="AN71">
        <f t="shared" ref="AN71:AN84" si="42">AVERAGE(AB71:AF71)</f>
        <v>0.32357551806254969</v>
      </c>
      <c r="AO71">
        <f t="shared" ref="AO71:AO84" si="43">AVERAGE(AG71:AK71)</f>
        <v>0.34646317656496012</v>
      </c>
      <c r="AQ71">
        <f t="shared" ref="AQ71:AQ84" si="44">STDEV(AB71:AF71)</f>
        <v>4.8466253572799455E-2</v>
      </c>
      <c r="AR71">
        <f t="shared" ref="AR71:AR84" si="45">STDEV(AG71:AK71)</f>
        <v>0.13499329049598613</v>
      </c>
      <c r="AT71">
        <f t="shared" si="27"/>
        <v>2.1674767520704324E-2</v>
      </c>
      <c r="AU71">
        <f t="shared" si="28"/>
        <v>5.5110780069077991E-2</v>
      </c>
      <c r="AW71">
        <f t="shared" ref="AW71:AW84" si="46">TTEST(AB71:AF71,AG71:AK71,2,3)</f>
        <v>0.73575273747346959</v>
      </c>
    </row>
    <row r="72" spans="1:49" x14ac:dyDescent="0.2">
      <c r="A72" t="s">
        <v>1593</v>
      </c>
      <c r="B72">
        <v>818.66800000000001</v>
      </c>
      <c r="C72">
        <v>0.191091617576959</v>
      </c>
      <c r="D72">
        <v>0.127407132615557</v>
      </c>
      <c r="E72">
        <v>0.35362032577941099</v>
      </c>
      <c r="F72">
        <v>0.26984729808293501</v>
      </c>
      <c r="G72">
        <v>0.252438397476559</v>
      </c>
      <c r="H72">
        <v>0.26723323868328303</v>
      </c>
      <c r="I72">
        <v>0.26241872936363098</v>
      </c>
      <c r="J72">
        <v>9.9342581954928497E-2</v>
      </c>
      <c r="K72">
        <v>0.12994026596963601</v>
      </c>
      <c r="L72">
        <v>0.100885545700261</v>
      </c>
      <c r="M72">
        <v>0.121850586988467</v>
      </c>
      <c r="N72">
        <v>0.27439525118457903</v>
      </c>
      <c r="O72">
        <v>0.24594831069036999</v>
      </c>
      <c r="P72">
        <v>0.298174185415501</v>
      </c>
      <c r="Q72">
        <v>0.83838846414998003</v>
      </c>
      <c r="R72">
        <v>0.62849356089812602</v>
      </c>
      <c r="S72">
        <v>8.8920762110795401E-2</v>
      </c>
      <c r="T72">
        <v>0.192703844241533</v>
      </c>
      <c r="U72">
        <v>0.1211980825509</v>
      </c>
      <c r="V72">
        <v>9.0621078975633498E-2</v>
      </c>
      <c r="W72">
        <v>7.5884703679455601E-2</v>
      </c>
      <c r="X72">
        <v>0.12035405686690299</v>
      </c>
      <c r="AA72" t="str">
        <f t="shared" si="19"/>
        <v>PS_p18:0/22:6</v>
      </c>
      <c r="AB72">
        <f t="shared" si="20"/>
        <v>0.159249375096258</v>
      </c>
      <c r="AC72">
        <f t="shared" si="21"/>
        <v>0.311733811931173</v>
      </c>
      <c r="AD72">
        <f t="shared" si="22"/>
        <v>0.25983581807992101</v>
      </c>
      <c r="AE72">
        <f t="shared" si="23"/>
        <v>0.18088065565927974</v>
      </c>
      <c r="AF72">
        <f t="shared" si="24"/>
        <v>0.11541290583494851</v>
      </c>
      <c r="AG72">
        <f t="shared" si="25"/>
        <v>0.19812291908652302</v>
      </c>
      <c r="AH72">
        <f t="shared" si="26"/>
        <v>0.27206124805293552</v>
      </c>
      <c r="AI72">
        <f t="shared" si="38"/>
        <v>0.14081230317616419</v>
      </c>
      <c r="AJ72">
        <f t="shared" si="39"/>
        <v>0.10590958076326676</v>
      </c>
      <c r="AK72">
        <f t="shared" si="40"/>
        <v>9.8119380273179291E-2</v>
      </c>
      <c r="AM72" t="str">
        <f t="shared" si="41"/>
        <v>PS_p18:0/22:6</v>
      </c>
      <c r="AN72">
        <f t="shared" si="42"/>
        <v>0.20542251332031602</v>
      </c>
      <c r="AO72">
        <f t="shared" si="43"/>
        <v>0.16300508627041377</v>
      </c>
      <c r="AQ72">
        <f t="shared" si="44"/>
        <v>7.9213147358520891E-2</v>
      </c>
      <c r="AR72">
        <f t="shared" si="45"/>
        <v>7.2610398390623748E-2</v>
      </c>
      <c r="AT72">
        <f t="shared" si="27"/>
        <v>3.5425196441072122E-2</v>
      </c>
      <c r="AU72">
        <f t="shared" si="28"/>
        <v>2.9643071012872179E-2</v>
      </c>
      <c r="AW72">
        <f t="shared" si="46"/>
        <v>0.40334883063970983</v>
      </c>
    </row>
    <row r="73" spans="1:49" x14ac:dyDescent="0.2">
      <c r="A73" t="s">
        <v>1594</v>
      </c>
      <c r="B73">
        <v>838.68799999999999</v>
      </c>
      <c r="C73">
        <v>0</v>
      </c>
      <c r="D73">
        <v>0</v>
      </c>
      <c r="E73">
        <v>6.4602194964785906E-2</v>
      </c>
      <c r="F73">
        <v>8.5098086674076298E-2</v>
      </c>
      <c r="G73">
        <v>1.9820008929992299E-2</v>
      </c>
      <c r="H73">
        <v>3.92376077545918E-2</v>
      </c>
      <c r="I73">
        <v>8.2083183461730505E-2</v>
      </c>
      <c r="J73">
        <v>6.7540809604230201E-2</v>
      </c>
      <c r="K73">
        <v>5.5923408725103999E-2</v>
      </c>
      <c r="L73">
        <v>8.4079701999309003E-2</v>
      </c>
      <c r="M73">
        <v>0.151966287089846</v>
      </c>
      <c r="N73">
        <v>0.320069376226022</v>
      </c>
      <c r="O73">
        <v>0.132582648854118</v>
      </c>
      <c r="P73">
        <v>0.17646834779888901</v>
      </c>
      <c r="Q73">
        <v>0.49878322287641003</v>
      </c>
      <c r="R73">
        <v>0.225230590180447</v>
      </c>
      <c r="S73">
        <v>0</v>
      </c>
      <c r="T73">
        <v>0.213254836669553</v>
      </c>
      <c r="U73">
        <v>7.2129564694342105E-2</v>
      </c>
      <c r="V73">
        <v>0</v>
      </c>
      <c r="W73">
        <v>0.14045830351674399</v>
      </c>
      <c r="X73">
        <v>5.3747856108339098E-2</v>
      </c>
      <c r="AA73" t="str">
        <f t="shared" si="19"/>
        <v>PS_18:3/22:1</v>
      </c>
      <c r="AB73">
        <f t="shared" si="20"/>
        <v>0</v>
      </c>
      <c r="AC73">
        <f t="shared" si="21"/>
        <v>7.4850140819431102E-2</v>
      </c>
      <c r="AD73">
        <f t="shared" si="22"/>
        <v>2.9528808342292049E-2</v>
      </c>
      <c r="AE73">
        <f t="shared" si="23"/>
        <v>7.4811996532980346E-2</v>
      </c>
      <c r="AF73">
        <f t="shared" si="24"/>
        <v>7.0001555362206508E-2</v>
      </c>
      <c r="AG73">
        <f t="shared" si="25"/>
        <v>0.236017831657934</v>
      </c>
      <c r="AH73">
        <f t="shared" si="26"/>
        <v>0.1545254983265035</v>
      </c>
      <c r="AI73">
        <f t="shared" si="38"/>
        <v>0.1066274183347765</v>
      </c>
      <c r="AJ73">
        <f t="shared" si="39"/>
        <v>3.6064782347171052E-2</v>
      </c>
      <c r="AK73">
        <f t="shared" si="40"/>
        <v>9.7103079812541543E-2</v>
      </c>
      <c r="AM73" t="str">
        <f t="shared" si="41"/>
        <v>PS_18:3/22:1</v>
      </c>
      <c r="AN73">
        <f t="shared" si="42"/>
        <v>4.9838500211382003E-2</v>
      </c>
      <c r="AO73">
        <f t="shared" si="43"/>
        <v>0.12606772209578532</v>
      </c>
      <c r="AQ73">
        <f t="shared" si="44"/>
        <v>3.3734871292860999E-2</v>
      </c>
      <c r="AR73">
        <f t="shared" si="45"/>
        <v>7.4525627634115563E-2</v>
      </c>
      <c r="AT73">
        <f t="shared" si="27"/>
        <v>1.5086693084608681E-2</v>
      </c>
      <c r="AU73">
        <f t="shared" si="28"/>
        <v>3.0424960077374108E-2</v>
      </c>
      <c r="AW73">
        <f t="shared" si="46"/>
        <v>8.5885140770867438E-2</v>
      </c>
    </row>
    <row r="74" spans="1:49" x14ac:dyDescent="0.2">
      <c r="A74" t="s">
        <v>1595</v>
      </c>
      <c r="B74">
        <v>838.68799999999999</v>
      </c>
      <c r="C74">
        <v>0.32989900822766299</v>
      </c>
      <c r="D74">
        <v>0.14296646742004401</v>
      </c>
      <c r="E74">
        <v>0.28664246957205097</v>
      </c>
      <c r="F74">
        <v>0.363593723536693</v>
      </c>
      <c r="G74">
        <v>0.295160081530153</v>
      </c>
      <c r="H74">
        <v>0.18786706327125599</v>
      </c>
      <c r="I74">
        <v>0.19157619186403901</v>
      </c>
      <c r="J74">
        <v>0.2278989258728</v>
      </c>
      <c r="K74">
        <v>0.15441861330613399</v>
      </c>
      <c r="L74">
        <v>0.167348540860911</v>
      </c>
      <c r="M74">
        <v>0.80800518214677897</v>
      </c>
      <c r="N74">
        <v>0.37732463610185701</v>
      </c>
      <c r="O74">
        <v>0.55266677920275298</v>
      </c>
      <c r="P74">
        <v>0.84524540686963101</v>
      </c>
      <c r="Q74">
        <v>1.0861187654515501</v>
      </c>
      <c r="R74">
        <v>1.2749382119886301</v>
      </c>
      <c r="S74">
        <v>0.35527114245485603</v>
      </c>
      <c r="T74">
        <v>0.16776013068979001</v>
      </c>
      <c r="U74">
        <v>0.23709870876926101</v>
      </c>
      <c r="V74">
        <v>0.53028590379132701</v>
      </c>
      <c r="W74">
        <v>0.36183343347082603</v>
      </c>
      <c r="X74">
        <v>0.22542390917748101</v>
      </c>
      <c r="AA74" t="str">
        <f t="shared" si="19"/>
        <v>PS_18:1/22:3</v>
      </c>
      <c r="AB74">
        <f t="shared" si="20"/>
        <v>0.23643273782385349</v>
      </c>
      <c r="AC74">
        <f t="shared" si="21"/>
        <v>0.32511809655437196</v>
      </c>
      <c r="AD74">
        <f t="shared" si="22"/>
        <v>0.24151357240070448</v>
      </c>
      <c r="AE74">
        <f t="shared" si="23"/>
        <v>0.20973755886841949</v>
      </c>
      <c r="AF74">
        <f t="shared" si="24"/>
        <v>0.16088357708352249</v>
      </c>
      <c r="AG74">
        <f t="shared" si="25"/>
        <v>0.59266490912431802</v>
      </c>
      <c r="AH74">
        <f t="shared" si="26"/>
        <v>0.69895609303619199</v>
      </c>
      <c r="AI74">
        <f t="shared" si="38"/>
        <v>0.26151563657232302</v>
      </c>
      <c r="AJ74">
        <f t="shared" si="39"/>
        <v>0.38369230628029399</v>
      </c>
      <c r="AK74">
        <f t="shared" si="40"/>
        <v>0.29362867132415349</v>
      </c>
      <c r="AM74" t="str">
        <f t="shared" si="41"/>
        <v>PS_18:1/22:3</v>
      </c>
      <c r="AN74">
        <f t="shared" si="42"/>
        <v>0.23473710854617433</v>
      </c>
      <c r="AO74">
        <f t="shared" si="43"/>
        <v>0.44609152326745616</v>
      </c>
      <c r="AQ74">
        <f t="shared" si="44"/>
        <v>5.9784697473418379E-2</v>
      </c>
      <c r="AR74">
        <f t="shared" si="45"/>
        <v>0.19146219570613884</v>
      </c>
      <c r="AT74">
        <f t="shared" si="27"/>
        <v>2.6736529512964683E-2</v>
      </c>
      <c r="AU74">
        <f t="shared" si="28"/>
        <v>7.8164114085488762E-2</v>
      </c>
      <c r="AW74">
        <f t="shared" si="46"/>
        <v>6.7505490930863901E-2</v>
      </c>
    </row>
    <row r="75" spans="1:49" x14ac:dyDescent="0.2">
      <c r="A75" t="s">
        <v>1596</v>
      </c>
      <c r="B75">
        <v>838.68799999999999</v>
      </c>
      <c r="C75">
        <v>0.32363216650680099</v>
      </c>
      <c r="D75">
        <v>0.404063137983172</v>
      </c>
      <c r="E75">
        <v>0.83944645978194699</v>
      </c>
      <c r="F75">
        <v>0.74844906142699996</v>
      </c>
      <c r="G75">
        <v>0.71980182104132995</v>
      </c>
      <c r="H75">
        <v>0.72103834391687704</v>
      </c>
      <c r="I75">
        <v>0.84633234604534202</v>
      </c>
      <c r="J75">
        <v>0.37543173955840897</v>
      </c>
      <c r="K75">
        <v>0.752385402334661</v>
      </c>
      <c r="L75">
        <v>1.1078366621631199</v>
      </c>
      <c r="M75">
        <v>0.92286534203165604</v>
      </c>
      <c r="N75">
        <v>0.46411631292330002</v>
      </c>
      <c r="O75">
        <v>0.54491405591804298</v>
      </c>
      <c r="P75">
        <v>0.85274788209542196</v>
      </c>
      <c r="Q75">
        <v>1.14252429574465</v>
      </c>
      <c r="R75">
        <v>0.98685697215808299</v>
      </c>
      <c r="S75">
        <v>0.82624104639769202</v>
      </c>
      <c r="T75">
        <v>0.64490545103018904</v>
      </c>
      <c r="U75">
        <v>0.37062767981643002</v>
      </c>
      <c r="V75">
        <v>0.93576364913130805</v>
      </c>
      <c r="W75">
        <v>0.34440859556679299</v>
      </c>
      <c r="X75">
        <v>0.59121076835998798</v>
      </c>
      <c r="AA75" t="str">
        <f t="shared" si="19"/>
        <v>PS_18:0/22:4</v>
      </c>
      <c r="AB75">
        <f t="shared" si="20"/>
        <v>0.3638476522449865</v>
      </c>
      <c r="AC75">
        <f t="shared" si="21"/>
        <v>0.79394776060447347</v>
      </c>
      <c r="AD75">
        <f t="shared" si="22"/>
        <v>0.7204200824791035</v>
      </c>
      <c r="AE75">
        <f t="shared" si="23"/>
        <v>0.61088204280187552</v>
      </c>
      <c r="AF75">
        <f t="shared" si="24"/>
        <v>0.93011103224889047</v>
      </c>
      <c r="AG75">
        <f t="shared" si="25"/>
        <v>0.69349082747747803</v>
      </c>
      <c r="AH75">
        <f t="shared" si="26"/>
        <v>0.69883096900673247</v>
      </c>
      <c r="AI75">
        <f t="shared" si="38"/>
        <v>0.73557324871394059</v>
      </c>
      <c r="AJ75">
        <f t="shared" si="39"/>
        <v>0.65319566447386901</v>
      </c>
      <c r="AK75">
        <f t="shared" si="40"/>
        <v>0.46780968196339046</v>
      </c>
      <c r="AM75" t="str">
        <f t="shared" si="41"/>
        <v>PS_18:0/22:4</v>
      </c>
      <c r="AN75">
        <f t="shared" si="42"/>
        <v>0.68384171407586591</v>
      </c>
      <c r="AO75">
        <f t="shared" si="43"/>
        <v>0.64978007832708218</v>
      </c>
      <c r="AQ75">
        <f t="shared" si="44"/>
        <v>0.21320718141636472</v>
      </c>
      <c r="AR75">
        <f t="shared" si="45"/>
        <v>0.10583238981317314</v>
      </c>
      <c r="AT75">
        <f t="shared" si="27"/>
        <v>9.5349150187624271E-2</v>
      </c>
      <c r="AU75">
        <f t="shared" si="28"/>
        <v>4.3205892216933092E-2</v>
      </c>
      <c r="AW75">
        <f t="shared" si="46"/>
        <v>0.76008807200228257</v>
      </c>
    </row>
    <row r="76" spans="1:49" x14ac:dyDescent="0.2">
      <c r="A76" t="s">
        <v>1597</v>
      </c>
      <c r="B76">
        <v>838.68799999999999</v>
      </c>
      <c r="C76">
        <v>0</v>
      </c>
      <c r="D76">
        <v>3.9227485229443103E-2</v>
      </c>
      <c r="E76">
        <v>0</v>
      </c>
      <c r="F76">
        <v>2.4993912493234099E-2</v>
      </c>
      <c r="G76">
        <v>0</v>
      </c>
      <c r="H76">
        <v>2.4393229176238099E-2</v>
      </c>
      <c r="I76">
        <v>7.9089666072096207E-2</v>
      </c>
      <c r="J76">
        <v>4.0524485762538101E-2</v>
      </c>
      <c r="K76">
        <v>7.01775052427972E-2</v>
      </c>
      <c r="L76">
        <v>9.8298806085809695E-2</v>
      </c>
      <c r="M76">
        <v>5.40784265465271E-2</v>
      </c>
      <c r="N76">
        <v>0</v>
      </c>
      <c r="O76">
        <v>0.15975798014347101</v>
      </c>
      <c r="P76">
        <v>0.103711110392817</v>
      </c>
      <c r="Q76">
        <v>5.5071600454231102E-2</v>
      </c>
      <c r="R76">
        <v>5.0040109879685199E-2</v>
      </c>
      <c r="S76">
        <v>0</v>
      </c>
      <c r="T76">
        <v>0.108633271286614</v>
      </c>
      <c r="U76">
        <v>0</v>
      </c>
      <c r="V76">
        <v>6.0909602815460803E-2</v>
      </c>
      <c r="W76">
        <v>0</v>
      </c>
      <c r="X76">
        <v>0</v>
      </c>
      <c r="AA76" t="str">
        <f t="shared" si="19"/>
        <v>PS_20:1/20:3</v>
      </c>
      <c r="AB76">
        <f t="shared" si="20"/>
        <v>1.9613742614721551E-2</v>
      </c>
      <c r="AC76">
        <f t="shared" si="21"/>
        <v>1.249695624661705E-2</v>
      </c>
      <c r="AD76">
        <f t="shared" si="22"/>
        <v>1.219661458811905E-2</v>
      </c>
      <c r="AE76">
        <f t="shared" si="23"/>
        <v>5.9807075917317154E-2</v>
      </c>
      <c r="AF76">
        <f t="shared" si="24"/>
        <v>8.4238155664303455E-2</v>
      </c>
      <c r="AG76">
        <f t="shared" si="25"/>
        <v>2.703921327326355E-2</v>
      </c>
      <c r="AH76">
        <f t="shared" si="26"/>
        <v>0.13173454526814399</v>
      </c>
      <c r="AI76">
        <f t="shared" si="38"/>
        <v>5.4316635643307E-2</v>
      </c>
      <c r="AJ76">
        <f t="shared" si="39"/>
        <v>3.0454801407730402E-2</v>
      </c>
      <c r="AK76">
        <f t="shared" si="40"/>
        <v>0</v>
      </c>
      <c r="AM76" t="str">
        <f t="shared" si="41"/>
        <v>PS_20:1/20:3</v>
      </c>
      <c r="AN76">
        <f t="shared" si="42"/>
        <v>3.7670509006215651E-2</v>
      </c>
      <c r="AO76">
        <f t="shared" si="43"/>
        <v>4.8709039118488992E-2</v>
      </c>
      <c r="AQ76">
        <f t="shared" si="44"/>
        <v>3.2662084967756605E-2</v>
      </c>
      <c r="AR76">
        <f t="shared" si="45"/>
        <v>5.0249499620895026E-2</v>
      </c>
      <c r="AT76">
        <f t="shared" si="27"/>
        <v>1.4606928454955558E-2</v>
      </c>
      <c r="AU76">
        <f t="shared" si="28"/>
        <v>2.051427231689493E-2</v>
      </c>
      <c r="AW76">
        <f t="shared" si="46"/>
        <v>0.6929988997220542</v>
      </c>
    </row>
    <row r="77" spans="1:49" x14ac:dyDescent="0.2">
      <c r="A77" t="s">
        <v>1598</v>
      </c>
      <c r="B77">
        <v>838.68799999999999</v>
      </c>
      <c r="C77">
        <v>0</v>
      </c>
      <c r="D77">
        <v>0</v>
      </c>
      <c r="E77">
        <v>2.7837400793493702E-3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7.8661012160025495E-2</v>
      </c>
      <c r="N77">
        <v>0</v>
      </c>
      <c r="O77">
        <v>3.8422589954255799E-2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6.14924441697796E-2</v>
      </c>
      <c r="W77">
        <v>0</v>
      </c>
      <c r="X77">
        <v>0</v>
      </c>
      <c r="AA77" t="str">
        <f t="shared" si="19"/>
        <v>PS_20:2/20:2</v>
      </c>
      <c r="AB77">
        <f t="shared" si="20"/>
        <v>0</v>
      </c>
      <c r="AC77">
        <f t="shared" si="21"/>
        <v>1.3918700396746851E-3</v>
      </c>
      <c r="AD77">
        <f t="shared" si="22"/>
        <v>0</v>
      </c>
      <c r="AE77">
        <f t="shared" si="23"/>
        <v>0</v>
      </c>
      <c r="AF77">
        <f t="shared" si="24"/>
        <v>0</v>
      </c>
      <c r="AG77">
        <f t="shared" si="25"/>
        <v>3.9330506080012748E-2</v>
      </c>
      <c r="AH77">
        <f t="shared" si="26"/>
        <v>1.92112949771279E-2</v>
      </c>
      <c r="AI77">
        <f t="shared" si="38"/>
        <v>0</v>
      </c>
      <c r="AJ77">
        <f t="shared" si="39"/>
        <v>3.07462220848898E-2</v>
      </c>
      <c r="AK77">
        <f t="shared" si="40"/>
        <v>0</v>
      </c>
      <c r="AM77" t="str">
        <f t="shared" si="41"/>
        <v>PS_20:2/20:2</v>
      </c>
      <c r="AN77">
        <f t="shared" si="42"/>
        <v>2.7837400793493701E-4</v>
      </c>
      <c r="AO77">
        <f t="shared" si="43"/>
        <v>1.7857604628406087E-2</v>
      </c>
      <c r="AQ77">
        <f t="shared" si="44"/>
        <v>6.2246320491158506E-4</v>
      </c>
      <c r="AR77">
        <f t="shared" si="45"/>
        <v>1.7796225164196704E-2</v>
      </c>
      <c r="AT77">
        <f t="shared" si="27"/>
        <v>2.7837400793493701E-4</v>
      </c>
      <c r="AU77">
        <f t="shared" si="28"/>
        <v>7.2652784999932846E-3</v>
      </c>
      <c r="AW77">
        <f t="shared" si="46"/>
        <v>9.1721078204952233E-2</v>
      </c>
    </row>
    <row r="78" spans="1:49" x14ac:dyDescent="0.2">
      <c r="A78" t="s">
        <v>1599</v>
      </c>
      <c r="B78">
        <v>840.69</v>
      </c>
      <c r="C78">
        <v>0.31815438220252701</v>
      </c>
      <c r="D78">
        <v>5.4294946023932603E-2</v>
      </c>
      <c r="E78">
        <v>0.50510338571958102</v>
      </c>
      <c r="F78">
        <v>0.51221604251408404</v>
      </c>
      <c r="G78">
        <v>0.32548333457387801</v>
      </c>
      <c r="H78">
        <v>0.24815716798647999</v>
      </c>
      <c r="I78">
        <v>0.32829019808186699</v>
      </c>
      <c r="J78">
        <v>0.34852771768101498</v>
      </c>
      <c r="K78">
        <v>0.44540947742199799</v>
      </c>
      <c r="L78">
        <v>0.42909621388663099</v>
      </c>
      <c r="M78">
        <v>0.22486216624974301</v>
      </c>
      <c r="N78">
        <v>0.27105562575646702</v>
      </c>
      <c r="O78">
        <v>0.17004639243193301</v>
      </c>
      <c r="P78">
        <v>0.35361584764669202</v>
      </c>
      <c r="Q78">
        <v>0.61258131809848204</v>
      </c>
      <c r="R78">
        <v>0.158793845832503</v>
      </c>
      <c r="S78">
        <v>0.30186542424851398</v>
      </c>
      <c r="T78">
        <v>0.34141585826677601</v>
      </c>
      <c r="U78">
        <v>0.26599577019884801</v>
      </c>
      <c r="V78">
        <v>0.42246793458082199</v>
      </c>
      <c r="W78">
        <v>0.25342609038498598</v>
      </c>
      <c r="X78">
        <v>0.146616370974781</v>
      </c>
      <c r="AA78" t="str">
        <f t="shared" si="19"/>
        <v>PS_18:0/22:3</v>
      </c>
      <c r="AB78">
        <f t="shared" si="20"/>
        <v>0.1862246641132298</v>
      </c>
      <c r="AC78">
        <f t="shared" si="21"/>
        <v>0.50865971411683253</v>
      </c>
      <c r="AD78">
        <f t="shared" si="22"/>
        <v>0.28682025128017902</v>
      </c>
      <c r="AE78">
        <f t="shared" si="23"/>
        <v>0.33840895788144099</v>
      </c>
      <c r="AF78">
        <f t="shared" si="24"/>
        <v>0.43725284565431449</v>
      </c>
      <c r="AG78">
        <f t="shared" si="25"/>
        <v>0.247958896003105</v>
      </c>
      <c r="AH78">
        <f t="shared" si="26"/>
        <v>0.26183112003931253</v>
      </c>
      <c r="AI78">
        <f t="shared" si="38"/>
        <v>0.32164064125764502</v>
      </c>
      <c r="AJ78">
        <f t="shared" si="39"/>
        <v>0.344231852389835</v>
      </c>
      <c r="AK78">
        <f t="shared" si="40"/>
        <v>0.20002123067988348</v>
      </c>
      <c r="AM78" t="str">
        <f t="shared" si="41"/>
        <v>PS_18:0/22:3</v>
      </c>
      <c r="AN78">
        <f t="shared" si="42"/>
        <v>0.35147328660919941</v>
      </c>
      <c r="AO78">
        <f t="shared" si="43"/>
        <v>0.27513674807395622</v>
      </c>
      <c r="AQ78">
        <f t="shared" si="44"/>
        <v>0.12621757468926878</v>
      </c>
      <c r="AR78">
        <f t="shared" si="45"/>
        <v>5.8083478407424005E-2</v>
      </c>
      <c r="AT78">
        <f t="shared" si="27"/>
        <v>5.6446215392072376E-2</v>
      </c>
      <c r="AU78">
        <f t="shared" si="28"/>
        <v>2.3712480764025552E-2</v>
      </c>
      <c r="AW78">
        <f t="shared" si="46"/>
        <v>0.26818269168487774</v>
      </c>
    </row>
    <row r="79" spans="1:49" x14ac:dyDescent="0.2">
      <c r="A79" t="s">
        <v>1600</v>
      </c>
      <c r="B79">
        <v>840.69</v>
      </c>
      <c r="C79">
        <v>0</v>
      </c>
      <c r="D79">
        <v>0</v>
      </c>
      <c r="E79">
        <v>7.4350426410068907E-2</v>
      </c>
      <c r="F79">
        <v>0</v>
      </c>
      <c r="G79">
        <v>3.8294102511135797E-2</v>
      </c>
      <c r="H79">
        <v>0</v>
      </c>
      <c r="I79">
        <v>0</v>
      </c>
      <c r="J79">
        <v>3.4480725647958099E-3</v>
      </c>
      <c r="K79">
        <v>3.1020535508194499E-2</v>
      </c>
      <c r="L79">
        <v>0</v>
      </c>
      <c r="M79">
        <v>0.108496194687251</v>
      </c>
      <c r="N79">
        <v>1.3836667809023401E-2</v>
      </c>
      <c r="O79">
        <v>0</v>
      </c>
      <c r="P79">
        <v>0</v>
      </c>
      <c r="Q79">
        <v>1.2302422227700499E-2</v>
      </c>
      <c r="R79">
        <v>5.0040109879685199E-2</v>
      </c>
      <c r="S79">
        <v>4.0456783169699598E-2</v>
      </c>
      <c r="T79">
        <v>0</v>
      </c>
      <c r="U79">
        <v>5.33022592391066E-2</v>
      </c>
      <c r="V79">
        <v>0</v>
      </c>
      <c r="W79">
        <v>0</v>
      </c>
      <c r="X79">
        <v>2.3370529371323301E-3</v>
      </c>
      <c r="AA79" t="str">
        <f t="shared" si="19"/>
        <v>PS_20:1/20:2</v>
      </c>
      <c r="AB79">
        <f t="shared" si="20"/>
        <v>0</v>
      </c>
      <c r="AC79">
        <f t="shared" si="21"/>
        <v>3.7175213205034453E-2</v>
      </c>
      <c r="AD79">
        <f t="shared" si="22"/>
        <v>1.9147051255567898E-2</v>
      </c>
      <c r="AE79">
        <f t="shared" si="23"/>
        <v>1.7240362823979049E-3</v>
      </c>
      <c r="AF79">
        <f t="shared" si="24"/>
        <v>1.5510267754097249E-2</v>
      </c>
      <c r="AG79">
        <f t="shared" si="25"/>
        <v>6.1166431248137199E-2</v>
      </c>
      <c r="AH79">
        <f t="shared" si="26"/>
        <v>0</v>
      </c>
      <c r="AI79">
        <f t="shared" si="38"/>
        <v>2.0228391584849799E-2</v>
      </c>
      <c r="AJ79">
        <f t="shared" si="39"/>
        <v>2.66511296195533E-2</v>
      </c>
      <c r="AK79">
        <f t="shared" si="40"/>
        <v>1.1685264685661651E-3</v>
      </c>
      <c r="AM79" t="str">
        <f t="shared" si="41"/>
        <v>PS_20:1/20:2</v>
      </c>
      <c r="AN79">
        <f t="shared" si="42"/>
        <v>1.4711313699419502E-2</v>
      </c>
      <c r="AO79">
        <f t="shared" si="43"/>
        <v>2.184289578422129E-2</v>
      </c>
      <c r="AQ79">
        <f t="shared" si="44"/>
        <v>1.5083376625579285E-2</v>
      </c>
      <c r="AR79">
        <f t="shared" si="45"/>
        <v>2.4882764218668148E-2</v>
      </c>
      <c r="AT79">
        <f t="shared" si="27"/>
        <v>6.7454910930053345E-3</v>
      </c>
      <c r="AU79">
        <f t="shared" si="28"/>
        <v>1.0158345954286652E-2</v>
      </c>
      <c r="AW79">
        <f t="shared" si="46"/>
        <v>0.60172065336822622</v>
      </c>
    </row>
    <row r="80" spans="1:49" x14ac:dyDescent="0.2">
      <c r="A80" t="s">
        <v>1601</v>
      </c>
      <c r="B80">
        <v>842.69200000000001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9.8559570247935394E-2</v>
      </c>
      <c r="N80">
        <v>0</v>
      </c>
      <c r="O80">
        <v>0</v>
      </c>
      <c r="P80">
        <v>0</v>
      </c>
      <c r="Q80">
        <v>6.6953887695777398E-2</v>
      </c>
      <c r="R80">
        <v>0</v>
      </c>
      <c r="S80">
        <v>9.0376241914707795E-3</v>
      </c>
      <c r="T80">
        <v>0</v>
      </c>
      <c r="U80">
        <v>0</v>
      </c>
      <c r="V80">
        <v>0</v>
      </c>
      <c r="W80">
        <v>0</v>
      </c>
      <c r="X80">
        <v>0</v>
      </c>
      <c r="AA80" t="str">
        <f t="shared" ref="AA80:AA106" si="47">A80</f>
        <v>PS_20:1/20:1</v>
      </c>
      <c r="AB80">
        <f t="shared" ref="AB80:AB104" si="48">AVERAGE(C80:D80)</f>
        <v>0</v>
      </c>
      <c r="AC80">
        <f t="shared" ref="AC80:AC104" si="49">AVERAGE(E80:F80)</f>
        <v>0</v>
      </c>
      <c r="AD80">
        <f t="shared" ref="AD80:AD104" si="50">AVERAGE(G80:H80)</f>
        <v>0</v>
      </c>
      <c r="AE80">
        <f t="shared" ref="AE80:AE104" si="51">AVERAGE(I80:J80)</f>
        <v>0</v>
      </c>
      <c r="AF80">
        <f t="shared" ref="AF80:AF104" si="52">AVERAGE(K80:L80)</f>
        <v>0</v>
      </c>
      <c r="AG80">
        <f t="shared" ref="AG80:AG104" si="53">AVERAGE(M80:N80)</f>
        <v>4.9279785123967697E-2</v>
      </c>
      <c r="AH80">
        <f t="shared" ref="AH80:AH104" si="54">AVERAGE(O80:P80)</f>
        <v>0</v>
      </c>
      <c r="AI80">
        <f t="shared" si="38"/>
        <v>4.5188120957353898E-3</v>
      </c>
      <c r="AJ80">
        <f t="shared" si="39"/>
        <v>0</v>
      </c>
      <c r="AK80">
        <f t="shared" si="40"/>
        <v>0</v>
      </c>
      <c r="AM80" t="str">
        <f t="shared" si="41"/>
        <v>PS_20:1/20:1</v>
      </c>
      <c r="AN80">
        <f t="shared" si="42"/>
        <v>0</v>
      </c>
      <c r="AO80">
        <f t="shared" si="43"/>
        <v>1.0759719443940618E-2</v>
      </c>
      <c r="AQ80">
        <f t="shared" si="44"/>
        <v>0</v>
      </c>
      <c r="AR80">
        <f t="shared" si="45"/>
        <v>2.162208981608521E-2</v>
      </c>
      <c r="AT80">
        <f t="shared" ref="AT80:AT106" si="55">AQ80/SQRT(5)</f>
        <v>0</v>
      </c>
      <c r="AU80">
        <f t="shared" ref="AU80:AU106" si="56">AR80/SQRT(6)</f>
        <v>8.827181203672891E-3</v>
      </c>
      <c r="AW80">
        <f t="shared" si="46"/>
        <v>0.32818706834879796</v>
      </c>
    </row>
    <row r="81" spans="1:49" x14ac:dyDescent="0.2">
      <c r="A81" t="s">
        <v>1602</v>
      </c>
      <c r="B81">
        <v>858.70799999999997</v>
      </c>
      <c r="C81">
        <v>0.43065555036659298</v>
      </c>
      <c r="D81">
        <v>9.9890915740970906E-2</v>
      </c>
      <c r="E81">
        <v>0.16688977649172701</v>
      </c>
      <c r="F81">
        <v>0.39333799729901903</v>
      </c>
      <c r="G81">
        <v>0.121267274933352</v>
      </c>
      <c r="H81">
        <v>0.10774985082581599</v>
      </c>
      <c r="I81">
        <v>0.217468211086708</v>
      </c>
      <c r="J81">
        <v>0.228642319441651</v>
      </c>
      <c r="K81">
        <v>0.175589658039737</v>
      </c>
      <c r="L81">
        <v>0.23303884004099301</v>
      </c>
      <c r="M81">
        <v>0.44802568042442997</v>
      </c>
      <c r="N81">
        <v>0.25641507020048998</v>
      </c>
      <c r="O81">
        <v>0.28486512859068702</v>
      </c>
      <c r="P81">
        <v>0.51242597268510903</v>
      </c>
      <c r="Q81">
        <v>0.94625213112503304</v>
      </c>
      <c r="R81">
        <v>0.45781130143433602</v>
      </c>
      <c r="S81">
        <v>0.21176278015385999</v>
      </c>
      <c r="T81">
        <v>0.58495156192122999</v>
      </c>
      <c r="U81">
        <v>0.23097645670279501</v>
      </c>
      <c r="V81">
        <v>0.15227497453431499</v>
      </c>
      <c r="W81">
        <v>0.19043533321330999</v>
      </c>
      <c r="X81">
        <v>0.112571206012342</v>
      </c>
      <c r="AA81" t="str">
        <f t="shared" si="47"/>
        <v>PS_20:2/22:6</v>
      </c>
      <c r="AB81">
        <f t="shared" si="48"/>
        <v>0.26527323305378192</v>
      </c>
      <c r="AC81">
        <f t="shared" si="49"/>
        <v>0.28011388689537303</v>
      </c>
      <c r="AD81">
        <f t="shared" si="50"/>
        <v>0.114508562879584</v>
      </c>
      <c r="AE81">
        <f t="shared" si="51"/>
        <v>0.22305526526417951</v>
      </c>
      <c r="AF81">
        <f t="shared" si="52"/>
        <v>0.20431424904036499</v>
      </c>
      <c r="AG81">
        <f t="shared" si="53"/>
        <v>0.35222037531245998</v>
      </c>
      <c r="AH81">
        <f t="shared" si="54"/>
        <v>0.39864555063789803</v>
      </c>
      <c r="AI81">
        <f t="shared" si="38"/>
        <v>0.39835717103754498</v>
      </c>
      <c r="AJ81">
        <f t="shared" si="39"/>
        <v>0.19162571561855501</v>
      </c>
      <c r="AK81">
        <f t="shared" si="40"/>
        <v>0.15150326961282601</v>
      </c>
      <c r="AM81" t="str">
        <f t="shared" si="41"/>
        <v>PS_20:2/22:6</v>
      </c>
      <c r="AN81">
        <f t="shared" si="42"/>
        <v>0.21745303942665667</v>
      </c>
      <c r="AO81">
        <f t="shared" si="43"/>
        <v>0.29847041644385686</v>
      </c>
      <c r="AQ81">
        <f t="shared" si="44"/>
        <v>6.5220262807531237E-2</v>
      </c>
      <c r="AR81">
        <f t="shared" si="45"/>
        <v>0.11823346784490874</v>
      </c>
      <c r="AT81">
        <f t="shared" si="55"/>
        <v>2.9167388229608224E-2</v>
      </c>
      <c r="AU81">
        <f t="shared" si="56"/>
        <v>4.8268611123298111E-2</v>
      </c>
      <c r="AW81">
        <f t="shared" si="46"/>
        <v>0.2265613244679183</v>
      </c>
    </row>
    <row r="82" spans="1:49" x14ac:dyDescent="0.2">
      <c r="A82" t="s">
        <v>1603</v>
      </c>
      <c r="B82">
        <v>858.70799999999997</v>
      </c>
      <c r="C82">
        <v>0.13149745841105501</v>
      </c>
      <c r="D82">
        <v>7.7280511343037997E-2</v>
      </c>
      <c r="E82">
        <v>0.15274961681477001</v>
      </c>
      <c r="F82">
        <v>0.15219671301330701</v>
      </c>
      <c r="G82">
        <v>0.174918565335688</v>
      </c>
      <c r="H82">
        <v>0.157138093250179</v>
      </c>
      <c r="I82">
        <v>6.7440338060067606E-2</v>
      </c>
      <c r="J82">
        <v>8.1048971525076202E-2</v>
      </c>
      <c r="K82">
        <v>8.0031516555450904E-2</v>
      </c>
      <c r="L82">
        <v>0.107329380002119</v>
      </c>
      <c r="M82">
        <v>0.14790428494001101</v>
      </c>
      <c r="N82">
        <v>0.173157064968812</v>
      </c>
      <c r="O82">
        <v>0.123546039433067</v>
      </c>
      <c r="P82">
        <v>0.19508931856568501</v>
      </c>
      <c r="Q82">
        <v>0.29153208783926099</v>
      </c>
      <c r="R82">
        <v>0.17074221240020099</v>
      </c>
      <c r="S82">
        <v>0.258366654494804</v>
      </c>
      <c r="T82">
        <v>1.6386691174297401E-2</v>
      </c>
      <c r="U82">
        <v>0.103559976763329</v>
      </c>
      <c r="V82">
        <v>6.0909602815460803E-2</v>
      </c>
      <c r="W82">
        <v>7.5884703679455601E-2</v>
      </c>
      <c r="X82">
        <v>3.5405590207846799E-3</v>
      </c>
      <c r="AA82" t="str">
        <f t="shared" si="47"/>
        <v>PS__20:3/22:5</v>
      </c>
      <c r="AB82">
        <f t="shared" si="48"/>
        <v>0.10438898487704651</v>
      </c>
      <c r="AC82">
        <f t="shared" si="49"/>
        <v>0.15247316491403851</v>
      </c>
      <c r="AD82">
        <f t="shared" si="50"/>
        <v>0.16602832929293349</v>
      </c>
      <c r="AE82">
        <f t="shared" si="51"/>
        <v>7.4244654792571904E-2</v>
      </c>
      <c r="AF82">
        <f t="shared" si="52"/>
        <v>9.3680448278784953E-2</v>
      </c>
      <c r="AG82">
        <f t="shared" si="53"/>
        <v>0.16053067495441151</v>
      </c>
      <c r="AH82">
        <f t="shared" si="54"/>
        <v>0.15931767899937599</v>
      </c>
      <c r="AI82">
        <f t="shared" si="38"/>
        <v>0.13737667283455071</v>
      </c>
      <c r="AJ82">
        <f t="shared" si="39"/>
        <v>8.2234789789394899E-2</v>
      </c>
      <c r="AK82">
        <f t="shared" si="40"/>
        <v>3.9712631350120139E-2</v>
      </c>
      <c r="AM82" t="str">
        <f t="shared" si="41"/>
        <v>PS__20:3/22:5</v>
      </c>
      <c r="AN82">
        <f t="shared" si="42"/>
        <v>0.11816311643107506</v>
      </c>
      <c r="AO82">
        <f t="shared" si="43"/>
        <v>0.11583448958557066</v>
      </c>
      <c r="AQ82">
        <f t="shared" si="44"/>
        <v>3.9326254086264813E-2</v>
      </c>
      <c r="AR82">
        <f t="shared" si="45"/>
        <v>5.3094443058728971E-2</v>
      </c>
      <c r="AT82">
        <f t="shared" si="55"/>
        <v>1.7587235487463399E-2</v>
      </c>
      <c r="AU82">
        <f t="shared" si="56"/>
        <v>2.1675715611857022E-2</v>
      </c>
      <c r="AW82">
        <f t="shared" si="46"/>
        <v>0.93928253919747307</v>
      </c>
    </row>
    <row r="83" spans="1:49" x14ac:dyDescent="0.2">
      <c r="A83" t="s">
        <v>1604</v>
      </c>
      <c r="B83">
        <v>858.70799999999997</v>
      </c>
      <c r="C83">
        <v>0.41152990553315499</v>
      </c>
      <c r="D83">
        <v>0.29480074338115703</v>
      </c>
      <c r="E83">
        <v>0.307663457733306</v>
      </c>
      <c r="F83">
        <v>0.31914318580371698</v>
      </c>
      <c r="G83">
        <v>0.24641851084706601</v>
      </c>
      <c r="H83">
        <v>0.28110847242473802</v>
      </c>
      <c r="I83">
        <v>0.42572874285583101</v>
      </c>
      <c r="J83">
        <v>0.25841125776743801</v>
      </c>
      <c r="K83">
        <v>0.33468220061202297</v>
      </c>
      <c r="L83">
        <v>0.27183635638118903</v>
      </c>
      <c r="M83">
        <v>0.325935971522191</v>
      </c>
      <c r="N83">
        <v>0.57250890884243</v>
      </c>
      <c r="O83">
        <v>0.50829257845321496</v>
      </c>
      <c r="P83">
        <v>0.72439305980195501</v>
      </c>
      <c r="Q83">
        <v>1.08197782861856</v>
      </c>
      <c r="R83">
        <v>0.87660804628948397</v>
      </c>
      <c r="S83">
        <v>0.72775653166950705</v>
      </c>
      <c r="T83">
        <v>0.82912650364642004</v>
      </c>
      <c r="U83">
        <v>0.392607250022669</v>
      </c>
      <c r="V83">
        <v>0.31507354441888702</v>
      </c>
      <c r="W83">
        <v>0.103405464023941</v>
      </c>
      <c r="X83">
        <v>0.21542644983545001</v>
      </c>
      <c r="AA83" t="str">
        <f t="shared" si="47"/>
        <v>PS_20:4/22:4</v>
      </c>
      <c r="AB83">
        <f t="shared" si="48"/>
        <v>0.35316532445715598</v>
      </c>
      <c r="AC83">
        <f t="shared" si="49"/>
        <v>0.31340332176851149</v>
      </c>
      <c r="AD83">
        <f t="shared" si="50"/>
        <v>0.26376349163590201</v>
      </c>
      <c r="AE83">
        <f t="shared" si="51"/>
        <v>0.34207000031163448</v>
      </c>
      <c r="AF83">
        <f t="shared" si="52"/>
        <v>0.303259278496606</v>
      </c>
      <c r="AG83">
        <f t="shared" si="53"/>
        <v>0.4492224401823105</v>
      </c>
      <c r="AH83">
        <f t="shared" si="54"/>
        <v>0.61634281912758504</v>
      </c>
      <c r="AI83">
        <f t="shared" si="38"/>
        <v>0.77844151765796354</v>
      </c>
      <c r="AJ83">
        <f t="shared" si="39"/>
        <v>0.35384039722077798</v>
      </c>
      <c r="AK83">
        <f t="shared" si="40"/>
        <v>0.15941595692969551</v>
      </c>
      <c r="AM83" t="str">
        <f t="shared" si="41"/>
        <v>PS_20:4/22:4</v>
      </c>
      <c r="AN83">
        <f t="shared" si="42"/>
        <v>0.31513228333396198</v>
      </c>
      <c r="AO83">
        <f t="shared" si="43"/>
        <v>0.47145262622366657</v>
      </c>
      <c r="AQ83">
        <f t="shared" si="44"/>
        <v>3.5195394320596513E-2</v>
      </c>
      <c r="AR83">
        <f t="shared" si="45"/>
        <v>0.23818535221037912</v>
      </c>
      <c r="AT83">
        <f t="shared" si="55"/>
        <v>1.5739858839152764E-2</v>
      </c>
      <c r="AU83">
        <f t="shared" si="56"/>
        <v>9.7238762853420382E-2</v>
      </c>
      <c r="AW83">
        <f t="shared" si="46"/>
        <v>0.21732695453662124</v>
      </c>
    </row>
    <row r="84" spans="1:49" x14ac:dyDescent="0.2">
      <c r="A84" t="s">
        <v>1605</v>
      </c>
      <c r="B84">
        <v>858.70799999999997</v>
      </c>
      <c r="C84">
        <v>5.0335854674159901E-2</v>
      </c>
      <c r="D84">
        <v>0</v>
      </c>
      <c r="E84">
        <v>0.141067148349308</v>
      </c>
      <c r="F84">
        <v>0.15094831369269199</v>
      </c>
      <c r="G84">
        <v>0.101077911143684</v>
      </c>
      <c r="H84">
        <v>1.4475428470793301E-3</v>
      </c>
      <c r="I84">
        <v>9.7697530885717004E-2</v>
      </c>
      <c r="J84">
        <v>3.9864335114908098E-2</v>
      </c>
      <c r="K84">
        <v>3.4213859547109898E-2</v>
      </c>
      <c r="L84">
        <v>0.229283393559673</v>
      </c>
      <c r="M84">
        <v>9.8970662129168208E-3</v>
      </c>
      <c r="N84">
        <v>7.8993183544885399E-3</v>
      </c>
      <c r="O84">
        <v>4.4025054503101603E-2</v>
      </c>
      <c r="P84">
        <v>6.3673446376348697E-2</v>
      </c>
      <c r="Q84">
        <v>0</v>
      </c>
      <c r="R84">
        <v>1.5263334888722E-2</v>
      </c>
      <c r="S84">
        <v>5.01524346725713E-2</v>
      </c>
      <c r="T84">
        <v>0.18434259487635801</v>
      </c>
      <c r="U84">
        <v>0.19648912683150699</v>
      </c>
      <c r="V84">
        <v>0.25299499645814</v>
      </c>
      <c r="W84">
        <v>3.1914513243653603E-2</v>
      </c>
      <c r="X84">
        <v>3.5445573094924999E-2</v>
      </c>
      <c r="AA84" t="str">
        <f t="shared" si="47"/>
        <v>PS_20:5/22:3</v>
      </c>
      <c r="AB84">
        <f t="shared" si="48"/>
        <v>2.516792733707995E-2</v>
      </c>
      <c r="AC84">
        <f t="shared" si="49"/>
        <v>0.14600773102100001</v>
      </c>
      <c r="AD84">
        <f t="shared" si="50"/>
        <v>5.1262726995381667E-2</v>
      </c>
      <c r="AE84">
        <f t="shared" si="51"/>
        <v>6.8780933000312544E-2</v>
      </c>
      <c r="AF84">
        <f t="shared" si="52"/>
        <v>0.13174862655339145</v>
      </c>
      <c r="AG84">
        <f t="shared" si="53"/>
        <v>8.8981922837026804E-3</v>
      </c>
      <c r="AH84">
        <f t="shared" si="54"/>
        <v>5.3849250439725146E-2</v>
      </c>
      <c r="AI84">
        <f t="shared" si="38"/>
        <v>0.11724751477446466</v>
      </c>
      <c r="AJ84">
        <f t="shared" si="39"/>
        <v>0.22474206164482349</v>
      </c>
      <c r="AK84">
        <f t="shared" si="40"/>
        <v>3.3680043169289298E-2</v>
      </c>
      <c r="AM84" t="str">
        <f t="shared" si="41"/>
        <v>PS_20:5/22:3</v>
      </c>
      <c r="AN84">
        <f t="shared" si="42"/>
        <v>8.4593588981433127E-2</v>
      </c>
      <c r="AO84">
        <f t="shared" si="43"/>
        <v>8.768341246240105E-2</v>
      </c>
      <c r="AQ84">
        <f t="shared" si="44"/>
        <v>5.2172047407228847E-2</v>
      </c>
      <c r="AR84">
        <f t="shared" si="45"/>
        <v>8.6497593600370445E-2</v>
      </c>
      <c r="AT84">
        <f t="shared" si="55"/>
        <v>2.333204890558107E-2</v>
      </c>
      <c r="AU84">
        <f t="shared" si="56"/>
        <v>3.5312494716589218E-2</v>
      </c>
      <c r="AW84">
        <f t="shared" si="46"/>
        <v>0.94750404156455736</v>
      </c>
    </row>
    <row r="85" spans="1:49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115</v>
      </c>
      <c r="H85" t="s">
        <v>115</v>
      </c>
      <c r="I85" t="s">
        <v>115</v>
      </c>
      <c r="J85" t="s">
        <v>115</v>
      </c>
      <c r="K85" t="s">
        <v>115</v>
      </c>
      <c r="L85" t="s">
        <v>115</v>
      </c>
      <c r="M85" t="s">
        <v>115</v>
      </c>
      <c r="N85" t="s">
        <v>115</v>
      </c>
      <c r="O85" t="s">
        <v>115</v>
      </c>
      <c r="P85" t="s">
        <v>115</v>
      </c>
      <c r="Q85" t="s">
        <v>115</v>
      </c>
      <c r="R85" t="s">
        <v>115</v>
      </c>
      <c r="S85" t="s">
        <v>115</v>
      </c>
      <c r="T85" t="s">
        <v>115</v>
      </c>
      <c r="U85" t="s">
        <v>115</v>
      </c>
      <c r="V85" t="s">
        <v>115</v>
      </c>
      <c r="W85" t="s">
        <v>115</v>
      </c>
      <c r="X85" t="s">
        <v>115</v>
      </c>
    </row>
    <row r="86" spans="1:49" x14ac:dyDescent="0.2">
      <c r="A86" t="s">
        <v>116</v>
      </c>
      <c r="B86">
        <v>55567.673999999999</v>
      </c>
      <c r="C86">
        <v>82.475309810922795</v>
      </c>
      <c r="D86">
        <v>52.918851932649098</v>
      </c>
      <c r="E86">
        <v>59.561804494380901</v>
      </c>
      <c r="F86">
        <v>71.834813157997104</v>
      </c>
      <c r="G86">
        <v>57.011227623154397</v>
      </c>
      <c r="H86">
        <v>56.004477277319999</v>
      </c>
      <c r="I86">
        <v>73.048356775644194</v>
      </c>
      <c r="J86">
        <v>57.086275543157001</v>
      </c>
      <c r="K86">
        <v>62.908653336381398</v>
      </c>
      <c r="L86">
        <v>68.251711634608</v>
      </c>
      <c r="M86">
        <v>97.633221939940796</v>
      </c>
      <c r="N86">
        <v>78.545387803942802</v>
      </c>
      <c r="O86">
        <v>87.166283898711796</v>
      </c>
      <c r="P86">
        <v>114.605629724377</v>
      </c>
      <c r="Q86">
        <v>193.27166375836299</v>
      </c>
      <c r="R86">
        <v>145.840875410172</v>
      </c>
      <c r="S86">
        <v>62.821263490112401</v>
      </c>
      <c r="T86">
        <v>85.729281635857404</v>
      </c>
      <c r="U86">
        <v>49.435134088660199</v>
      </c>
      <c r="V86">
        <v>55.608020566564797</v>
      </c>
      <c r="W86">
        <v>49.273099389048397</v>
      </c>
      <c r="X86">
        <v>53.036946019409598</v>
      </c>
      <c r="AA86" t="str">
        <f t="shared" si="47"/>
        <v>TOTAL</v>
      </c>
      <c r="AB86">
        <f t="shared" si="48"/>
        <v>67.697080871785943</v>
      </c>
      <c r="AC86">
        <f t="shared" si="49"/>
        <v>65.698308826189006</v>
      </c>
      <c r="AD86">
        <f t="shared" si="50"/>
        <v>56.507852450237195</v>
      </c>
      <c r="AE86">
        <f t="shared" si="51"/>
        <v>65.067316159400605</v>
      </c>
      <c r="AF86">
        <f t="shared" si="52"/>
        <v>65.580182485494703</v>
      </c>
      <c r="AG86">
        <f t="shared" si="53"/>
        <v>88.089304871941806</v>
      </c>
      <c r="AH86">
        <f t="shared" si="54"/>
        <v>100.88595681154439</v>
      </c>
      <c r="AI86">
        <f>AVERAGE(S86:T86)</f>
        <v>74.275272562984895</v>
      </c>
      <c r="AJ86">
        <f>AVERAGE(U86:V86)</f>
        <v>52.521577327612498</v>
      </c>
      <c r="AK86">
        <f>AVERAGE(W86:X86)</f>
        <v>51.155022704228998</v>
      </c>
      <c r="AM86" t="str">
        <f>A86</f>
        <v>TOTAL</v>
      </c>
      <c r="AN86">
        <f>AVERAGE(AB86:AF86)</f>
        <v>64.110148158621499</v>
      </c>
      <c r="AO86">
        <f>AVERAGE(AG86:AK86)</f>
        <v>73.385426855662516</v>
      </c>
      <c r="AQ86">
        <f>STDEV(AB86:AF86)</f>
        <v>4.3663603875652868</v>
      </c>
      <c r="AR86">
        <f>STDEV(AG86:AK86)</f>
        <v>21.810353549518656</v>
      </c>
      <c r="AT86">
        <f t="shared" si="55"/>
        <v>1.9526957281716617</v>
      </c>
      <c r="AU86">
        <f t="shared" si="56"/>
        <v>8.9040395510034394</v>
      </c>
      <c r="AW86">
        <f>TTEST(AB86:AF86,AG86:AK86,2,3)</f>
        <v>0.40023365498013397</v>
      </c>
    </row>
    <row r="89" spans="1:49" x14ac:dyDescent="0.2">
      <c r="A89" s="1" t="s">
        <v>2120</v>
      </c>
      <c r="B89" s="2"/>
      <c r="C89">
        <f t="shared" ref="C89:F89" si="57">SUM(C63,C45:C47,C39,C33:C34,C31,C24,C17:C18,C12:C13,C7:C10)</f>
        <v>33.329462016253672</v>
      </c>
      <c r="D89">
        <f t="shared" si="57"/>
        <v>22.317787102120111</v>
      </c>
      <c r="E89">
        <f t="shared" si="57"/>
        <v>23.698375683032193</v>
      </c>
      <c r="F89">
        <f t="shared" si="57"/>
        <v>26.90506867508935</v>
      </c>
      <c r="G89">
        <f t="shared" ref="G89:X89" si="58">SUM(G63,G45:G47,G39,G33:G34,G31,G24,G17:G18,G12:G13,G7:G10)</f>
        <v>22.413514442354696</v>
      </c>
      <c r="H89">
        <f t="shared" si="58"/>
        <v>23.705516358939558</v>
      </c>
      <c r="I89">
        <f t="shared" si="58"/>
        <v>26.480712191869838</v>
      </c>
      <c r="J89">
        <f t="shared" si="58"/>
        <v>23.054069029408087</v>
      </c>
      <c r="K89">
        <f t="shared" si="58"/>
        <v>24.983034487234772</v>
      </c>
      <c r="L89">
        <f t="shared" si="58"/>
        <v>26.877602796070413</v>
      </c>
      <c r="M89">
        <f t="shared" si="58"/>
        <v>28.120559877954566</v>
      </c>
      <c r="N89">
        <f t="shared" si="58"/>
        <v>23.021038187287818</v>
      </c>
      <c r="O89">
        <f t="shared" si="58"/>
        <v>26.994087755297045</v>
      </c>
      <c r="P89">
        <f t="shared" si="58"/>
        <v>33.965191002258202</v>
      </c>
      <c r="Q89">
        <f t="shared" si="58"/>
        <v>55.88977246740339</v>
      </c>
      <c r="R89">
        <f t="shared" si="58"/>
        <v>45.436274762388038</v>
      </c>
      <c r="S89">
        <f t="shared" si="58"/>
        <v>19.789457803961334</v>
      </c>
      <c r="T89">
        <f t="shared" si="58"/>
        <v>30.522480744624627</v>
      </c>
      <c r="U89">
        <f t="shared" si="58"/>
        <v>16.358418596460183</v>
      </c>
      <c r="V89">
        <f t="shared" si="58"/>
        <v>19.350884797173695</v>
      </c>
      <c r="W89">
        <f t="shared" si="58"/>
        <v>15.975146451430742</v>
      </c>
      <c r="X89">
        <f t="shared" si="58"/>
        <v>16.92369960032309</v>
      </c>
      <c r="AA89" t="str">
        <f t="shared" si="47"/>
        <v>Saturated Sum</v>
      </c>
      <c r="AB89">
        <f t="shared" si="48"/>
        <v>27.823624559186889</v>
      </c>
      <c r="AC89">
        <f t="shared" si="49"/>
        <v>25.301722179060771</v>
      </c>
      <c r="AD89">
        <f t="shared" si="50"/>
        <v>23.059515400647129</v>
      </c>
      <c r="AE89">
        <f t="shared" si="51"/>
        <v>24.767390610638962</v>
      </c>
      <c r="AF89">
        <f t="shared" si="52"/>
        <v>25.93031864165259</v>
      </c>
      <c r="AG89">
        <f t="shared" si="53"/>
        <v>25.570799032621192</v>
      </c>
      <c r="AH89">
        <f t="shared" si="54"/>
        <v>30.479639378777623</v>
      </c>
      <c r="AI89">
        <f t="shared" ref="AI89:AI102" si="59">AVERAGE(S89:T89)</f>
        <v>25.155969274292978</v>
      </c>
      <c r="AJ89">
        <f t="shared" ref="AJ89:AJ102" si="60">AVERAGE(U89:V89)</f>
        <v>17.854651696816937</v>
      </c>
      <c r="AK89">
        <f t="shared" ref="AK89:AK102" si="61">AVERAGE(W89:X89)</f>
        <v>16.449423025876918</v>
      </c>
      <c r="AM89" t="str">
        <f t="shared" ref="AM89:AM102" si="62">A89</f>
        <v>Saturated Sum</v>
      </c>
      <c r="AN89">
        <f t="shared" ref="AN89:AN102" si="63">AVERAGE(AB89:AF89)</f>
        <v>25.37651427823727</v>
      </c>
      <c r="AO89">
        <f t="shared" ref="AO89:AO102" si="64">AVERAGE(AG89:AK89)</f>
        <v>23.10209648167713</v>
      </c>
      <c r="AQ89">
        <f t="shared" ref="AQ89:AQ102" si="65">STDEV(AB89:AF89)</f>
        <v>1.7349464904824001</v>
      </c>
      <c r="AR89">
        <f t="shared" ref="AR89:AR102" si="66">STDEV(AG89:AK89)</f>
        <v>5.8424045951026953</v>
      </c>
      <c r="AT89">
        <f t="shared" si="55"/>
        <v>0.77589165800866766</v>
      </c>
      <c r="AU89">
        <f t="shared" si="56"/>
        <v>2.3851516881488934</v>
      </c>
      <c r="AW89">
        <f t="shared" ref="AW89:AW102" si="67">TTEST(AB89:AF89,AG89:AK89,2,3)</f>
        <v>0.44434332829804851</v>
      </c>
    </row>
    <row r="90" spans="1:49" x14ac:dyDescent="0.2">
      <c r="A90" s="1" t="s">
        <v>2121</v>
      </c>
      <c r="B90" s="2"/>
      <c r="C90">
        <f t="shared" ref="C90:F90" si="68">SUM(C71,C61:C62,C43:C44,C38,C32,C30,C23,C16,C11)</f>
        <v>13.755083486842384</v>
      </c>
      <c r="D90">
        <f t="shared" si="68"/>
        <v>8.1859636812243419</v>
      </c>
      <c r="E90">
        <f t="shared" si="68"/>
        <v>9.92534602287048</v>
      </c>
      <c r="F90">
        <f t="shared" si="68"/>
        <v>13.375321726419779</v>
      </c>
      <c r="G90">
        <f t="shared" ref="G90:X90" si="69">SUM(G71,G61:G62,G43:G44,G38,G32,G30,G23,G16,G11)</f>
        <v>10.572114928177992</v>
      </c>
      <c r="H90">
        <f t="shared" si="69"/>
        <v>8.7709915747555538</v>
      </c>
      <c r="I90">
        <f t="shared" si="69"/>
        <v>14.32554376259489</v>
      </c>
      <c r="J90">
        <f t="shared" si="69"/>
        <v>10.150621280782184</v>
      </c>
      <c r="K90">
        <f t="shared" si="69"/>
        <v>11.707141577394017</v>
      </c>
      <c r="L90">
        <f t="shared" si="69"/>
        <v>12.346509275011091</v>
      </c>
      <c r="M90">
        <f t="shared" si="69"/>
        <v>22.564730548074166</v>
      </c>
      <c r="N90">
        <f t="shared" si="69"/>
        <v>17.181264893802723</v>
      </c>
      <c r="O90">
        <f t="shared" si="69"/>
        <v>19.680766700990283</v>
      </c>
      <c r="P90">
        <f t="shared" si="69"/>
        <v>24.414946467225167</v>
      </c>
      <c r="Q90">
        <f t="shared" si="69"/>
        <v>35.045110247259842</v>
      </c>
      <c r="R90">
        <f t="shared" si="69"/>
        <v>26.958607743155991</v>
      </c>
      <c r="S90">
        <f t="shared" si="69"/>
        <v>12.529355832201032</v>
      </c>
      <c r="T90">
        <f t="shared" si="69"/>
        <v>15.418643187225141</v>
      </c>
      <c r="U90">
        <f t="shared" si="69"/>
        <v>9.4916690852646077</v>
      </c>
      <c r="V90">
        <f t="shared" si="69"/>
        <v>9.160317730319278</v>
      </c>
      <c r="W90">
        <f t="shared" si="69"/>
        <v>10.071615664450379</v>
      </c>
      <c r="X90">
        <f t="shared" si="69"/>
        <v>10.470193532494484</v>
      </c>
      <c r="AA90" t="str">
        <f t="shared" si="47"/>
        <v>Mono Sum</v>
      </c>
      <c r="AB90">
        <f t="shared" si="48"/>
        <v>10.970523584033362</v>
      </c>
      <c r="AC90">
        <f t="shared" si="49"/>
        <v>11.650333874645129</v>
      </c>
      <c r="AD90">
        <f t="shared" si="50"/>
        <v>9.6715532514667721</v>
      </c>
      <c r="AE90">
        <f t="shared" si="51"/>
        <v>12.238082521688536</v>
      </c>
      <c r="AF90">
        <f t="shared" si="52"/>
        <v>12.026825426202553</v>
      </c>
      <c r="AG90">
        <f t="shared" si="53"/>
        <v>19.872997720938443</v>
      </c>
      <c r="AH90">
        <f t="shared" si="54"/>
        <v>22.047856584107727</v>
      </c>
      <c r="AI90">
        <f t="shared" si="59"/>
        <v>13.973999509713087</v>
      </c>
      <c r="AJ90">
        <f t="shared" si="60"/>
        <v>9.3259934077919429</v>
      </c>
      <c r="AK90">
        <f t="shared" si="61"/>
        <v>10.270904598472431</v>
      </c>
      <c r="AM90" t="str">
        <f t="shared" si="62"/>
        <v>Mono Sum</v>
      </c>
      <c r="AN90">
        <f t="shared" si="63"/>
        <v>11.311463731607271</v>
      </c>
      <c r="AO90">
        <f t="shared" si="64"/>
        <v>15.098350364204725</v>
      </c>
      <c r="AQ90">
        <f t="shared" si="65"/>
        <v>1.0357055900653864</v>
      </c>
      <c r="AR90">
        <f t="shared" si="66"/>
        <v>5.6784988416606366</v>
      </c>
      <c r="AT90">
        <f t="shared" si="55"/>
        <v>0.46318162081254693</v>
      </c>
      <c r="AU90">
        <f t="shared" si="56"/>
        <v>2.3182374445089815</v>
      </c>
      <c r="AW90">
        <f t="shared" si="67"/>
        <v>0.21196274272132484</v>
      </c>
    </row>
    <row r="91" spans="1:49" x14ac:dyDescent="0.2">
      <c r="A91" s="1" t="s">
        <v>2122</v>
      </c>
      <c r="B91" s="2"/>
      <c r="C91">
        <f t="shared" ref="C91:F91" si="70">SUM(C72:C84,C64:C70,C48:C60,C40:C42,C35:C37,C25:C29,C19:C22,C14:C15)</f>
        <v>35.390764307826799</v>
      </c>
      <c r="D91">
        <f t="shared" si="70"/>
        <v>22.415101149304668</v>
      </c>
      <c r="E91">
        <f t="shared" si="70"/>
        <v>25.938082788478241</v>
      </c>
      <c r="F91">
        <f t="shared" si="70"/>
        <v>31.554422756488016</v>
      </c>
      <c r="G91">
        <f t="shared" ref="G91:X91" si="71">SUM(G72:G84,G64:G70,G48:G60,G40:G42,G35:G37,G25:G29,G19:G22,G14:G15)</f>
        <v>24.02559825262173</v>
      </c>
      <c r="H91">
        <f t="shared" si="71"/>
        <v>23.527969343624861</v>
      </c>
      <c r="I91">
        <f t="shared" si="71"/>
        <v>32.242100821179498</v>
      </c>
      <c r="J91">
        <f t="shared" si="71"/>
        <v>23.881585232966678</v>
      </c>
      <c r="K91">
        <f t="shared" si="71"/>
        <v>26.218477271752594</v>
      </c>
      <c r="L91">
        <f t="shared" si="71"/>
        <v>29.027599563526525</v>
      </c>
      <c r="M91">
        <f t="shared" si="71"/>
        <v>46.94793151391211</v>
      </c>
      <c r="N91">
        <f t="shared" si="71"/>
        <v>38.343084722852311</v>
      </c>
      <c r="O91">
        <f t="shared" si="71"/>
        <v>40.491429442424426</v>
      </c>
      <c r="P91">
        <f t="shared" si="71"/>
        <v>56.225492254893616</v>
      </c>
      <c r="Q91">
        <f t="shared" si="71"/>
        <v>102.3367810436998</v>
      </c>
      <c r="R91">
        <f t="shared" si="71"/>
        <v>73.445992904628355</v>
      </c>
      <c r="S91">
        <f t="shared" si="71"/>
        <v>30.502449853950019</v>
      </c>
      <c r="T91">
        <f t="shared" si="71"/>
        <v>39.788157704007702</v>
      </c>
      <c r="U91">
        <f t="shared" si="71"/>
        <v>23.585046406935419</v>
      </c>
      <c r="V91">
        <f t="shared" si="71"/>
        <v>27.096818039071827</v>
      </c>
      <c r="W91">
        <f t="shared" si="71"/>
        <v>23.226337273167278</v>
      </c>
      <c r="X91">
        <f t="shared" si="71"/>
        <v>25.643052886592049</v>
      </c>
      <c r="AA91" t="str">
        <f t="shared" si="47"/>
        <v>Poly Sum</v>
      </c>
      <c r="AB91">
        <f t="shared" si="48"/>
        <v>28.902932728565734</v>
      </c>
      <c r="AC91">
        <f t="shared" si="49"/>
        <v>28.746252772483128</v>
      </c>
      <c r="AD91">
        <f t="shared" si="50"/>
        <v>23.776783798123297</v>
      </c>
      <c r="AE91">
        <f t="shared" si="51"/>
        <v>28.061843027073088</v>
      </c>
      <c r="AF91">
        <f t="shared" si="52"/>
        <v>27.62303841763956</v>
      </c>
      <c r="AG91">
        <f t="shared" si="53"/>
        <v>42.64550811838221</v>
      </c>
      <c r="AH91">
        <f t="shared" si="54"/>
        <v>48.358460848659021</v>
      </c>
      <c r="AI91">
        <f t="shared" si="59"/>
        <v>35.145303778978857</v>
      </c>
      <c r="AJ91">
        <f t="shared" si="60"/>
        <v>25.340932223003623</v>
      </c>
      <c r="AK91">
        <f t="shared" si="61"/>
        <v>24.434695079879663</v>
      </c>
      <c r="AM91" t="str">
        <f t="shared" si="62"/>
        <v>Poly Sum</v>
      </c>
      <c r="AN91">
        <f t="shared" si="63"/>
        <v>27.422170148776956</v>
      </c>
      <c r="AO91">
        <f t="shared" si="64"/>
        <v>35.184980009780681</v>
      </c>
      <c r="AQ91">
        <f t="shared" si="65"/>
        <v>2.102630715930573</v>
      </c>
      <c r="AR91">
        <f t="shared" si="66"/>
        <v>10.508039234048669</v>
      </c>
      <c r="AT91">
        <f t="shared" si="55"/>
        <v>0.94032504247996218</v>
      </c>
      <c r="AU91">
        <f t="shared" si="56"/>
        <v>4.2898890534275695</v>
      </c>
      <c r="AW91">
        <f t="shared" si="67"/>
        <v>0.17531052981961323</v>
      </c>
    </row>
    <row r="92" spans="1:49" x14ac:dyDescent="0.2">
      <c r="A92" s="1" t="s">
        <v>2123</v>
      </c>
      <c r="C92">
        <f t="shared" ref="C92:F92" si="72">SUM(C34:C45,C7:C8)</f>
        <v>14.557392058311827</v>
      </c>
      <c r="D92">
        <f t="shared" si="72"/>
        <v>8.3288041806822548</v>
      </c>
      <c r="E92">
        <f t="shared" si="72"/>
        <v>12.068330427147796</v>
      </c>
      <c r="F92">
        <f t="shared" si="72"/>
        <v>15.746157358292852</v>
      </c>
      <c r="G92">
        <f t="shared" ref="G92:X92" si="73">SUM(G34:G45,G7:G8)</f>
        <v>11.151730933426002</v>
      </c>
      <c r="H92">
        <f t="shared" si="73"/>
        <v>9.4784211523708954</v>
      </c>
      <c r="I92">
        <f t="shared" si="73"/>
        <v>12.927005166521907</v>
      </c>
      <c r="J92">
        <f t="shared" si="73"/>
        <v>10.789824975158988</v>
      </c>
      <c r="K92">
        <f t="shared" si="73"/>
        <v>11.425984728957191</v>
      </c>
      <c r="L92">
        <f t="shared" si="73"/>
        <v>11.850757230117248</v>
      </c>
      <c r="M92">
        <f t="shared" si="73"/>
        <v>24.904389043549369</v>
      </c>
      <c r="N92">
        <f t="shared" si="73"/>
        <v>19.347602608462289</v>
      </c>
      <c r="O92">
        <f t="shared" si="73"/>
        <v>20.800417742856904</v>
      </c>
      <c r="P92">
        <f t="shared" si="73"/>
        <v>27.533631557255799</v>
      </c>
      <c r="Q92">
        <f t="shared" si="73"/>
        <v>40.484058030553371</v>
      </c>
      <c r="R92">
        <f t="shared" si="73"/>
        <v>29.579033682147575</v>
      </c>
      <c r="S92">
        <f t="shared" si="73"/>
        <v>13.942562215492371</v>
      </c>
      <c r="T92">
        <f t="shared" si="73"/>
        <v>17.296594490671144</v>
      </c>
      <c r="U92">
        <f t="shared" si="73"/>
        <v>10.966073035504204</v>
      </c>
      <c r="V92">
        <f t="shared" si="73"/>
        <v>11.39290858965361</v>
      </c>
      <c r="W92">
        <f t="shared" si="73"/>
        <v>9.7939180508902268</v>
      </c>
      <c r="X92">
        <f t="shared" si="73"/>
        <v>9.7550699597768133</v>
      </c>
      <c r="AA92" t="str">
        <f t="shared" si="47"/>
        <v>Short Sum</v>
      </c>
      <c r="AB92">
        <f t="shared" si="48"/>
        <v>11.443098119497041</v>
      </c>
      <c r="AC92">
        <f t="shared" si="49"/>
        <v>13.907243892720324</v>
      </c>
      <c r="AD92">
        <f t="shared" si="50"/>
        <v>10.315076042898449</v>
      </c>
      <c r="AE92">
        <f t="shared" si="51"/>
        <v>11.858415070840447</v>
      </c>
      <c r="AF92">
        <f t="shared" si="52"/>
        <v>11.638370979537219</v>
      </c>
      <c r="AG92">
        <f t="shared" si="53"/>
        <v>22.125995826005827</v>
      </c>
      <c r="AH92">
        <f t="shared" si="54"/>
        <v>24.167024650056351</v>
      </c>
      <c r="AI92">
        <f t="shared" si="59"/>
        <v>15.619578353081756</v>
      </c>
      <c r="AJ92">
        <f t="shared" si="60"/>
        <v>11.179490812578907</v>
      </c>
      <c r="AK92">
        <f t="shared" si="61"/>
        <v>9.7744940053335192</v>
      </c>
      <c r="AM92" t="str">
        <f t="shared" si="62"/>
        <v>Short Sum</v>
      </c>
      <c r="AN92">
        <f t="shared" si="63"/>
        <v>11.832440821098697</v>
      </c>
      <c r="AO92">
        <f t="shared" si="64"/>
        <v>16.573316729411275</v>
      </c>
      <c r="AQ92">
        <f t="shared" si="65"/>
        <v>1.3035652228098376</v>
      </c>
      <c r="AR92">
        <f t="shared" si="66"/>
        <v>6.4172348110155246</v>
      </c>
      <c r="AT92">
        <f t="shared" si="55"/>
        <v>0.58297209026149122</v>
      </c>
      <c r="AU92">
        <f t="shared" si="56"/>
        <v>2.6198251411022793</v>
      </c>
      <c r="AW92">
        <f t="shared" si="67"/>
        <v>0.17535363597449305</v>
      </c>
    </row>
    <row r="93" spans="1:49" x14ac:dyDescent="0.2">
      <c r="A93" s="1" t="s">
        <v>2124</v>
      </c>
      <c r="C93">
        <f t="shared" ref="C93:F93" si="74">SUM(C46:C80,C9:C24)</f>
        <v>66.592762526231496</v>
      </c>
      <c r="D93">
        <f t="shared" si="74"/>
        <v>43.901633670662243</v>
      </c>
      <c r="E93">
        <f t="shared" si="74"/>
        <v>46.503551532073111</v>
      </c>
      <c r="F93">
        <f t="shared" si="74"/>
        <v>54.872703958662676</v>
      </c>
      <c r="G93">
        <f t="shared" ref="G93:X93" si="75">SUM(G46:G80,G9:G24)</f>
        <v>45.093077282150396</v>
      </c>
      <c r="H93">
        <f t="shared" si="75"/>
        <v>45.915900948569103</v>
      </c>
      <c r="I93">
        <f t="shared" si="75"/>
        <v>58.966148124683905</v>
      </c>
      <c r="J93">
        <f t="shared" si="75"/>
        <v>45.506855798009084</v>
      </c>
      <c r="K93">
        <f t="shared" si="75"/>
        <v>50.661109116824669</v>
      </c>
      <c r="L93">
        <f t="shared" si="75"/>
        <v>55.441349254589937</v>
      </c>
      <c r="M93">
        <f t="shared" si="75"/>
        <v>71.426401906814746</v>
      </c>
      <c r="N93">
        <f t="shared" si="75"/>
        <v>57.8834147060847</v>
      </c>
      <c r="O93">
        <f t="shared" si="75"/>
        <v>65.272399013589421</v>
      </c>
      <c r="P93">
        <f t="shared" si="75"/>
        <v>85.299036757282636</v>
      </c>
      <c r="Q93">
        <f t="shared" si="75"/>
        <v>150.14806948371233</v>
      </c>
      <c r="R93">
        <f t="shared" si="75"/>
        <v>114.58268971499066</v>
      </c>
      <c r="S93">
        <f t="shared" si="75"/>
        <v>47.572165854113834</v>
      </c>
      <c r="T93">
        <f t="shared" si="75"/>
        <v>66.470093954834496</v>
      </c>
      <c r="U93">
        <f t="shared" si="75"/>
        <v>37.545428242835698</v>
      </c>
      <c r="V93">
        <f t="shared" si="75"/>
        <v>43.314008424998534</v>
      </c>
      <c r="W93">
        <f t="shared" si="75"/>
        <v>38.859305307947523</v>
      </c>
      <c r="X93">
        <f t="shared" si="75"/>
        <v>42.843803790937692</v>
      </c>
      <c r="AA93" t="str">
        <f t="shared" si="47"/>
        <v>Medium Sum</v>
      </c>
      <c r="AB93">
        <f t="shared" si="48"/>
        <v>55.247198098446873</v>
      </c>
      <c r="AC93">
        <f t="shared" si="49"/>
        <v>50.688127745367893</v>
      </c>
      <c r="AD93">
        <f t="shared" si="50"/>
        <v>45.504489115359746</v>
      </c>
      <c r="AE93">
        <f t="shared" si="51"/>
        <v>52.236501961346491</v>
      </c>
      <c r="AF93">
        <f t="shared" si="52"/>
        <v>53.0512291857073</v>
      </c>
      <c r="AG93">
        <f t="shared" si="53"/>
        <v>64.654908306449727</v>
      </c>
      <c r="AH93">
        <f t="shared" si="54"/>
        <v>75.285717885436028</v>
      </c>
      <c r="AI93">
        <f t="shared" si="59"/>
        <v>57.021129904474165</v>
      </c>
      <c r="AJ93">
        <f t="shared" si="60"/>
        <v>40.429718333917116</v>
      </c>
      <c r="AK93">
        <f t="shared" si="61"/>
        <v>40.851554549442611</v>
      </c>
      <c r="AM93" t="str">
        <f t="shared" si="62"/>
        <v>Medium Sum</v>
      </c>
      <c r="AN93">
        <f t="shared" si="63"/>
        <v>51.345509221245663</v>
      </c>
      <c r="AO93">
        <f t="shared" si="64"/>
        <v>55.648605795943936</v>
      </c>
      <c r="AQ93">
        <f t="shared" si="65"/>
        <v>3.6563708454129005</v>
      </c>
      <c r="AR93">
        <f t="shared" si="66"/>
        <v>15.158996831320493</v>
      </c>
      <c r="AT93">
        <f t="shared" si="55"/>
        <v>1.6351787522583241</v>
      </c>
      <c r="AU93">
        <f t="shared" si="56"/>
        <v>6.1886345415337081</v>
      </c>
      <c r="AW93">
        <f t="shared" si="67"/>
        <v>0.56730135165797979</v>
      </c>
    </row>
    <row r="94" spans="1:49" x14ac:dyDescent="0.2">
      <c r="A94" s="1" t="s">
        <v>2125</v>
      </c>
      <c r="C94">
        <f t="shared" ref="C94:F94" si="76">SUM(C81:C84,C25:C33)</f>
        <v>1.3251552263795183</v>
      </c>
      <c r="D94">
        <f t="shared" si="76"/>
        <v>0.68841408130462955</v>
      </c>
      <c r="E94">
        <f t="shared" si="76"/>
        <v>0.98992253515999762</v>
      </c>
      <c r="F94">
        <f t="shared" si="76"/>
        <v>1.215951841041639</v>
      </c>
      <c r="G94">
        <f t="shared" ref="G94:X94" si="77">SUM(G81:G84,G25:G33)</f>
        <v>0.76641940757802551</v>
      </c>
      <c r="H94">
        <f t="shared" si="77"/>
        <v>0.61015517637996697</v>
      </c>
      <c r="I94">
        <f t="shared" si="77"/>
        <v>1.1552034844383945</v>
      </c>
      <c r="J94">
        <f t="shared" si="77"/>
        <v>0.78959476998889</v>
      </c>
      <c r="K94">
        <f t="shared" si="77"/>
        <v>0.82155949059952471</v>
      </c>
      <c r="L94">
        <f t="shared" si="77"/>
        <v>0.95960514990087054</v>
      </c>
      <c r="M94">
        <f t="shared" si="77"/>
        <v>1.3024309895767308</v>
      </c>
      <c r="N94">
        <f t="shared" si="77"/>
        <v>1.3143704893958674</v>
      </c>
      <c r="O94">
        <f t="shared" si="77"/>
        <v>1.0934671422654114</v>
      </c>
      <c r="P94">
        <f t="shared" si="77"/>
        <v>1.7729614098385562</v>
      </c>
      <c r="Q94">
        <f t="shared" si="77"/>
        <v>2.6395362440973225</v>
      </c>
      <c r="R94">
        <f t="shared" si="77"/>
        <v>1.6791520130341524</v>
      </c>
      <c r="S94">
        <f t="shared" si="77"/>
        <v>1.3065354205061861</v>
      </c>
      <c r="T94">
        <f t="shared" si="77"/>
        <v>1.9625931903518263</v>
      </c>
      <c r="U94">
        <f t="shared" si="77"/>
        <v>0.92363281032029998</v>
      </c>
      <c r="V94">
        <f t="shared" si="77"/>
        <v>0.90110355191265668</v>
      </c>
      <c r="W94">
        <f t="shared" si="77"/>
        <v>0.61987603021065252</v>
      </c>
      <c r="X94">
        <f t="shared" si="77"/>
        <v>0.43807226869511301</v>
      </c>
      <c r="AA94" t="str">
        <f t="shared" si="47"/>
        <v>Long Sum</v>
      </c>
      <c r="AB94">
        <f t="shared" si="48"/>
        <v>1.0067846538420739</v>
      </c>
      <c r="AC94">
        <f t="shared" si="49"/>
        <v>1.1029371881008183</v>
      </c>
      <c r="AD94">
        <f t="shared" si="50"/>
        <v>0.68828729197899619</v>
      </c>
      <c r="AE94">
        <f t="shared" si="51"/>
        <v>0.9723991272136423</v>
      </c>
      <c r="AF94">
        <f t="shared" si="52"/>
        <v>0.89058232025019768</v>
      </c>
      <c r="AG94">
        <f t="shared" si="53"/>
        <v>1.3084007394862991</v>
      </c>
      <c r="AH94">
        <f t="shared" si="54"/>
        <v>1.4332142760519839</v>
      </c>
      <c r="AI94">
        <f t="shared" si="59"/>
        <v>1.6345643054290062</v>
      </c>
      <c r="AJ94">
        <f t="shared" si="60"/>
        <v>0.91236818111647833</v>
      </c>
      <c r="AK94">
        <f t="shared" si="61"/>
        <v>0.52897414945288279</v>
      </c>
      <c r="AM94" t="str">
        <f t="shared" si="62"/>
        <v>Long Sum</v>
      </c>
      <c r="AN94">
        <f t="shared" si="63"/>
        <v>0.93219811627714577</v>
      </c>
      <c r="AO94">
        <f t="shared" si="64"/>
        <v>1.16350433030733</v>
      </c>
      <c r="AQ94">
        <f t="shared" si="65"/>
        <v>0.15616935374955004</v>
      </c>
      <c r="AR94">
        <f t="shared" si="66"/>
        <v>0.44196545120455011</v>
      </c>
      <c r="AT94">
        <f t="shared" si="55"/>
        <v>6.984105819724111E-2</v>
      </c>
      <c r="AU94">
        <f t="shared" si="56"/>
        <v>0.18043163989834746</v>
      </c>
      <c r="AW94">
        <f t="shared" si="67"/>
        <v>0.32026022155502049</v>
      </c>
    </row>
    <row r="95" spans="1:49" x14ac:dyDescent="0.2">
      <c r="A95" s="1" t="s">
        <v>2143</v>
      </c>
      <c r="C95">
        <f t="shared" ref="C95:F95" si="78">SUM(C72,C64,C10,C13,C18)</f>
        <v>9.8132551927088194</v>
      </c>
      <c r="D95">
        <f t="shared" si="78"/>
        <v>5.8200054063802567</v>
      </c>
      <c r="E95">
        <f t="shared" si="78"/>
        <v>6.9648600429965706</v>
      </c>
      <c r="F95">
        <f t="shared" si="78"/>
        <v>7.8577088292563246</v>
      </c>
      <c r="G95">
        <f t="shared" ref="G95:X95" si="79">SUM(G72,G64,G10,G13,G18)</f>
        <v>6.5759815354512785</v>
      </c>
      <c r="H95">
        <f t="shared" si="79"/>
        <v>7.0565491508432627</v>
      </c>
      <c r="I95">
        <f t="shared" si="79"/>
        <v>9.4451092004745902</v>
      </c>
      <c r="J95">
        <f t="shared" si="79"/>
        <v>6.0517305916112987</v>
      </c>
      <c r="K95">
        <f t="shared" si="79"/>
        <v>7.9161917734430958</v>
      </c>
      <c r="L95">
        <f t="shared" si="79"/>
        <v>7.7950429957644207</v>
      </c>
      <c r="M95">
        <f t="shared" si="79"/>
        <v>6.4165195087619766</v>
      </c>
      <c r="N95">
        <f t="shared" si="79"/>
        <v>5.3771794571995191</v>
      </c>
      <c r="O95">
        <f t="shared" si="79"/>
        <v>6.26582264724063</v>
      </c>
      <c r="P95">
        <f t="shared" si="79"/>
        <v>7.2285306945046708</v>
      </c>
      <c r="Q95">
        <f t="shared" si="79"/>
        <v>19.753317054255362</v>
      </c>
      <c r="R95">
        <f t="shared" si="79"/>
        <v>15.476402631607726</v>
      </c>
      <c r="S95">
        <f t="shared" si="79"/>
        <v>3.8910444188869553</v>
      </c>
      <c r="T95">
        <f t="shared" si="79"/>
        <v>4.9013636363631337</v>
      </c>
      <c r="U95">
        <f t="shared" si="79"/>
        <v>2.9695586763678499</v>
      </c>
      <c r="V95">
        <f t="shared" si="79"/>
        <v>1.9598570143420635</v>
      </c>
      <c r="W95">
        <f t="shared" si="79"/>
        <v>2.7460542998111754</v>
      </c>
      <c r="X95">
        <f t="shared" si="79"/>
        <v>2.8742780588440628</v>
      </c>
      <c r="AA95" t="str">
        <f t="shared" si="47"/>
        <v>Plasmologen Sum</v>
      </c>
      <c r="AB95">
        <f t="shared" si="48"/>
        <v>7.8166302995445385</v>
      </c>
      <c r="AC95">
        <f t="shared" si="49"/>
        <v>7.4112844361264472</v>
      </c>
      <c r="AD95">
        <f t="shared" si="50"/>
        <v>6.8162653431472702</v>
      </c>
      <c r="AE95">
        <f t="shared" si="51"/>
        <v>7.7484198960429449</v>
      </c>
      <c r="AF95">
        <f t="shared" si="52"/>
        <v>7.8556173846037582</v>
      </c>
      <c r="AG95">
        <f t="shared" si="53"/>
        <v>5.8968494829807483</v>
      </c>
      <c r="AH95">
        <f t="shared" si="54"/>
        <v>6.7471766708726504</v>
      </c>
      <c r="AI95">
        <f t="shared" si="59"/>
        <v>4.3962040276250445</v>
      </c>
      <c r="AJ95">
        <f t="shared" si="60"/>
        <v>2.4647078453549565</v>
      </c>
      <c r="AK95">
        <f t="shared" si="61"/>
        <v>2.8101661793276191</v>
      </c>
      <c r="AM95" t="str">
        <f t="shared" si="62"/>
        <v>Plasmologen Sum</v>
      </c>
      <c r="AN95">
        <f t="shared" si="63"/>
        <v>7.5296434718929932</v>
      </c>
      <c r="AO95">
        <f t="shared" si="64"/>
        <v>4.4630208412322041</v>
      </c>
      <c r="AQ95">
        <f t="shared" si="65"/>
        <v>0.43571801968062979</v>
      </c>
      <c r="AR95">
        <f t="shared" si="66"/>
        <v>1.8710211301206032</v>
      </c>
      <c r="AT95">
        <f t="shared" si="55"/>
        <v>0.19485902220549586</v>
      </c>
      <c r="AU95">
        <f t="shared" si="56"/>
        <v>0.76384117779350136</v>
      </c>
      <c r="AW95">
        <f t="shared" si="67"/>
        <v>1.9679327231739256E-2</v>
      </c>
    </row>
    <row r="96" spans="1:49" x14ac:dyDescent="0.2">
      <c r="A96" s="1" t="s">
        <v>2144</v>
      </c>
      <c r="C96">
        <f t="shared" ref="C96:F96" si="80">SUM(C73:C84,C65:C71,C48:C63,C19:C45,C14:C17,C11:C12,C7:C9)</f>
        <v>72.324747563428858</v>
      </c>
      <c r="D96">
        <f t="shared" si="80"/>
        <v>46.897794460364565</v>
      </c>
      <c r="E96">
        <f t="shared" si="80"/>
        <v>52.294248163635352</v>
      </c>
      <c r="F96">
        <f t="shared" si="80"/>
        <v>63.465047921258275</v>
      </c>
      <c r="G96">
        <f t="shared" ref="G96:X96" si="81">SUM(G73:G84,G65:G71,G48:G63,G19:G45,G14:G17,G11:G12,G7:G9)</f>
        <v>50.05124351202975</v>
      </c>
      <c r="H96">
        <f t="shared" si="81"/>
        <v>48.7130924301403</v>
      </c>
      <c r="I96">
        <f t="shared" si="81"/>
        <v>63.363528831049521</v>
      </c>
      <c r="J96">
        <f t="shared" si="81"/>
        <v>50.918562747873835</v>
      </c>
      <c r="K96">
        <f t="shared" si="81"/>
        <v>54.69705349491592</v>
      </c>
      <c r="L96">
        <f t="shared" si="81"/>
        <v>60.207099744420681</v>
      </c>
      <c r="M96">
        <f t="shared" si="81"/>
        <v>90.614999878398464</v>
      </c>
      <c r="N96">
        <f t="shared" si="81"/>
        <v>72.700719133582666</v>
      </c>
      <c r="O96">
        <f t="shared" si="81"/>
        <v>80.605169147852209</v>
      </c>
      <c r="P96">
        <f t="shared" si="81"/>
        <v>107.10118076224144</v>
      </c>
      <c r="Q96">
        <f t="shared" si="81"/>
        <v>172.62457572831951</v>
      </c>
      <c r="R96">
        <f t="shared" si="81"/>
        <v>129.74786327819527</v>
      </c>
      <c r="S96">
        <f t="shared" si="81"/>
        <v>58.53638482524682</v>
      </c>
      <c r="T96">
        <f t="shared" si="81"/>
        <v>80.292671775726248</v>
      </c>
      <c r="U96">
        <f t="shared" si="81"/>
        <v>46.100444159354502</v>
      </c>
      <c r="V96">
        <f t="shared" si="81"/>
        <v>53.004284894952782</v>
      </c>
      <c r="W96">
        <f t="shared" si="81"/>
        <v>46.33769452077523</v>
      </c>
      <c r="X96">
        <f t="shared" si="81"/>
        <v>49.660363834170496</v>
      </c>
      <c r="AA96" t="str">
        <f t="shared" si="47"/>
        <v>Diacyl Sum</v>
      </c>
      <c r="AB96">
        <f t="shared" si="48"/>
        <v>59.611271011896712</v>
      </c>
      <c r="AC96">
        <f t="shared" si="49"/>
        <v>57.879648042446817</v>
      </c>
      <c r="AD96">
        <f t="shared" si="50"/>
        <v>49.382167971085025</v>
      </c>
      <c r="AE96">
        <f t="shared" si="51"/>
        <v>57.141045789461678</v>
      </c>
      <c r="AF96">
        <f t="shared" si="52"/>
        <v>57.452076619668304</v>
      </c>
      <c r="AG96">
        <f t="shared" si="53"/>
        <v>81.657859505990558</v>
      </c>
      <c r="AH96">
        <f t="shared" si="54"/>
        <v>93.853174955046825</v>
      </c>
      <c r="AI96">
        <f t="shared" si="59"/>
        <v>69.414528300486538</v>
      </c>
      <c r="AJ96">
        <f t="shared" si="60"/>
        <v>49.552364527153642</v>
      </c>
      <c r="AK96">
        <f t="shared" si="61"/>
        <v>47.999029177472863</v>
      </c>
      <c r="AM96" t="str">
        <f t="shared" si="62"/>
        <v>Diacyl Sum</v>
      </c>
      <c r="AN96">
        <f t="shared" si="63"/>
        <v>56.293241886911709</v>
      </c>
      <c r="AO96">
        <f t="shared" si="64"/>
        <v>68.495391293230085</v>
      </c>
      <c r="AQ96">
        <f t="shared" si="65"/>
        <v>3.9796549420022087</v>
      </c>
      <c r="AR96">
        <f t="shared" si="66"/>
        <v>19.975307867277479</v>
      </c>
      <c r="AT96">
        <f t="shared" si="55"/>
        <v>1.7797557954619843</v>
      </c>
      <c r="AU96">
        <f t="shared" si="56"/>
        <v>8.1548852883053851</v>
      </c>
      <c r="AW96">
        <f t="shared" si="67"/>
        <v>0.24655366064493225</v>
      </c>
    </row>
    <row r="97" spans="1:49" x14ac:dyDescent="0.2">
      <c r="A97" s="1" t="s">
        <v>2157</v>
      </c>
      <c r="C97">
        <f t="shared" ref="C97:F97" si="82">SUM(C46:C47)</f>
        <v>0.33730705478517398</v>
      </c>
      <c r="D97">
        <f t="shared" si="82"/>
        <v>0.20105206590430999</v>
      </c>
      <c r="E97">
        <f t="shared" si="82"/>
        <v>0.302696287748983</v>
      </c>
      <c r="F97">
        <f t="shared" si="82"/>
        <v>0.51205640748255898</v>
      </c>
      <c r="G97">
        <f t="shared" ref="G97:X97" si="83">SUM(G46:G47)</f>
        <v>0.38400257567337198</v>
      </c>
      <c r="H97">
        <f t="shared" si="83"/>
        <v>0.234835696336397</v>
      </c>
      <c r="I97">
        <f t="shared" si="83"/>
        <v>0.239718744120099</v>
      </c>
      <c r="J97">
        <f t="shared" si="83"/>
        <v>0.11598220367182301</v>
      </c>
      <c r="K97">
        <f t="shared" si="83"/>
        <v>0.29540806802234598</v>
      </c>
      <c r="L97">
        <f t="shared" si="83"/>
        <v>0.24956889442293001</v>
      </c>
      <c r="M97">
        <f t="shared" si="83"/>
        <v>0.60170255278040508</v>
      </c>
      <c r="N97">
        <f t="shared" si="83"/>
        <v>0.467489213160656</v>
      </c>
      <c r="O97">
        <f t="shared" si="83"/>
        <v>0.295292103618915</v>
      </c>
      <c r="P97">
        <f t="shared" si="83"/>
        <v>0.27591826763084398</v>
      </c>
      <c r="Q97">
        <f t="shared" si="83"/>
        <v>0.89377097578820097</v>
      </c>
      <c r="R97">
        <f t="shared" si="83"/>
        <v>0.616609500369389</v>
      </c>
      <c r="S97">
        <f t="shared" si="83"/>
        <v>0.393834245978611</v>
      </c>
      <c r="T97">
        <f t="shared" si="83"/>
        <v>0.53524622376804398</v>
      </c>
      <c r="U97">
        <f t="shared" si="83"/>
        <v>0.36513125293785598</v>
      </c>
      <c r="V97">
        <f t="shared" si="83"/>
        <v>0.64387865726997695</v>
      </c>
      <c r="W97">
        <f t="shared" si="83"/>
        <v>0.18935056846200099</v>
      </c>
      <c r="X97">
        <f t="shared" si="83"/>
        <v>0.50230412639506339</v>
      </c>
      <c r="AA97" t="str">
        <f t="shared" si="47"/>
        <v>Akylenyl Sum</v>
      </c>
      <c r="AB97">
        <f t="shared" si="48"/>
        <v>0.269179560344742</v>
      </c>
      <c r="AC97">
        <f t="shared" si="49"/>
        <v>0.40737634761577102</v>
      </c>
      <c r="AD97">
        <f t="shared" si="50"/>
        <v>0.30941913600488447</v>
      </c>
      <c r="AE97">
        <f t="shared" si="51"/>
        <v>0.17785047389596101</v>
      </c>
      <c r="AF97">
        <f t="shared" si="52"/>
        <v>0.27248848122263802</v>
      </c>
      <c r="AG97">
        <f t="shared" si="53"/>
        <v>0.53459588297053051</v>
      </c>
      <c r="AH97">
        <f t="shared" si="54"/>
        <v>0.28560518562487947</v>
      </c>
      <c r="AI97">
        <f t="shared" si="59"/>
        <v>0.46454023487332752</v>
      </c>
      <c r="AJ97">
        <f t="shared" si="60"/>
        <v>0.50450495510391646</v>
      </c>
      <c r="AK97">
        <f t="shared" si="61"/>
        <v>0.34582734742853216</v>
      </c>
      <c r="AM97" t="str">
        <f t="shared" si="62"/>
        <v>Akylenyl Sum</v>
      </c>
      <c r="AN97">
        <f t="shared" si="63"/>
        <v>0.28726279981679931</v>
      </c>
      <c r="AO97">
        <f t="shared" si="64"/>
        <v>0.42701472120023726</v>
      </c>
      <c r="AQ97">
        <f t="shared" si="65"/>
        <v>8.2816829058574543E-2</v>
      </c>
      <c r="AR97">
        <f t="shared" si="66"/>
        <v>0.10674110420347326</v>
      </c>
      <c r="AT97">
        <f t="shared" si="55"/>
        <v>3.7036811891190513E-2</v>
      </c>
      <c r="AU97">
        <f t="shared" si="56"/>
        <v>4.3576873313293026E-2</v>
      </c>
      <c r="AW97">
        <f t="shared" si="67"/>
        <v>5.1386506483291614E-2</v>
      </c>
    </row>
    <row r="98" spans="1:49" x14ac:dyDescent="0.2">
      <c r="A98" s="1" t="s">
        <v>2137</v>
      </c>
      <c r="B98" s="16"/>
      <c r="C98">
        <f t="shared" ref="C98:F98" si="84">SUM(C68,C70,C59,C56,C52,C42,C35,C15)</f>
        <v>6.8879331880378203</v>
      </c>
      <c r="D98">
        <f t="shared" si="84"/>
        <v>4.4899795712440316</v>
      </c>
      <c r="E98">
        <f t="shared" si="84"/>
        <v>4.2867530920162231</v>
      </c>
      <c r="F98">
        <f t="shared" si="84"/>
        <v>5.8433439893778854</v>
      </c>
      <c r="G98">
        <f t="shared" ref="G98:X98" si="85">SUM(G68,G70,G59,G56,G52,G42,G35,G15)</f>
        <v>4.5081300092973891</v>
      </c>
      <c r="H98">
        <f t="shared" si="85"/>
        <v>4.3153560248510505</v>
      </c>
      <c r="I98">
        <f t="shared" si="85"/>
        <v>5.5834234025407188</v>
      </c>
      <c r="J98">
        <f t="shared" si="85"/>
        <v>5.0127433032696063</v>
      </c>
      <c r="K98">
        <f t="shared" si="85"/>
        <v>5.1980122683973899</v>
      </c>
      <c r="L98">
        <f t="shared" si="85"/>
        <v>5.3491069748855473</v>
      </c>
      <c r="M98">
        <f t="shared" si="85"/>
        <v>21.742736301335139</v>
      </c>
      <c r="N98">
        <f t="shared" si="85"/>
        <v>18.242522590680519</v>
      </c>
      <c r="O98">
        <f t="shared" si="85"/>
        <v>18.74530148169049</v>
      </c>
      <c r="P98">
        <f t="shared" si="85"/>
        <v>26.042172164534065</v>
      </c>
      <c r="Q98">
        <f t="shared" si="85"/>
        <v>41.855128351670004</v>
      </c>
      <c r="R98">
        <f t="shared" si="85"/>
        <v>29.422059050235852</v>
      </c>
      <c r="S98">
        <f t="shared" si="85"/>
        <v>11.807463953815592</v>
      </c>
      <c r="T98">
        <f t="shared" si="85"/>
        <v>15.806186275015145</v>
      </c>
      <c r="U98">
        <f t="shared" si="85"/>
        <v>8.034648327592242</v>
      </c>
      <c r="V98">
        <f t="shared" si="85"/>
        <v>8.6885005403934628</v>
      </c>
      <c r="W98">
        <f t="shared" si="85"/>
        <v>9.4198457030023004</v>
      </c>
      <c r="X98">
        <f t="shared" si="85"/>
        <v>10.920457615063174</v>
      </c>
      <c r="AA98" t="str">
        <f t="shared" si="47"/>
        <v>Containing 18:2 Sum</v>
      </c>
      <c r="AB98">
        <f t="shared" si="48"/>
        <v>5.6889563796409259</v>
      </c>
      <c r="AC98">
        <f t="shared" si="49"/>
        <v>5.0650485406970542</v>
      </c>
      <c r="AD98">
        <f t="shared" si="50"/>
        <v>4.4117430170742198</v>
      </c>
      <c r="AE98">
        <f t="shared" si="51"/>
        <v>5.298083352905163</v>
      </c>
      <c r="AF98">
        <f t="shared" si="52"/>
        <v>5.2735596216414686</v>
      </c>
      <c r="AG98">
        <f t="shared" si="53"/>
        <v>19.992629446007829</v>
      </c>
      <c r="AH98">
        <f t="shared" si="54"/>
        <v>22.393736823112278</v>
      </c>
      <c r="AI98">
        <f t="shared" si="59"/>
        <v>13.806825114415368</v>
      </c>
      <c r="AJ98">
        <f t="shared" si="60"/>
        <v>8.3615744339928533</v>
      </c>
      <c r="AK98">
        <f t="shared" si="61"/>
        <v>10.170151659032737</v>
      </c>
      <c r="AM98" t="str">
        <f t="shared" si="62"/>
        <v>Containing 18:2 Sum</v>
      </c>
      <c r="AN98">
        <f t="shared" si="63"/>
        <v>5.1474781823917661</v>
      </c>
      <c r="AO98">
        <f t="shared" si="64"/>
        <v>14.944983495312211</v>
      </c>
      <c r="AQ98">
        <f t="shared" si="65"/>
        <v>0.4690090521833245</v>
      </c>
      <c r="AR98">
        <f t="shared" si="66"/>
        <v>6.0909431579887965</v>
      </c>
      <c r="AT98">
        <f t="shared" si="55"/>
        <v>0.20974722454893194</v>
      </c>
      <c r="AU98">
        <f t="shared" si="56"/>
        <v>2.4866171315614896</v>
      </c>
      <c r="AW98">
        <f t="shared" si="67"/>
        <v>2.2586422287324704E-2</v>
      </c>
    </row>
    <row r="99" spans="1:49" x14ac:dyDescent="0.2">
      <c r="A99" s="1" t="s">
        <v>2138</v>
      </c>
      <c r="B99" s="16"/>
      <c r="C99">
        <f t="shared" ref="C99:F99" si="86">SUM(C65,C83,C50,C20)</f>
        <v>4.9579282502086848</v>
      </c>
      <c r="D99">
        <f t="shared" si="86"/>
        <v>3.9939386701280521</v>
      </c>
      <c r="E99">
        <f t="shared" si="86"/>
        <v>4.3829215223752618</v>
      </c>
      <c r="F99">
        <f t="shared" si="86"/>
        <v>5.185318591570482</v>
      </c>
      <c r="G99">
        <f t="shared" ref="G99:X99" si="87">SUM(G65,G83,G50,G20)</f>
        <v>3.4910136265088756</v>
      </c>
      <c r="H99">
        <f t="shared" si="87"/>
        <v>3.4165739827858834</v>
      </c>
      <c r="I99">
        <f t="shared" si="87"/>
        <v>5.1298065665012533</v>
      </c>
      <c r="J99">
        <f t="shared" si="87"/>
        <v>3.6859676004309629</v>
      </c>
      <c r="K99">
        <f t="shared" si="87"/>
        <v>3.5785023781987988</v>
      </c>
      <c r="L99">
        <f t="shared" si="87"/>
        <v>4.4871568859704816</v>
      </c>
      <c r="M99">
        <f t="shared" si="87"/>
        <v>3.8369843815122016</v>
      </c>
      <c r="N99">
        <f t="shared" si="87"/>
        <v>4.4682587334259569</v>
      </c>
      <c r="O99">
        <f t="shared" si="87"/>
        <v>3.8084103152843687</v>
      </c>
      <c r="P99">
        <f t="shared" si="87"/>
        <v>6.4715253644759052</v>
      </c>
      <c r="Q99">
        <f t="shared" si="87"/>
        <v>8.5779892412967733</v>
      </c>
      <c r="R99">
        <f t="shared" si="87"/>
        <v>5.8057641936394528</v>
      </c>
      <c r="S99">
        <f t="shared" si="87"/>
        <v>6.0400534387997205</v>
      </c>
      <c r="T99">
        <f t="shared" si="87"/>
        <v>7.8640556190136799</v>
      </c>
      <c r="U99">
        <f t="shared" si="87"/>
        <v>5.0373485367709048</v>
      </c>
      <c r="V99">
        <f t="shared" si="87"/>
        <v>6.6526893673022682</v>
      </c>
      <c r="W99">
        <f t="shared" si="87"/>
        <v>3.2412026412147839</v>
      </c>
      <c r="X99">
        <f t="shared" si="87"/>
        <v>4.2997698897236356</v>
      </c>
      <c r="AA99" t="str">
        <f t="shared" si="47"/>
        <v>Containing 20:4 Sum</v>
      </c>
      <c r="AB99">
        <f t="shared" si="48"/>
        <v>4.4759334601683687</v>
      </c>
      <c r="AC99">
        <f t="shared" si="49"/>
        <v>4.7841200569728723</v>
      </c>
      <c r="AD99">
        <f t="shared" si="50"/>
        <v>3.4537938046473795</v>
      </c>
      <c r="AE99">
        <f t="shared" si="51"/>
        <v>4.4078870834661084</v>
      </c>
      <c r="AF99">
        <f t="shared" si="52"/>
        <v>4.0328296320846402</v>
      </c>
      <c r="AG99">
        <f t="shared" si="53"/>
        <v>4.1526215574690788</v>
      </c>
      <c r="AH99">
        <f t="shared" si="54"/>
        <v>5.1399678398801374</v>
      </c>
      <c r="AI99">
        <f t="shared" si="59"/>
        <v>6.9520545289067002</v>
      </c>
      <c r="AJ99">
        <f t="shared" si="60"/>
        <v>5.8450189520365861</v>
      </c>
      <c r="AK99">
        <f t="shared" si="61"/>
        <v>3.7704862654692097</v>
      </c>
      <c r="AM99" t="str">
        <f t="shared" si="62"/>
        <v>Containing 20:4 Sum</v>
      </c>
      <c r="AN99">
        <f t="shared" si="63"/>
        <v>4.2309128074678739</v>
      </c>
      <c r="AO99">
        <f t="shared" si="64"/>
        <v>5.1720298287523425</v>
      </c>
      <c r="AQ99">
        <f t="shared" si="65"/>
        <v>0.5100353331962354</v>
      </c>
      <c r="AR99">
        <f t="shared" si="66"/>
        <v>1.2870458274368131</v>
      </c>
      <c r="AT99">
        <f t="shared" si="55"/>
        <v>0.22809473519070747</v>
      </c>
      <c r="AU99">
        <f t="shared" si="56"/>
        <v>0.52543425879972705</v>
      </c>
      <c r="AW99">
        <f t="shared" si="67"/>
        <v>0.1864791276859763</v>
      </c>
    </row>
    <row r="100" spans="1:49" x14ac:dyDescent="0.2">
      <c r="A100" s="1" t="s">
        <v>2139</v>
      </c>
      <c r="B100" s="16"/>
      <c r="C100">
        <f t="shared" ref="C100:F100" si="88">SUM(C81,C72,C64,C25)</f>
        <v>10.293275870747042</v>
      </c>
      <c r="D100">
        <f t="shared" si="88"/>
        <v>5.9730126524791993</v>
      </c>
      <c r="E100">
        <f t="shared" si="88"/>
        <v>7.2316835351855406</v>
      </c>
      <c r="F100">
        <f t="shared" si="88"/>
        <v>8.2510468265553438</v>
      </c>
      <c r="G100">
        <f t="shared" ref="G100:X100" si="89">SUM(G81,G72,G64,G25)</f>
        <v>6.7198593407210252</v>
      </c>
      <c r="H100">
        <f t="shared" si="89"/>
        <v>7.1799139735430009</v>
      </c>
      <c r="I100">
        <f t="shared" si="89"/>
        <v>9.6324289885084298</v>
      </c>
      <c r="J100">
        <f t="shared" si="89"/>
        <v>6.2803729110529494</v>
      </c>
      <c r="K100">
        <f t="shared" si="89"/>
        <v>8.1470252679162751</v>
      </c>
      <c r="L100">
        <f t="shared" si="89"/>
        <v>8.0438898575048938</v>
      </c>
      <c r="M100">
        <f t="shared" si="89"/>
        <v>7.0196921925305089</v>
      </c>
      <c r="N100">
        <f t="shared" si="89"/>
        <v>5.7477572795108713</v>
      </c>
      <c r="O100">
        <f t="shared" si="89"/>
        <v>6.6229908239547202</v>
      </c>
      <c r="P100">
        <f t="shared" si="89"/>
        <v>7.8091207815687156</v>
      </c>
      <c r="Q100">
        <f t="shared" si="89"/>
        <v>20.826635442580287</v>
      </c>
      <c r="R100">
        <f t="shared" si="89"/>
        <v>15.984254042921746</v>
      </c>
      <c r="S100">
        <f t="shared" si="89"/>
        <v>4.1028071990408153</v>
      </c>
      <c r="T100">
        <f t="shared" si="89"/>
        <v>5.6457529932039865</v>
      </c>
      <c r="U100">
        <f t="shared" si="89"/>
        <v>3.2005351330706446</v>
      </c>
      <c r="V100">
        <f t="shared" si="89"/>
        <v>2.1730415916918395</v>
      </c>
      <c r="W100">
        <f t="shared" si="89"/>
        <v>2.9959710231567449</v>
      </c>
      <c r="X100">
        <f t="shared" si="89"/>
        <v>2.9868492648564047</v>
      </c>
      <c r="AA100" t="str">
        <f t="shared" si="47"/>
        <v>Containing 22:6 Sum</v>
      </c>
      <c r="AB100">
        <f t="shared" si="48"/>
        <v>8.1331442616131202</v>
      </c>
      <c r="AC100">
        <f t="shared" si="49"/>
        <v>7.7413651808704422</v>
      </c>
      <c r="AD100">
        <f t="shared" si="50"/>
        <v>6.949886657132013</v>
      </c>
      <c r="AE100">
        <f t="shared" si="51"/>
        <v>7.95640094978069</v>
      </c>
      <c r="AF100">
        <f t="shared" si="52"/>
        <v>8.0954575627105854</v>
      </c>
      <c r="AG100">
        <f t="shared" si="53"/>
        <v>6.3837247360206906</v>
      </c>
      <c r="AH100">
        <f t="shared" si="54"/>
        <v>7.2160558027617174</v>
      </c>
      <c r="AI100">
        <f t="shared" si="59"/>
        <v>4.8742800961224013</v>
      </c>
      <c r="AJ100">
        <f t="shared" si="60"/>
        <v>2.6867883623812423</v>
      </c>
      <c r="AK100">
        <f t="shared" si="61"/>
        <v>2.9914101440065748</v>
      </c>
      <c r="AM100" t="str">
        <f t="shared" si="62"/>
        <v>Containing 22:6 Sum</v>
      </c>
      <c r="AN100">
        <f t="shared" si="63"/>
        <v>7.7752509224213693</v>
      </c>
      <c r="AO100">
        <f t="shared" si="64"/>
        <v>4.8304518282585258</v>
      </c>
      <c r="AQ100">
        <f t="shared" si="65"/>
        <v>0.48626373528994188</v>
      </c>
      <c r="AR100">
        <f t="shared" si="66"/>
        <v>2.0051839901596655</v>
      </c>
      <c r="AT100">
        <f t="shared" si="55"/>
        <v>0.21746375342025467</v>
      </c>
      <c r="AU100">
        <f t="shared" si="56"/>
        <v>0.81861293604819108</v>
      </c>
      <c r="AW100">
        <f t="shared" si="67"/>
        <v>2.8371686975059866E-2</v>
      </c>
    </row>
    <row r="101" spans="1:49" x14ac:dyDescent="0.2">
      <c r="A101" s="1" t="s">
        <v>2166</v>
      </c>
      <c r="C101">
        <f t="shared" ref="C101:F101" si="90">SUM(C7:C33)</f>
        <v>18.662857837188</v>
      </c>
      <c r="D101">
        <f t="shared" si="90"/>
        <v>12.361942263946299</v>
      </c>
      <c r="E101">
        <f t="shared" si="90"/>
        <v>12.626128561714635</v>
      </c>
      <c r="F101">
        <f t="shared" si="90"/>
        <v>14.543563886475791</v>
      </c>
      <c r="G101">
        <f t="shared" ref="G101:X101" si="91">SUM(G7:G33)</f>
        <v>12.02715930832353</v>
      </c>
      <c r="H101">
        <f t="shared" si="91"/>
        <v>12.60107452363396</v>
      </c>
      <c r="I101">
        <f t="shared" si="91"/>
        <v>15.875879930181625</v>
      </c>
      <c r="J101">
        <f t="shared" si="91"/>
        <v>13.775108370643354</v>
      </c>
      <c r="K101">
        <f t="shared" si="91"/>
        <v>11.231034834513501</v>
      </c>
      <c r="L101">
        <f t="shared" si="91"/>
        <v>13.12835691779178</v>
      </c>
      <c r="M101">
        <f t="shared" si="91"/>
        <v>23.997481288495521</v>
      </c>
      <c r="N101">
        <f t="shared" si="91"/>
        <v>17.661139142589697</v>
      </c>
      <c r="O101">
        <f t="shared" si="91"/>
        <v>21.449469532379549</v>
      </c>
      <c r="P101">
        <f t="shared" si="91"/>
        <v>29.091160186010651</v>
      </c>
      <c r="Q101">
        <f t="shared" si="91"/>
        <v>41.184105387583429</v>
      </c>
      <c r="R101">
        <f t="shared" si="91"/>
        <v>32.008367654261058</v>
      </c>
      <c r="S101">
        <f t="shared" si="91"/>
        <v>16.405875435349525</v>
      </c>
      <c r="T101">
        <f t="shared" si="91"/>
        <v>22.317321461842294</v>
      </c>
      <c r="U101">
        <f t="shared" si="91"/>
        <v>12.874391377108205</v>
      </c>
      <c r="V101">
        <f t="shared" si="91"/>
        <v>16.482483982726954</v>
      </c>
      <c r="W101">
        <f t="shared" si="91"/>
        <v>16.682134156216815</v>
      </c>
      <c r="X101">
        <f t="shared" si="91"/>
        <v>19.404181851341463</v>
      </c>
      <c r="AA101" t="str">
        <f t="shared" si="47"/>
        <v>Total LPS</v>
      </c>
      <c r="AB101">
        <f t="shared" si="48"/>
        <v>15.512400050567148</v>
      </c>
      <c r="AC101">
        <f t="shared" si="49"/>
        <v>13.584846224095212</v>
      </c>
      <c r="AD101">
        <f t="shared" si="50"/>
        <v>12.314116915978744</v>
      </c>
      <c r="AE101">
        <f t="shared" si="51"/>
        <v>14.825494150412489</v>
      </c>
      <c r="AF101">
        <f t="shared" si="52"/>
        <v>12.179695876152641</v>
      </c>
      <c r="AG101">
        <f t="shared" si="53"/>
        <v>20.829310215542609</v>
      </c>
      <c r="AH101">
        <f t="shared" si="54"/>
        <v>25.2703148591951</v>
      </c>
      <c r="AI101">
        <f t="shared" si="59"/>
        <v>19.36159844859591</v>
      </c>
      <c r="AJ101">
        <f t="shared" si="60"/>
        <v>14.678437679917579</v>
      </c>
      <c r="AK101">
        <f t="shared" si="61"/>
        <v>18.043158003779141</v>
      </c>
      <c r="AM101" t="str">
        <f t="shared" si="62"/>
        <v>Total LPS</v>
      </c>
      <c r="AN101">
        <f t="shared" si="63"/>
        <v>13.683310643441246</v>
      </c>
      <c r="AO101">
        <f t="shared" si="64"/>
        <v>19.636563841406065</v>
      </c>
      <c r="AQ101">
        <f t="shared" si="65"/>
        <v>1.4828515853302286</v>
      </c>
      <c r="AR101">
        <f t="shared" si="66"/>
        <v>3.8845642486422567</v>
      </c>
      <c r="AT101">
        <f t="shared" si="55"/>
        <v>0.66315138906834425</v>
      </c>
      <c r="AU101">
        <f t="shared" si="56"/>
        <v>1.585866713705242</v>
      </c>
      <c r="AW101">
        <f t="shared" si="67"/>
        <v>2.3031088047215275E-2</v>
      </c>
    </row>
    <row r="102" spans="1:49" x14ac:dyDescent="0.2">
      <c r="A102" s="1" t="s">
        <v>2167</v>
      </c>
      <c r="C102">
        <f t="shared" ref="C102:F102" si="92">SUM(C34:C84)</f>
        <v>63.812451973734845</v>
      </c>
      <c r="D102">
        <f t="shared" si="92"/>
        <v>40.556909668702836</v>
      </c>
      <c r="E102">
        <f t="shared" si="92"/>
        <v>46.935675932666278</v>
      </c>
      <c r="F102">
        <f t="shared" si="92"/>
        <v>57.291249271521352</v>
      </c>
      <c r="G102">
        <f t="shared" ref="G102:X102" si="93">SUM(G34:G84)</f>
        <v>44.984068314830886</v>
      </c>
      <c r="H102">
        <f t="shared" si="93"/>
        <v>43.403402753686017</v>
      </c>
      <c r="I102">
        <f t="shared" si="93"/>
        <v>57.172476845462597</v>
      </c>
      <c r="J102">
        <f t="shared" si="93"/>
        <v>43.311167172513599</v>
      </c>
      <c r="K102">
        <f t="shared" si="93"/>
        <v>51.677618501867869</v>
      </c>
      <c r="L102">
        <f t="shared" si="93"/>
        <v>55.123354716816266</v>
      </c>
      <c r="M102">
        <f t="shared" si="93"/>
        <v>73.635740651445317</v>
      </c>
      <c r="N102">
        <f t="shared" si="93"/>
        <v>60.884248661353162</v>
      </c>
      <c r="O102">
        <f t="shared" si="93"/>
        <v>65.716814366332173</v>
      </c>
      <c r="P102">
        <f t="shared" si="93"/>
        <v>85.514469538366342</v>
      </c>
      <c r="Q102">
        <f t="shared" si="93"/>
        <v>152.08755837077956</v>
      </c>
      <c r="R102">
        <f t="shared" si="93"/>
        <v>113.83250775591132</v>
      </c>
      <c r="S102">
        <f t="shared" si="93"/>
        <v>46.415388054762843</v>
      </c>
      <c r="T102">
        <f t="shared" si="93"/>
        <v>63.411960174015171</v>
      </c>
      <c r="U102">
        <f t="shared" si="93"/>
        <v>36.560742711552003</v>
      </c>
      <c r="V102">
        <f t="shared" si="93"/>
        <v>39.125536583837842</v>
      </c>
      <c r="W102">
        <f t="shared" si="93"/>
        <v>32.590965232831586</v>
      </c>
      <c r="X102">
        <f t="shared" si="93"/>
        <v>33.632764168068157</v>
      </c>
      <c r="AA102" t="str">
        <f t="shared" si="47"/>
        <v>Total PS</v>
      </c>
      <c r="AB102">
        <f t="shared" si="48"/>
        <v>52.184680821218841</v>
      </c>
      <c r="AC102">
        <f t="shared" si="49"/>
        <v>52.113462602093819</v>
      </c>
      <c r="AD102">
        <f t="shared" si="50"/>
        <v>44.193735534258451</v>
      </c>
      <c r="AE102">
        <f t="shared" si="51"/>
        <v>50.241822008988095</v>
      </c>
      <c r="AF102">
        <f t="shared" si="52"/>
        <v>53.400486609342067</v>
      </c>
      <c r="AG102">
        <f t="shared" si="53"/>
        <v>67.259994656399243</v>
      </c>
      <c r="AH102">
        <f t="shared" si="54"/>
        <v>75.61564195234925</v>
      </c>
      <c r="AI102">
        <f t="shared" si="59"/>
        <v>54.913674114389011</v>
      </c>
      <c r="AJ102">
        <f t="shared" si="60"/>
        <v>37.843139647694926</v>
      </c>
      <c r="AK102">
        <f t="shared" si="61"/>
        <v>33.111864700449871</v>
      </c>
      <c r="AM102" t="str">
        <f t="shared" si="62"/>
        <v>Total PS</v>
      </c>
      <c r="AN102">
        <f t="shared" si="63"/>
        <v>50.426837515180253</v>
      </c>
      <c r="AO102">
        <f t="shared" si="64"/>
        <v>53.748863014256457</v>
      </c>
      <c r="AQ102">
        <f t="shared" si="65"/>
        <v>3.662755016708839</v>
      </c>
      <c r="AR102">
        <f t="shared" si="66"/>
        <v>18.309432128655427</v>
      </c>
      <c r="AT102">
        <f t="shared" si="55"/>
        <v>1.6380338404578683</v>
      </c>
      <c r="AU102">
        <f t="shared" si="56"/>
        <v>7.474794365887707</v>
      </c>
      <c r="AW102">
        <f t="shared" si="67"/>
        <v>0.70964384976885797</v>
      </c>
    </row>
    <row r="104" spans="1:49" x14ac:dyDescent="0.2">
      <c r="A104" t="s">
        <v>116</v>
      </c>
      <c r="C104">
        <f t="shared" ref="C104:F104" si="94">SUM(C101:C102)</f>
        <v>82.475309810922852</v>
      </c>
      <c r="D104">
        <f t="shared" si="94"/>
        <v>52.918851932649133</v>
      </c>
      <c r="E104">
        <f t="shared" si="94"/>
        <v>59.561804494380915</v>
      </c>
      <c r="F104">
        <f t="shared" si="94"/>
        <v>71.834813157997147</v>
      </c>
      <c r="G104">
        <f t="shared" ref="G104:X104" si="95">SUM(G101:G102)</f>
        <v>57.011227623154412</v>
      </c>
      <c r="H104">
        <f t="shared" si="95"/>
        <v>56.004477277319978</v>
      </c>
      <c r="I104">
        <f t="shared" si="95"/>
        <v>73.048356775644223</v>
      </c>
      <c r="J104">
        <f t="shared" si="95"/>
        <v>57.086275543156951</v>
      </c>
      <c r="K104">
        <f t="shared" si="95"/>
        <v>62.90865333638137</v>
      </c>
      <c r="L104">
        <f t="shared" si="95"/>
        <v>68.251711634608043</v>
      </c>
      <c r="M104">
        <f t="shared" si="95"/>
        <v>97.633221939940839</v>
      </c>
      <c r="N104">
        <f t="shared" si="95"/>
        <v>78.545387803942859</v>
      </c>
      <c r="O104">
        <f t="shared" si="95"/>
        <v>87.166283898711725</v>
      </c>
      <c r="P104">
        <f t="shared" si="95"/>
        <v>114.605629724377</v>
      </c>
      <c r="Q104">
        <f t="shared" si="95"/>
        <v>193.27166375836299</v>
      </c>
      <c r="R104">
        <f t="shared" si="95"/>
        <v>145.84087541017237</v>
      </c>
      <c r="S104">
        <f t="shared" si="95"/>
        <v>62.821263490112372</v>
      </c>
      <c r="T104">
        <f t="shared" si="95"/>
        <v>85.729281635857461</v>
      </c>
      <c r="U104">
        <f t="shared" si="95"/>
        <v>49.435134088660206</v>
      </c>
      <c r="V104">
        <f t="shared" si="95"/>
        <v>55.608020566564797</v>
      </c>
      <c r="W104">
        <f t="shared" si="95"/>
        <v>49.273099389048397</v>
      </c>
      <c r="X104">
        <f t="shared" si="95"/>
        <v>53.036946019409619</v>
      </c>
      <c r="AA104" t="str">
        <f t="shared" si="47"/>
        <v>TOTAL</v>
      </c>
      <c r="AB104">
        <f t="shared" si="48"/>
        <v>67.697080871786</v>
      </c>
      <c r="AC104">
        <f t="shared" si="49"/>
        <v>65.698308826189034</v>
      </c>
      <c r="AD104">
        <f t="shared" si="50"/>
        <v>56.507852450237195</v>
      </c>
      <c r="AE104">
        <f t="shared" si="51"/>
        <v>65.06731615940059</v>
      </c>
      <c r="AF104">
        <f t="shared" si="52"/>
        <v>65.580182485494703</v>
      </c>
      <c r="AG104">
        <f t="shared" si="53"/>
        <v>88.089304871941849</v>
      </c>
      <c r="AH104">
        <f t="shared" si="54"/>
        <v>100.88595681154436</v>
      </c>
      <c r="AI104">
        <f>AVERAGE(S104:T104)</f>
        <v>74.275272562984924</v>
      </c>
      <c r="AJ104">
        <f>AVERAGE(U104:V104)</f>
        <v>52.521577327612505</v>
      </c>
      <c r="AK104">
        <f>AVERAGE(W104:X104)</f>
        <v>51.155022704229012</v>
      </c>
      <c r="AM104" t="str">
        <f>A104</f>
        <v>TOTAL</v>
      </c>
      <c r="AN104">
        <f>AVERAGE(AB104:AF104)</f>
        <v>64.110148158621499</v>
      </c>
      <c r="AO104">
        <f>AVERAGE(AG104:AK104)</f>
        <v>73.38542685566253</v>
      </c>
      <c r="AQ104">
        <f>STDEV(AB104:AF104)</f>
        <v>4.366360387565301</v>
      </c>
      <c r="AR104">
        <f>STDEV(AG104:AK104)</f>
        <v>21.810353549518656</v>
      </c>
      <c r="AT104">
        <f t="shared" si="55"/>
        <v>1.9526957281716679</v>
      </c>
      <c r="AU104">
        <f t="shared" si="56"/>
        <v>8.9040395510034394</v>
      </c>
      <c r="AW104">
        <f>TTEST(AB104:AF104,AG104:AK104,2,3)</f>
        <v>0.40023365498013308</v>
      </c>
    </row>
    <row r="105" spans="1:49" x14ac:dyDescent="0.2">
      <c r="A105" s="4" t="s">
        <v>2168</v>
      </c>
      <c r="B105" s="1"/>
      <c r="C105">
        <f t="shared" ref="C105:F105" si="96">COUNTIF(C7:C33, "&gt;0")</f>
        <v>18</v>
      </c>
      <c r="D105">
        <f t="shared" si="96"/>
        <v>19</v>
      </c>
      <c r="E105">
        <f t="shared" si="96"/>
        <v>21</v>
      </c>
      <c r="F105">
        <f t="shared" si="96"/>
        <v>20</v>
      </c>
      <c r="G105">
        <f t="shared" ref="G105:X105" si="97">COUNTIF(G7:G33, "&gt;0")</f>
        <v>18</v>
      </c>
      <c r="H105">
        <f t="shared" si="97"/>
        <v>15</v>
      </c>
      <c r="I105">
        <f t="shared" si="97"/>
        <v>23</v>
      </c>
      <c r="J105">
        <f t="shared" si="97"/>
        <v>20</v>
      </c>
      <c r="K105">
        <f t="shared" si="97"/>
        <v>20</v>
      </c>
      <c r="L105">
        <f t="shared" si="97"/>
        <v>17</v>
      </c>
      <c r="M105">
        <f t="shared" si="97"/>
        <v>21</v>
      </c>
      <c r="N105">
        <f t="shared" si="97"/>
        <v>19</v>
      </c>
      <c r="O105">
        <f t="shared" si="97"/>
        <v>17</v>
      </c>
      <c r="P105">
        <f t="shared" si="97"/>
        <v>19</v>
      </c>
      <c r="Q105">
        <f t="shared" si="97"/>
        <v>19</v>
      </c>
      <c r="R105">
        <f t="shared" si="97"/>
        <v>17</v>
      </c>
      <c r="S105">
        <f t="shared" si="97"/>
        <v>17</v>
      </c>
      <c r="T105">
        <f t="shared" si="97"/>
        <v>17</v>
      </c>
      <c r="U105">
        <f t="shared" si="97"/>
        <v>13</v>
      </c>
      <c r="V105">
        <f t="shared" si="97"/>
        <v>17</v>
      </c>
      <c r="W105">
        <f t="shared" si="97"/>
        <v>19</v>
      </c>
      <c r="X105">
        <f t="shared" si="97"/>
        <v>16</v>
      </c>
      <c r="AA105" t="str">
        <f t="shared" si="47"/>
        <v>Number of Species LPS</v>
      </c>
      <c r="AB105">
        <v>18.5</v>
      </c>
      <c r="AC105">
        <v>20.5</v>
      </c>
      <c r="AD105">
        <v>16.5</v>
      </c>
      <c r="AE105">
        <v>21.5</v>
      </c>
      <c r="AF105">
        <v>18.5</v>
      </c>
      <c r="AG105">
        <v>20</v>
      </c>
      <c r="AH105">
        <v>18</v>
      </c>
      <c r="AI105">
        <v>17</v>
      </c>
      <c r="AJ105">
        <v>15</v>
      </c>
      <c r="AK105">
        <v>17.5</v>
      </c>
      <c r="AM105" t="str">
        <f>A105</f>
        <v>Number of Species LPS</v>
      </c>
      <c r="AN105">
        <f>AVERAGE(AB105:AF105)</f>
        <v>19.100000000000001</v>
      </c>
      <c r="AO105">
        <f>AVERAGE(AG105:AK105)</f>
        <v>17.5</v>
      </c>
      <c r="AQ105">
        <f>STDEV(AB105:AF105)</f>
        <v>1.9493588689617929</v>
      </c>
      <c r="AR105">
        <f>STDEV(AG105:AK105)</f>
        <v>1.8027756377319946</v>
      </c>
      <c r="AT105">
        <f t="shared" si="55"/>
        <v>0.87177978870813466</v>
      </c>
      <c r="AU105">
        <f t="shared" si="56"/>
        <v>0.73598007219398731</v>
      </c>
      <c r="AW105">
        <f>TTEST(AB105:AF105,AG105:AK105,2,3)</f>
        <v>0.21497011963199802</v>
      </c>
    </row>
    <row r="106" spans="1:49" x14ac:dyDescent="0.2">
      <c r="A106" s="4" t="s">
        <v>2169</v>
      </c>
      <c r="B106" s="1"/>
      <c r="C106">
        <f t="shared" ref="C106:F106" si="98">COUNTIF(C34:C84, "&gt;0")</f>
        <v>45</v>
      </c>
      <c r="D106">
        <f t="shared" si="98"/>
        <v>44</v>
      </c>
      <c r="E106">
        <f t="shared" si="98"/>
        <v>48</v>
      </c>
      <c r="F106">
        <f t="shared" si="98"/>
        <v>47</v>
      </c>
      <c r="G106">
        <f t="shared" ref="G106:X106" si="99">COUNTIF(G34:G84, "&gt;0")</f>
        <v>46</v>
      </c>
      <c r="H106">
        <f t="shared" si="99"/>
        <v>47</v>
      </c>
      <c r="I106">
        <f t="shared" si="99"/>
        <v>47</v>
      </c>
      <c r="J106">
        <f t="shared" si="99"/>
        <v>48</v>
      </c>
      <c r="K106">
        <f t="shared" si="99"/>
        <v>48</v>
      </c>
      <c r="L106">
        <f t="shared" si="99"/>
        <v>48</v>
      </c>
      <c r="M106">
        <f t="shared" si="99"/>
        <v>51</v>
      </c>
      <c r="N106">
        <f t="shared" si="99"/>
        <v>47</v>
      </c>
      <c r="O106">
        <f t="shared" si="99"/>
        <v>48</v>
      </c>
      <c r="P106">
        <f t="shared" si="99"/>
        <v>47</v>
      </c>
      <c r="Q106">
        <f t="shared" si="99"/>
        <v>48</v>
      </c>
      <c r="R106">
        <f t="shared" si="99"/>
        <v>48</v>
      </c>
      <c r="S106">
        <f t="shared" si="99"/>
        <v>45</v>
      </c>
      <c r="T106">
        <f t="shared" si="99"/>
        <v>47</v>
      </c>
      <c r="U106">
        <f t="shared" si="99"/>
        <v>46</v>
      </c>
      <c r="V106">
        <f t="shared" si="99"/>
        <v>47</v>
      </c>
      <c r="W106">
        <f t="shared" si="99"/>
        <v>45</v>
      </c>
      <c r="X106">
        <f t="shared" si="99"/>
        <v>47</v>
      </c>
      <c r="AA106" t="str">
        <f t="shared" si="47"/>
        <v>Number of Species PS</v>
      </c>
      <c r="AB106">
        <v>44.5</v>
      </c>
      <c r="AC106">
        <v>47.5</v>
      </c>
      <c r="AD106">
        <v>46.5</v>
      </c>
      <c r="AE106">
        <v>47.5</v>
      </c>
      <c r="AF106">
        <v>48</v>
      </c>
      <c r="AG106">
        <v>49</v>
      </c>
      <c r="AH106">
        <v>47.5</v>
      </c>
      <c r="AI106">
        <v>46</v>
      </c>
      <c r="AJ106">
        <v>46.5</v>
      </c>
      <c r="AK106">
        <v>46</v>
      </c>
      <c r="AM106" t="str">
        <f>A106</f>
        <v>Number of Species PS</v>
      </c>
      <c r="AN106">
        <f>AVERAGE(AB106:AF106)</f>
        <v>46.8</v>
      </c>
      <c r="AO106">
        <f>AVERAGE(AG106:AK106)</f>
        <v>47</v>
      </c>
      <c r="AQ106">
        <f>STDEV(AB106:AF106)</f>
        <v>1.3964240043768941</v>
      </c>
      <c r="AR106">
        <f>STDEV(AG106:AK106)</f>
        <v>1.2747548783981961</v>
      </c>
      <c r="AT106">
        <f t="shared" si="55"/>
        <v>0.62449979983983972</v>
      </c>
      <c r="AU106">
        <f t="shared" si="56"/>
        <v>0.52041649986653316</v>
      </c>
      <c r="AW106">
        <f>TTEST(AB106:AF106,AG106:AK106,2,3)</f>
        <v>0.81901706510209205</v>
      </c>
    </row>
  </sheetData>
  <mergeCells count="3">
    <mergeCell ref="AN3:AO3"/>
    <mergeCell ref="AQ3:AR3"/>
    <mergeCell ref="AT3:AU3"/>
  </mergeCells>
  <conditionalFormatting sqref="C106:X106">
    <cfRule type="aboveAverage" dxfId="456" priority="119" stdDev="3"/>
  </conditionalFormatting>
  <conditionalFormatting sqref="C105:X105">
    <cfRule type="aboveAverage" dxfId="455" priority="118" stdDev="3"/>
  </conditionalFormatting>
  <conditionalFormatting sqref="C104:X104">
    <cfRule type="aboveAverage" dxfId="454" priority="117" stdDev="3"/>
  </conditionalFormatting>
  <conditionalFormatting sqref="C103:X103">
    <cfRule type="aboveAverage" dxfId="453" priority="116" stdDev="3"/>
  </conditionalFormatting>
  <conditionalFormatting sqref="C102:X102">
    <cfRule type="aboveAverage" dxfId="452" priority="115" stdDev="3"/>
  </conditionalFormatting>
  <conditionalFormatting sqref="C101:X101">
    <cfRule type="aboveAverage" dxfId="451" priority="114" stdDev="3"/>
  </conditionalFormatting>
  <conditionalFormatting sqref="C100:X100">
    <cfRule type="aboveAverage" dxfId="450" priority="113" stdDev="3"/>
  </conditionalFormatting>
  <conditionalFormatting sqref="C99:X99">
    <cfRule type="aboveAverage" dxfId="449" priority="112" stdDev="3"/>
  </conditionalFormatting>
  <conditionalFormatting sqref="C98:X98">
    <cfRule type="aboveAverage" dxfId="448" priority="111" stdDev="3"/>
  </conditionalFormatting>
  <conditionalFormatting sqref="C97:X97">
    <cfRule type="aboveAverage" dxfId="447" priority="110" stdDev="3"/>
  </conditionalFormatting>
  <conditionalFormatting sqref="C96:X96">
    <cfRule type="aboveAverage" dxfId="446" priority="109" stdDev="3"/>
  </conditionalFormatting>
  <conditionalFormatting sqref="C95:X95">
    <cfRule type="aboveAverage" dxfId="445" priority="108" stdDev="3"/>
  </conditionalFormatting>
  <conditionalFormatting sqref="C94:X94">
    <cfRule type="aboveAverage" dxfId="444" priority="107" stdDev="3"/>
  </conditionalFormatting>
  <conditionalFormatting sqref="C93:X93">
    <cfRule type="aboveAverage" dxfId="443" priority="106" stdDev="3"/>
  </conditionalFormatting>
  <conditionalFormatting sqref="C92:X92">
    <cfRule type="aboveAverage" dxfId="442" priority="105" stdDev="3"/>
  </conditionalFormatting>
  <conditionalFormatting sqref="C91:X91">
    <cfRule type="aboveAverage" dxfId="441" priority="104" stdDev="3"/>
  </conditionalFormatting>
  <conditionalFormatting sqref="C90:X90">
    <cfRule type="aboveAverage" dxfId="440" priority="103" stdDev="3"/>
  </conditionalFormatting>
  <conditionalFormatting sqref="C89:X89">
    <cfRule type="aboveAverage" dxfId="439" priority="102" stdDev="3"/>
  </conditionalFormatting>
  <conditionalFormatting sqref="C88:X88">
    <cfRule type="aboveAverage" dxfId="438" priority="101" stdDev="3"/>
  </conditionalFormatting>
  <conditionalFormatting sqref="C87:X87">
    <cfRule type="aboveAverage" dxfId="437" priority="100" stdDev="3"/>
  </conditionalFormatting>
  <conditionalFormatting sqref="C86:X86">
    <cfRule type="aboveAverage" dxfId="436" priority="99" stdDev="3"/>
  </conditionalFormatting>
  <conditionalFormatting sqref="C85:X85">
    <cfRule type="aboveAverage" dxfId="435" priority="98" stdDev="3"/>
  </conditionalFormatting>
  <conditionalFormatting sqref="C84:X84">
    <cfRule type="aboveAverage" dxfId="434" priority="97" stdDev="3"/>
  </conditionalFormatting>
  <conditionalFormatting sqref="C83:X83">
    <cfRule type="aboveAverage" dxfId="433" priority="96" stdDev="3"/>
  </conditionalFormatting>
  <conditionalFormatting sqref="C82:X82">
    <cfRule type="aboveAverage" dxfId="432" priority="95" stdDev="3"/>
  </conditionalFormatting>
  <conditionalFormatting sqref="C81:X81">
    <cfRule type="aboveAverage" dxfId="431" priority="94" stdDev="3"/>
  </conditionalFormatting>
  <conditionalFormatting sqref="C80:X80">
    <cfRule type="aboveAverage" dxfId="430" priority="93" stdDev="3"/>
  </conditionalFormatting>
  <conditionalFormatting sqref="C79:X79">
    <cfRule type="aboveAverage" dxfId="429" priority="92" stdDev="3"/>
  </conditionalFormatting>
  <conditionalFormatting sqref="C78:X78">
    <cfRule type="aboveAverage" dxfId="428" priority="91" stdDev="3"/>
  </conditionalFormatting>
  <conditionalFormatting sqref="C77:X77">
    <cfRule type="aboveAverage" dxfId="427" priority="90" stdDev="3"/>
  </conditionalFormatting>
  <conditionalFormatting sqref="C76:X76">
    <cfRule type="aboveAverage" dxfId="426" priority="89" stdDev="3"/>
  </conditionalFormatting>
  <conditionalFormatting sqref="C75:X75">
    <cfRule type="aboveAverage" dxfId="425" priority="88" stdDev="3"/>
  </conditionalFormatting>
  <conditionalFormatting sqref="C74:X74">
    <cfRule type="aboveAverage" dxfId="424" priority="87" stdDev="3"/>
  </conditionalFormatting>
  <conditionalFormatting sqref="C73:X73">
    <cfRule type="aboveAverage" dxfId="423" priority="86" stdDev="3"/>
  </conditionalFormatting>
  <conditionalFormatting sqref="C72:X72">
    <cfRule type="aboveAverage" dxfId="422" priority="85" stdDev="3"/>
  </conditionalFormatting>
  <conditionalFormatting sqref="C71:X71">
    <cfRule type="aboveAverage" dxfId="421" priority="84" stdDev="3"/>
  </conditionalFormatting>
  <conditionalFormatting sqref="C70:X70">
    <cfRule type="aboveAverage" dxfId="420" priority="83" stdDev="3"/>
  </conditionalFormatting>
  <conditionalFormatting sqref="C69:X69">
    <cfRule type="aboveAverage" dxfId="419" priority="82" stdDev="3"/>
  </conditionalFormatting>
  <conditionalFormatting sqref="C68:X68">
    <cfRule type="aboveAverage" dxfId="418" priority="81" stdDev="3"/>
  </conditionalFormatting>
  <conditionalFormatting sqref="C67:X67">
    <cfRule type="aboveAverage" dxfId="417" priority="80" stdDev="3"/>
  </conditionalFormatting>
  <conditionalFormatting sqref="C66:X66">
    <cfRule type="aboveAverage" dxfId="416" priority="79" stdDev="3"/>
  </conditionalFormatting>
  <conditionalFormatting sqref="C65:X65">
    <cfRule type="aboveAverage" dxfId="415" priority="78" stdDev="3"/>
  </conditionalFormatting>
  <conditionalFormatting sqref="C64:X64">
    <cfRule type="aboveAverage" dxfId="414" priority="77" stdDev="3"/>
  </conditionalFormatting>
  <conditionalFormatting sqref="C63:X63">
    <cfRule type="aboveAverage" dxfId="413" priority="76" stdDev="3"/>
  </conditionalFormatting>
  <conditionalFormatting sqref="C62:X62">
    <cfRule type="aboveAverage" dxfId="412" priority="75" stdDev="3"/>
  </conditionalFormatting>
  <conditionalFormatting sqref="C61:X61">
    <cfRule type="aboveAverage" dxfId="411" priority="74" stdDev="3"/>
  </conditionalFormatting>
  <conditionalFormatting sqref="C60:X60">
    <cfRule type="aboveAverage" dxfId="410" priority="73" stdDev="3"/>
  </conditionalFormatting>
  <conditionalFormatting sqref="C59:X59">
    <cfRule type="aboveAverage" dxfId="409" priority="72" stdDev="3"/>
  </conditionalFormatting>
  <conditionalFormatting sqref="C58:X58">
    <cfRule type="aboveAverage" dxfId="408" priority="71" stdDev="3"/>
  </conditionalFormatting>
  <conditionalFormatting sqref="C57:X57">
    <cfRule type="aboveAverage" dxfId="407" priority="70" stdDev="3"/>
  </conditionalFormatting>
  <conditionalFormatting sqref="C56:X56">
    <cfRule type="aboveAverage" dxfId="406" priority="69" stdDev="3"/>
  </conditionalFormatting>
  <conditionalFormatting sqref="C55:X55">
    <cfRule type="aboveAverage" dxfId="405" priority="68" stdDev="3"/>
  </conditionalFormatting>
  <conditionalFormatting sqref="C54:X54">
    <cfRule type="aboveAverage" dxfId="404" priority="67" stdDev="3"/>
  </conditionalFormatting>
  <conditionalFormatting sqref="C53:X53">
    <cfRule type="aboveAverage" dxfId="403" priority="66" stdDev="3"/>
  </conditionalFormatting>
  <conditionalFormatting sqref="C52:X52">
    <cfRule type="aboveAverage" dxfId="402" priority="65" stdDev="3"/>
  </conditionalFormatting>
  <conditionalFormatting sqref="C51:X51">
    <cfRule type="aboveAverage" dxfId="401" priority="64" stdDev="3"/>
  </conditionalFormatting>
  <conditionalFormatting sqref="C50:X50">
    <cfRule type="aboveAverage" dxfId="400" priority="63" stdDev="3"/>
  </conditionalFormatting>
  <conditionalFormatting sqref="C49:X49">
    <cfRule type="aboveAverage" dxfId="399" priority="62" stdDev="3"/>
  </conditionalFormatting>
  <conditionalFormatting sqref="C48:X48">
    <cfRule type="aboveAverage" dxfId="398" priority="61" stdDev="3"/>
  </conditionalFormatting>
  <conditionalFormatting sqref="C47:X47">
    <cfRule type="aboveAverage" dxfId="397" priority="60" stdDev="3"/>
  </conditionalFormatting>
  <conditionalFormatting sqref="C46:X46">
    <cfRule type="aboveAverage" dxfId="396" priority="59" stdDev="3"/>
  </conditionalFormatting>
  <conditionalFormatting sqref="C45:X45">
    <cfRule type="aboveAverage" dxfId="395" priority="58" stdDev="3"/>
  </conditionalFormatting>
  <conditionalFormatting sqref="C44:X44">
    <cfRule type="aboveAverage" dxfId="394" priority="57" stdDev="3"/>
  </conditionalFormatting>
  <conditionalFormatting sqref="C43:X43">
    <cfRule type="aboveAverage" dxfId="393" priority="56" stdDev="3"/>
  </conditionalFormatting>
  <conditionalFormatting sqref="C42:X42">
    <cfRule type="aboveAverage" dxfId="392" priority="55" stdDev="3"/>
  </conditionalFormatting>
  <conditionalFormatting sqref="C41:X41">
    <cfRule type="aboveAverage" dxfId="391" priority="54" stdDev="3"/>
  </conditionalFormatting>
  <conditionalFormatting sqref="C40:X40">
    <cfRule type="aboveAverage" dxfId="390" priority="53" stdDev="3"/>
  </conditionalFormatting>
  <conditionalFormatting sqref="C39:X39">
    <cfRule type="aboveAverage" dxfId="389" priority="52" stdDev="3"/>
  </conditionalFormatting>
  <conditionalFormatting sqref="C38:X38">
    <cfRule type="aboveAverage" dxfId="388" priority="51" stdDev="3"/>
  </conditionalFormatting>
  <conditionalFormatting sqref="C37:X37">
    <cfRule type="aboveAverage" dxfId="387" priority="50" stdDev="3"/>
  </conditionalFormatting>
  <conditionalFormatting sqref="C36:X36">
    <cfRule type="aboveAverage" dxfId="386" priority="49" stdDev="3"/>
  </conditionalFormatting>
  <conditionalFormatting sqref="C35:X35">
    <cfRule type="aboveAverage" dxfId="385" priority="48" stdDev="3"/>
  </conditionalFormatting>
  <conditionalFormatting sqref="C34:X34">
    <cfRule type="aboveAverage" dxfId="384" priority="47" stdDev="3"/>
  </conditionalFormatting>
  <conditionalFormatting sqref="C33:X33">
    <cfRule type="aboveAverage" dxfId="383" priority="46" stdDev="3"/>
  </conditionalFormatting>
  <conditionalFormatting sqref="C32:X32">
    <cfRule type="aboveAverage" dxfId="382" priority="45" stdDev="3"/>
  </conditionalFormatting>
  <conditionalFormatting sqref="C31:X31">
    <cfRule type="aboveAverage" dxfId="381" priority="44" stdDev="3"/>
  </conditionalFormatting>
  <conditionalFormatting sqref="C30:X30">
    <cfRule type="aboveAverage" dxfId="380" priority="43" stdDev="3"/>
  </conditionalFormatting>
  <conditionalFormatting sqref="C29:X29">
    <cfRule type="aboveAverage" dxfId="379" priority="42" stdDev="3"/>
  </conditionalFormatting>
  <conditionalFormatting sqref="C28:X28">
    <cfRule type="aboveAverage" dxfId="378" priority="41" stdDev="3"/>
  </conditionalFormatting>
  <conditionalFormatting sqref="C27:X27">
    <cfRule type="aboveAverage" dxfId="377" priority="40" stdDev="3"/>
  </conditionalFormatting>
  <conditionalFormatting sqref="C26:X26">
    <cfRule type="aboveAverage" dxfId="376" priority="39" stdDev="3"/>
  </conditionalFormatting>
  <conditionalFormatting sqref="C25:X25">
    <cfRule type="aboveAverage" dxfId="375" priority="38" stdDev="3"/>
  </conditionalFormatting>
  <conditionalFormatting sqref="C24:X24">
    <cfRule type="aboveAverage" dxfId="374" priority="37" stdDev="3"/>
  </conditionalFormatting>
  <conditionalFormatting sqref="C23:X23">
    <cfRule type="aboveAverage" dxfId="373" priority="36" stdDev="3"/>
  </conditionalFormatting>
  <conditionalFormatting sqref="C22:X22">
    <cfRule type="aboveAverage" dxfId="372" priority="35" stdDev="3"/>
  </conditionalFormatting>
  <conditionalFormatting sqref="C21:X21">
    <cfRule type="aboveAverage" dxfId="371" priority="34" stdDev="3"/>
  </conditionalFormatting>
  <conditionalFormatting sqref="C20:X20">
    <cfRule type="aboveAverage" dxfId="370" priority="33" stdDev="3"/>
  </conditionalFormatting>
  <conditionalFormatting sqref="C19:X19">
    <cfRule type="aboveAverage" dxfId="369" priority="32" stdDev="3"/>
  </conditionalFormatting>
  <conditionalFormatting sqref="C18:X18">
    <cfRule type="aboveAverage" dxfId="368" priority="31" stdDev="3"/>
  </conditionalFormatting>
  <conditionalFormatting sqref="C17:X17">
    <cfRule type="aboveAverage" dxfId="367" priority="30" stdDev="3"/>
  </conditionalFormatting>
  <conditionalFormatting sqref="C16:X16">
    <cfRule type="aboveAverage" dxfId="366" priority="29" stdDev="3"/>
  </conditionalFormatting>
  <conditionalFormatting sqref="C15:X15">
    <cfRule type="aboveAverage" dxfId="365" priority="28" stdDev="3"/>
  </conditionalFormatting>
  <conditionalFormatting sqref="C14:X14">
    <cfRule type="aboveAverage" dxfId="364" priority="27" stdDev="3"/>
  </conditionalFormatting>
  <conditionalFormatting sqref="C13:X13">
    <cfRule type="aboveAverage" dxfId="363" priority="26" stdDev="3"/>
  </conditionalFormatting>
  <conditionalFormatting sqref="C12:X12">
    <cfRule type="aboveAverage" dxfId="362" priority="25" stdDev="3"/>
  </conditionalFormatting>
  <conditionalFormatting sqref="C11:X11">
    <cfRule type="aboveAverage" dxfId="361" priority="24" stdDev="3"/>
  </conditionalFormatting>
  <conditionalFormatting sqref="C10:X10">
    <cfRule type="aboveAverage" dxfId="360" priority="23" stdDev="3"/>
  </conditionalFormatting>
  <conditionalFormatting sqref="C9:X9">
    <cfRule type="aboveAverage" dxfId="359" priority="22" stdDev="3"/>
  </conditionalFormatting>
  <conditionalFormatting sqref="C8:X8">
    <cfRule type="aboveAverage" dxfId="358" priority="21" stdDev="3"/>
  </conditionalFormatting>
  <conditionalFormatting sqref="C7:X7">
    <cfRule type="aboveAverage" dxfId="357" priority="20" stdDev="3"/>
  </conditionalFormatting>
  <conditionalFormatting sqref="C6:X6">
    <cfRule type="aboveAverage" dxfId="356" priority="19" stdDev="3"/>
  </conditionalFormatting>
  <conditionalFormatting sqref="C5:X5">
    <cfRule type="aboveAverage" dxfId="355" priority="18" stdDev="3"/>
  </conditionalFormatting>
  <conditionalFormatting sqref="C4:X4">
    <cfRule type="aboveAverage" dxfId="354" priority="17" stdDev="3"/>
  </conditionalFormatting>
  <conditionalFormatting sqref="C3:X3">
    <cfRule type="aboveAverage" dxfId="353" priority="16" stdDev="3"/>
  </conditionalFormatting>
  <conditionalFormatting sqref="C2:X2">
    <cfRule type="aboveAverage" dxfId="352" priority="15" stdDev="3"/>
  </conditionalFormatting>
  <conditionalFormatting sqref="C1:X1">
    <cfRule type="aboveAverage" dxfId="351" priority="2" stdDev="3"/>
  </conditionalFormatting>
  <conditionalFormatting sqref="AW1:AW106">
    <cfRule type="cellIs" dxfId="350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7"/>
  <sheetViews>
    <sheetView workbookViewId="0">
      <pane ySplit="4" topLeftCell="A5" activePane="bottomLeft" state="frozen"/>
      <selection activeCell="N1" sqref="N1"/>
      <selection pane="bottomLeft"/>
    </sheetView>
  </sheetViews>
  <sheetFormatPr baseColWidth="10" defaultColWidth="8.83203125" defaultRowHeight="15" x14ac:dyDescent="0.2"/>
  <cols>
    <col min="28" max="28" width="12" bestFit="1" customWidth="1"/>
    <col min="30" max="30" width="12" bestFit="1" customWidth="1"/>
    <col min="32" max="32" width="12" bestFit="1" customWidth="1"/>
    <col min="39" max="39" width="11" customWidth="1"/>
    <col min="41" max="41" width="12" bestFit="1" customWidth="1"/>
    <col min="46" max="47" width="12" bestFit="1" customWidth="1"/>
  </cols>
  <sheetData>
    <row r="1" spans="1:49" x14ac:dyDescent="0.2">
      <c r="A1" t="s">
        <v>0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27</v>
      </c>
      <c r="B6">
        <v>404.25400000000002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28</v>
      </c>
      <c r="B7">
        <v>204.054</v>
      </c>
      <c r="C7">
        <v>0</v>
      </c>
      <c r="D7">
        <v>1.2488028199422101E-4</v>
      </c>
      <c r="E7">
        <v>0</v>
      </c>
      <c r="F7">
        <v>5.8464651822644003E-4</v>
      </c>
      <c r="G7">
        <v>0</v>
      </c>
      <c r="H7">
        <v>1.89605453909898E-4</v>
      </c>
      <c r="I7">
        <v>0</v>
      </c>
      <c r="J7">
        <v>0</v>
      </c>
      <c r="K7">
        <v>1.7846064691668301E-4</v>
      </c>
      <c r="L7">
        <v>0</v>
      </c>
      <c r="M7">
        <v>1.02331506735465E-3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AA7" t="str">
        <f>A7</f>
        <v>AC_2:0</v>
      </c>
      <c r="AB7">
        <f>AVERAGE(C7:D7)</f>
        <v>6.2440140997110504E-5</v>
      </c>
      <c r="AC7">
        <f>AVERAGE(E7:F7)</f>
        <v>2.9232325911322002E-4</v>
      </c>
      <c r="AD7">
        <f>AVERAGE(G7:H7)</f>
        <v>9.4802726954949001E-5</v>
      </c>
      <c r="AE7">
        <f>AVERAGE(I7:J7)</f>
        <v>0</v>
      </c>
      <c r="AF7">
        <f>AVERAGE(K7:L7)</f>
        <v>8.9230323458341503E-5</v>
      </c>
      <c r="AG7">
        <f t="shared" ref="AG7" si="0">AVERAGE(M7:N7)</f>
        <v>5.1165753367732499E-4</v>
      </c>
      <c r="AH7">
        <f t="shared" ref="AH7" si="1">AVERAGE(O7:P7)</f>
        <v>0</v>
      </c>
      <c r="AI7">
        <f t="shared" ref="AI7:AI38" si="2">AVERAGE(S7:T7)</f>
        <v>0</v>
      </c>
      <c r="AJ7">
        <f t="shared" ref="AJ7:AJ38" si="3">AVERAGE(U7:V7)</f>
        <v>0</v>
      </c>
      <c r="AK7">
        <f t="shared" ref="AK7:AK38" si="4">AVERAGE(W7:X7)</f>
        <v>0</v>
      </c>
      <c r="AM7" t="str">
        <f t="shared" ref="AM7:AM38" si="5">A7</f>
        <v>AC_2:0</v>
      </c>
      <c r="AN7">
        <f t="shared" ref="AN7:AN38" si="6">AVERAGE(AB7:AF7)</f>
        <v>1.077592901047242E-4</v>
      </c>
      <c r="AO7">
        <f t="shared" ref="AO7:AO38" si="7">AVERAGE(AG7:AK7)</f>
        <v>1.02331506735465E-4</v>
      </c>
      <c r="AQ7">
        <f t="shared" ref="AQ7:AQ38" si="8">STDEV(AB7:AF7)</f>
        <v>1.0981910542969984E-4</v>
      </c>
      <c r="AR7">
        <f t="shared" ref="AR7:AR38" si="9">STDEV(AG7:AK7)</f>
        <v>2.2882020530047732E-4</v>
      </c>
      <c r="AT7">
        <f>AQ7/SQRT(5)</f>
        <v>4.9112596993805018E-5</v>
      </c>
      <c r="AU7">
        <f>AR7/SQRT(6)</f>
        <v>9.341545763751004E-5</v>
      </c>
      <c r="AW7">
        <f t="shared" ref="AW7:AW38" si="10">TTEST(AB7:AF7,AG7:AK7,2,3)</f>
        <v>0.96347789398524986</v>
      </c>
    </row>
    <row r="8" spans="1:49" x14ac:dyDescent="0.2">
      <c r="A8" t="s">
        <v>29</v>
      </c>
      <c r="B8">
        <v>218.06800000000001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1.53522137757095E-4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AA8" t="str">
        <f t="shared" ref="AA8:AA71" si="11">A8</f>
        <v>AC_3:0</v>
      </c>
      <c r="AB8">
        <f t="shared" ref="AB8:AB71" si="12">AVERAGE(C8:D8)</f>
        <v>0</v>
      </c>
      <c r="AC8">
        <f t="shared" ref="AC8:AC71" si="13">AVERAGE(E8:F8)</f>
        <v>0</v>
      </c>
      <c r="AD8">
        <f t="shared" ref="AD8:AD71" si="14">AVERAGE(G8:H8)</f>
        <v>0</v>
      </c>
      <c r="AE8">
        <f t="shared" ref="AE8:AE71" si="15">AVERAGE(I8:J8)</f>
        <v>7.6761068878547498E-5</v>
      </c>
      <c r="AF8">
        <f t="shared" ref="AF8:AF71" si="16">AVERAGE(K8:L8)</f>
        <v>0</v>
      </c>
      <c r="AG8">
        <f t="shared" ref="AG8:AG71" si="17">AVERAGE(M8:N8)</f>
        <v>0</v>
      </c>
      <c r="AH8">
        <f t="shared" ref="AH8:AH71" si="18">AVERAGE(O8:P8)</f>
        <v>0</v>
      </c>
      <c r="AI8">
        <f t="shared" si="2"/>
        <v>0</v>
      </c>
      <c r="AJ8">
        <f t="shared" si="3"/>
        <v>0</v>
      </c>
      <c r="AK8">
        <f t="shared" si="4"/>
        <v>0</v>
      </c>
      <c r="AM8" t="str">
        <f t="shared" si="5"/>
        <v>AC_3:0</v>
      </c>
      <c r="AN8">
        <f t="shared" si="6"/>
        <v>1.5352213775709501E-5</v>
      </c>
      <c r="AO8">
        <f t="shared" si="7"/>
        <v>0</v>
      </c>
      <c r="AQ8">
        <f t="shared" si="8"/>
        <v>3.4328593607595154E-5</v>
      </c>
      <c r="AR8">
        <f t="shared" si="9"/>
        <v>0</v>
      </c>
      <c r="AT8">
        <f t="shared" ref="AT8:AT71" si="19">AQ8/SQRT(5)</f>
        <v>1.5352213775709501E-5</v>
      </c>
      <c r="AU8">
        <f t="shared" ref="AU8:AU71" si="20">AR8/SQRT(6)</f>
        <v>0</v>
      </c>
      <c r="AW8">
        <f t="shared" si="10"/>
        <v>0.37390096630005903</v>
      </c>
    </row>
    <row r="9" spans="1:49" x14ac:dyDescent="0.2">
      <c r="A9" t="s">
        <v>30</v>
      </c>
      <c r="B9">
        <v>230.08</v>
      </c>
      <c r="C9">
        <v>1.2544063729205801E-4</v>
      </c>
      <c r="D9">
        <v>6.4731405289008897E-5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4.6223322193472303E-3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AA9" t="str">
        <f t="shared" si="11"/>
        <v>AC_4:1</v>
      </c>
      <c r="AB9">
        <f t="shared" si="12"/>
        <v>9.5086021290533454E-5</v>
      </c>
      <c r="AC9">
        <f t="shared" si="13"/>
        <v>0</v>
      </c>
      <c r="AD9">
        <f t="shared" si="14"/>
        <v>0</v>
      </c>
      <c r="AE9">
        <f t="shared" si="15"/>
        <v>0</v>
      </c>
      <c r="AF9">
        <f t="shared" si="16"/>
        <v>0</v>
      </c>
      <c r="AG9">
        <f t="shared" si="17"/>
        <v>0</v>
      </c>
      <c r="AH9">
        <f t="shared" si="18"/>
        <v>2.3111661096736152E-3</v>
      </c>
      <c r="AI9">
        <f t="shared" si="2"/>
        <v>0</v>
      </c>
      <c r="AJ9">
        <f t="shared" si="3"/>
        <v>0</v>
      </c>
      <c r="AK9">
        <f t="shared" si="4"/>
        <v>0</v>
      </c>
      <c r="AM9" t="str">
        <f t="shared" si="5"/>
        <v>AC_4:1</v>
      </c>
      <c r="AN9">
        <f t="shared" si="6"/>
        <v>1.901720425810669E-5</v>
      </c>
      <c r="AO9">
        <f t="shared" si="7"/>
        <v>4.6223322193472303E-4</v>
      </c>
      <c r="AQ9">
        <f t="shared" si="8"/>
        <v>4.2523761463125009E-5</v>
      </c>
      <c r="AR9">
        <f t="shared" si="9"/>
        <v>1.0335849057047876E-3</v>
      </c>
      <c r="AT9">
        <f t="shared" si="19"/>
        <v>1.9017204258106686E-5</v>
      </c>
      <c r="AU9">
        <f t="shared" si="20"/>
        <v>4.2195927080323261E-4</v>
      </c>
      <c r="AW9">
        <f t="shared" si="10"/>
        <v>0.39212156651267599</v>
      </c>
    </row>
    <row r="10" spans="1:49" x14ac:dyDescent="0.2">
      <c r="A10" t="s">
        <v>31</v>
      </c>
      <c r="B10">
        <v>232.08199999999999</v>
      </c>
      <c r="C10">
        <v>0</v>
      </c>
      <c r="D10">
        <v>0</v>
      </c>
      <c r="E10">
        <v>0</v>
      </c>
      <c r="F10">
        <v>0</v>
      </c>
      <c r="G10">
        <v>1.4952774760970599E-4</v>
      </c>
      <c r="H10">
        <v>0</v>
      </c>
      <c r="I10">
        <v>2.5353474813317398E-4</v>
      </c>
      <c r="J10">
        <v>0</v>
      </c>
      <c r="K10">
        <v>0</v>
      </c>
      <c r="L10">
        <v>0</v>
      </c>
      <c r="M10">
        <v>1.02331506735465E-3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5.4489299550776601E-4</v>
      </c>
      <c r="U10">
        <v>0</v>
      </c>
      <c r="V10">
        <v>5.3518312325873704E-4</v>
      </c>
      <c r="W10">
        <v>0</v>
      </c>
      <c r="X10">
        <v>0</v>
      </c>
      <c r="AA10" t="str">
        <f t="shared" si="11"/>
        <v>AC_4:0</v>
      </c>
      <c r="AB10">
        <f t="shared" si="12"/>
        <v>0</v>
      </c>
      <c r="AC10">
        <f t="shared" si="13"/>
        <v>0</v>
      </c>
      <c r="AD10">
        <f t="shared" si="14"/>
        <v>7.4763873804852994E-5</v>
      </c>
      <c r="AE10">
        <f t="shared" si="15"/>
        <v>1.2676737406658699E-4</v>
      </c>
      <c r="AF10">
        <f t="shared" si="16"/>
        <v>0</v>
      </c>
      <c r="AG10">
        <f t="shared" si="17"/>
        <v>5.1165753367732499E-4</v>
      </c>
      <c r="AH10">
        <f t="shared" si="18"/>
        <v>0</v>
      </c>
      <c r="AI10">
        <f t="shared" si="2"/>
        <v>2.7244649775388301E-4</v>
      </c>
      <c r="AJ10">
        <f t="shared" si="3"/>
        <v>2.6759156162936852E-4</v>
      </c>
      <c r="AK10">
        <f t="shared" si="4"/>
        <v>0</v>
      </c>
      <c r="AM10" t="str">
        <f t="shared" si="5"/>
        <v>AC_4:0</v>
      </c>
      <c r="AN10">
        <f t="shared" si="6"/>
        <v>4.0306249574287997E-5</v>
      </c>
      <c r="AO10">
        <f t="shared" si="7"/>
        <v>2.1033911861211528E-4</v>
      </c>
      <c r="AQ10">
        <f t="shared" si="8"/>
        <v>5.8173523144816529E-5</v>
      </c>
      <c r="AR10">
        <f t="shared" si="9"/>
        <v>2.1587788542933023E-4</v>
      </c>
      <c r="AT10">
        <f t="shared" si="19"/>
        <v>2.6015990448493418E-5</v>
      </c>
      <c r="AU10">
        <f t="shared" si="20"/>
        <v>8.8131777675477753E-5</v>
      </c>
      <c r="AW10">
        <f t="shared" si="10"/>
        <v>0.15515195758724803</v>
      </c>
    </row>
    <row r="11" spans="1:49" x14ac:dyDescent="0.2">
      <c r="A11" t="s">
        <v>32</v>
      </c>
      <c r="B11">
        <v>258.108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AA11" t="str">
        <f t="shared" si="11"/>
        <v>AC_6:1</v>
      </c>
      <c r="AB11">
        <f t="shared" si="12"/>
        <v>0</v>
      </c>
      <c r="AC11">
        <f t="shared" si="13"/>
        <v>0</v>
      </c>
      <c r="AD11">
        <f t="shared" si="14"/>
        <v>0</v>
      </c>
      <c r="AE11">
        <f t="shared" si="15"/>
        <v>0</v>
      </c>
      <c r="AF11">
        <f t="shared" si="16"/>
        <v>0</v>
      </c>
      <c r="AG11">
        <f t="shared" si="17"/>
        <v>0</v>
      </c>
      <c r="AH11">
        <f t="shared" si="18"/>
        <v>0</v>
      </c>
      <c r="AI11">
        <f t="shared" si="2"/>
        <v>0</v>
      </c>
      <c r="AJ11">
        <f t="shared" si="3"/>
        <v>0</v>
      </c>
      <c r="AK11">
        <f t="shared" si="4"/>
        <v>0</v>
      </c>
      <c r="AM11" t="str">
        <f t="shared" si="5"/>
        <v>AC_6:1</v>
      </c>
      <c r="AN11">
        <f t="shared" si="6"/>
        <v>0</v>
      </c>
      <c r="AO11">
        <f t="shared" si="7"/>
        <v>0</v>
      </c>
      <c r="AQ11">
        <f t="shared" si="8"/>
        <v>0</v>
      </c>
      <c r="AR11">
        <f t="shared" si="9"/>
        <v>0</v>
      </c>
      <c r="AT11">
        <f t="shared" si="19"/>
        <v>0</v>
      </c>
      <c r="AU11">
        <f t="shared" si="20"/>
        <v>0</v>
      </c>
      <c r="AW11" t="e">
        <f t="shared" si="10"/>
        <v>#DIV/0!</v>
      </c>
    </row>
    <row r="12" spans="1:49" x14ac:dyDescent="0.2">
      <c r="A12" t="s">
        <v>33</v>
      </c>
      <c r="B12">
        <v>260.11</v>
      </c>
      <c r="C12">
        <v>0</v>
      </c>
      <c r="D12">
        <v>0</v>
      </c>
      <c r="E12">
        <v>1.26830950737504E-4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8.02178307939161E-4</v>
      </c>
      <c r="X12">
        <v>0</v>
      </c>
      <c r="AA12" t="str">
        <f t="shared" si="11"/>
        <v>AC_6:0</v>
      </c>
      <c r="AB12">
        <f t="shared" si="12"/>
        <v>0</v>
      </c>
      <c r="AC12">
        <f t="shared" si="13"/>
        <v>6.3415475368752E-5</v>
      </c>
      <c r="AD12">
        <f t="shared" si="14"/>
        <v>0</v>
      </c>
      <c r="AE12">
        <f t="shared" si="15"/>
        <v>0</v>
      </c>
      <c r="AF12">
        <f t="shared" si="16"/>
        <v>0</v>
      </c>
      <c r="AG12">
        <f t="shared" si="17"/>
        <v>0</v>
      </c>
      <c r="AH12">
        <f t="shared" si="18"/>
        <v>0</v>
      </c>
      <c r="AI12">
        <f t="shared" si="2"/>
        <v>0</v>
      </c>
      <c r="AJ12">
        <f t="shared" si="3"/>
        <v>0</v>
      </c>
      <c r="AK12">
        <f t="shared" si="4"/>
        <v>4.010891539695805E-4</v>
      </c>
      <c r="AM12" t="str">
        <f t="shared" si="5"/>
        <v>AC_6:0</v>
      </c>
      <c r="AN12">
        <f t="shared" si="6"/>
        <v>1.26830950737504E-5</v>
      </c>
      <c r="AO12">
        <f t="shared" si="7"/>
        <v>8.0217830793916106E-5</v>
      </c>
      <c r="AQ12">
        <f t="shared" si="8"/>
        <v>2.8360262749998604E-5</v>
      </c>
      <c r="AR12">
        <f t="shared" si="9"/>
        <v>1.7937252266277235E-4</v>
      </c>
      <c r="AT12">
        <f t="shared" si="19"/>
        <v>1.26830950737504E-5</v>
      </c>
      <c r="AU12">
        <f t="shared" si="20"/>
        <v>7.3228525733267343E-5</v>
      </c>
      <c r="AW12">
        <f t="shared" si="10"/>
        <v>0.45032683660264111</v>
      </c>
    </row>
    <row r="13" spans="1:49" x14ac:dyDescent="0.2">
      <c r="A13" t="s">
        <v>34</v>
      </c>
      <c r="B13">
        <v>282.13200000000001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1.2046286781194401E-3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AA13" t="str">
        <f t="shared" si="11"/>
        <v>AC_8:3</v>
      </c>
      <c r="AB13">
        <f t="shared" si="12"/>
        <v>0</v>
      </c>
      <c r="AC13">
        <f t="shared" si="13"/>
        <v>0</v>
      </c>
      <c r="AD13">
        <f t="shared" si="14"/>
        <v>0</v>
      </c>
      <c r="AE13">
        <f t="shared" si="15"/>
        <v>0</v>
      </c>
      <c r="AF13">
        <f t="shared" si="16"/>
        <v>0</v>
      </c>
      <c r="AG13">
        <f t="shared" si="17"/>
        <v>6.0231433905972003E-4</v>
      </c>
      <c r="AH13">
        <f t="shared" si="18"/>
        <v>0</v>
      </c>
      <c r="AI13">
        <f t="shared" si="2"/>
        <v>0</v>
      </c>
      <c r="AJ13">
        <f t="shared" si="3"/>
        <v>0</v>
      </c>
      <c r="AK13">
        <f t="shared" si="4"/>
        <v>0</v>
      </c>
      <c r="AM13" t="str">
        <f t="shared" si="5"/>
        <v>AC_8:3</v>
      </c>
      <c r="AN13">
        <f t="shared" si="6"/>
        <v>0</v>
      </c>
      <c r="AO13">
        <f t="shared" si="7"/>
        <v>1.2046286781194401E-4</v>
      </c>
      <c r="AQ13">
        <f t="shared" si="8"/>
        <v>0</v>
      </c>
      <c r="AR13">
        <f t="shared" si="9"/>
        <v>2.6936316119207813E-4</v>
      </c>
      <c r="AT13">
        <f t="shared" si="19"/>
        <v>0</v>
      </c>
      <c r="AU13">
        <f t="shared" si="20"/>
        <v>1.0996705007060788E-4</v>
      </c>
      <c r="AW13">
        <f t="shared" si="10"/>
        <v>0.37390096630005903</v>
      </c>
    </row>
    <row r="14" spans="1:49" x14ac:dyDescent="0.2">
      <c r="A14" t="s">
        <v>35</v>
      </c>
      <c r="B14">
        <v>284.13400000000001</v>
      </c>
      <c r="C14">
        <v>6.5021864161385895E-5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1.2046286781194401E-3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AA14" t="str">
        <f t="shared" si="11"/>
        <v>AC_8:2</v>
      </c>
      <c r="AB14">
        <f t="shared" si="12"/>
        <v>3.2510932080692948E-5</v>
      </c>
      <c r="AC14">
        <f t="shared" si="13"/>
        <v>0</v>
      </c>
      <c r="AD14">
        <f t="shared" si="14"/>
        <v>0</v>
      </c>
      <c r="AE14">
        <f t="shared" si="15"/>
        <v>0</v>
      </c>
      <c r="AF14">
        <f t="shared" si="16"/>
        <v>0</v>
      </c>
      <c r="AG14">
        <f t="shared" si="17"/>
        <v>6.0231433905972003E-4</v>
      </c>
      <c r="AH14">
        <f t="shared" si="18"/>
        <v>0</v>
      </c>
      <c r="AI14">
        <f t="shared" si="2"/>
        <v>0</v>
      </c>
      <c r="AJ14">
        <f t="shared" si="3"/>
        <v>0</v>
      </c>
      <c r="AK14">
        <f t="shared" si="4"/>
        <v>0</v>
      </c>
      <c r="AM14" t="str">
        <f t="shared" si="5"/>
        <v>AC_8:2</v>
      </c>
      <c r="AN14">
        <f t="shared" si="6"/>
        <v>6.5021864161385899E-6</v>
      </c>
      <c r="AO14">
        <f t="shared" si="7"/>
        <v>1.2046286781194401E-4</v>
      </c>
      <c r="AQ14">
        <f t="shared" si="8"/>
        <v>1.4539330828861624E-5</v>
      </c>
      <c r="AR14">
        <f t="shared" si="9"/>
        <v>2.6936316119207813E-4</v>
      </c>
      <c r="AT14">
        <f t="shared" si="19"/>
        <v>6.5021864161385899E-6</v>
      </c>
      <c r="AU14">
        <f t="shared" si="20"/>
        <v>1.0996705007060788E-4</v>
      </c>
      <c r="AW14">
        <f t="shared" si="10"/>
        <v>0.39803833716095161</v>
      </c>
    </row>
    <row r="15" spans="1:49" x14ac:dyDescent="0.2">
      <c r="A15" t="s">
        <v>36</v>
      </c>
      <c r="B15">
        <v>286.13600000000002</v>
      </c>
      <c r="C15">
        <v>2.0715944192899901E-4</v>
      </c>
      <c r="D15">
        <v>0</v>
      </c>
      <c r="E15">
        <v>1.26830950737504E-4</v>
      </c>
      <c r="F15">
        <v>0</v>
      </c>
      <c r="G15">
        <v>3.96465944165632E-4</v>
      </c>
      <c r="H15">
        <v>7.2453091811164902E-4</v>
      </c>
      <c r="I15">
        <v>2.5353474813317398E-4</v>
      </c>
      <c r="J15">
        <v>6.2893326638206401E-4</v>
      </c>
      <c r="K15">
        <v>2.8652338869822498E-4</v>
      </c>
      <c r="L15">
        <v>6.5572754734983794E-5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2.3804234178151099E-4</v>
      </c>
      <c r="T15">
        <v>0</v>
      </c>
      <c r="U15">
        <v>4.6041045909121401E-4</v>
      </c>
      <c r="V15">
        <v>0</v>
      </c>
      <c r="W15">
        <v>0</v>
      </c>
      <c r="X15">
        <v>0</v>
      </c>
      <c r="AA15" t="str">
        <f t="shared" si="11"/>
        <v>AC_8:1</v>
      </c>
      <c r="AB15">
        <f t="shared" si="12"/>
        <v>1.0357972096449951E-4</v>
      </c>
      <c r="AC15">
        <f t="shared" si="13"/>
        <v>6.3415475368752E-5</v>
      </c>
      <c r="AD15">
        <f t="shared" si="14"/>
        <v>5.6049843113864051E-4</v>
      </c>
      <c r="AE15">
        <f t="shared" si="15"/>
        <v>4.4123400725761897E-4</v>
      </c>
      <c r="AF15">
        <f t="shared" si="16"/>
        <v>1.7604807171660438E-4</v>
      </c>
      <c r="AG15">
        <f t="shared" si="17"/>
        <v>0</v>
      </c>
      <c r="AH15">
        <f t="shared" si="18"/>
        <v>0</v>
      </c>
      <c r="AI15">
        <f t="shared" si="2"/>
        <v>1.190211708907555E-4</v>
      </c>
      <c r="AJ15">
        <f t="shared" si="3"/>
        <v>2.3020522954560701E-4</v>
      </c>
      <c r="AK15">
        <f t="shared" si="4"/>
        <v>0</v>
      </c>
      <c r="AM15" t="str">
        <f t="shared" si="5"/>
        <v>AC_8:1</v>
      </c>
      <c r="AN15">
        <f t="shared" si="6"/>
        <v>2.6895514128922308E-4</v>
      </c>
      <c r="AO15">
        <f t="shared" si="7"/>
        <v>6.98452800872725E-5</v>
      </c>
      <c r="AQ15">
        <f t="shared" si="8"/>
        <v>2.1960464760930446E-4</v>
      </c>
      <c r="AR15">
        <f t="shared" si="9"/>
        <v>1.0340293888232132E-4</v>
      </c>
      <c r="AT15">
        <f t="shared" si="19"/>
        <v>9.8210184045858289E-5</v>
      </c>
      <c r="AU15">
        <f t="shared" si="20"/>
        <v>4.2214073027646992E-5</v>
      </c>
      <c r="AW15">
        <f t="shared" si="10"/>
        <v>0.11897282347700359</v>
      </c>
    </row>
    <row r="16" spans="1:49" x14ac:dyDescent="0.2">
      <c r="A16" t="s">
        <v>37</v>
      </c>
      <c r="B16">
        <v>288.13799999999998</v>
      </c>
      <c r="C16">
        <v>0</v>
      </c>
      <c r="D16">
        <v>0</v>
      </c>
      <c r="E16">
        <v>2.0945548062652601E-4</v>
      </c>
      <c r="F16">
        <v>7.8645027099966399E-5</v>
      </c>
      <c r="G16">
        <v>0</v>
      </c>
      <c r="H16">
        <v>3.1312468484370298E-4</v>
      </c>
      <c r="I16">
        <v>2.5353474813317398E-4</v>
      </c>
      <c r="J16">
        <v>0</v>
      </c>
      <c r="K16">
        <v>1.7846064691668301E-4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4.0850762091193299E-4</v>
      </c>
      <c r="S16">
        <v>4.05569254138265E-4</v>
      </c>
      <c r="T16">
        <v>0</v>
      </c>
      <c r="U16">
        <v>0</v>
      </c>
      <c r="V16">
        <v>0</v>
      </c>
      <c r="W16">
        <v>0</v>
      </c>
      <c r="X16">
        <v>0</v>
      </c>
      <c r="AA16" t="str">
        <f t="shared" si="11"/>
        <v>AC_8:0</v>
      </c>
      <c r="AB16">
        <f t="shared" si="12"/>
        <v>0</v>
      </c>
      <c r="AC16">
        <f t="shared" si="13"/>
        <v>1.4405025386324621E-4</v>
      </c>
      <c r="AD16">
        <f t="shared" si="14"/>
        <v>1.5656234242185149E-4</v>
      </c>
      <c r="AE16">
        <f t="shared" si="15"/>
        <v>1.2676737406658699E-4</v>
      </c>
      <c r="AF16">
        <f t="shared" si="16"/>
        <v>8.9230323458341503E-5</v>
      </c>
      <c r="AG16">
        <f t="shared" si="17"/>
        <v>0</v>
      </c>
      <c r="AH16">
        <f t="shared" si="18"/>
        <v>0</v>
      </c>
      <c r="AI16">
        <f t="shared" si="2"/>
        <v>2.027846270691325E-4</v>
      </c>
      <c r="AJ16">
        <f t="shared" si="3"/>
        <v>0</v>
      </c>
      <c r="AK16">
        <f t="shared" si="4"/>
        <v>0</v>
      </c>
      <c r="AM16" t="str">
        <f t="shared" si="5"/>
        <v>AC_8:0</v>
      </c>
      <c r="AN16">
        <f t="shared" si="6"/>
        <v>1.0332205876200526E-4</v>
      </c>
      <c r="AO16">
        <f t="shared" si="7"/>
        <v>4.0556925413826498E-5</v>
      </c>
      <c r="AQ16">
        <f t="shared" si="8"/>
        <v>6.3081339001333598E-5</v>
      </c>
      <c r="AR16">
        <f t="shared" si="9"/>
        <v>9.0688042183704836E-5</v>
      </c>
      <c r="AT16">
        <f t="shared" si="19"/>
        <v>2.8210832423738124E-5</v>
      </c>
      <c r="AU16">
        <f t="shared" si="20"/>
        <v>3.7023238187012195E-5</v>
      </c>
      <c r="AW16">
        <f t="shared" si="10"/>
        <v>0.24377053806828167</v>
      </c>
    </row>
    <row r="17" spans="1:49" x14ac:dyDescent="0.2">
      <c r="A17" t="s">
        <v>38</v>
      </c>
      <c r="B17">
        <v>310.16000000000003</v>
      </c>
      <c r="C17">
        <v>0</v>
      </c>
      <c r="D17">
        <v>6.4731405289008897E-5</v>
      </c>
      <c r="E17">
        <v>0</v>
      </c>
      <c r="F17">
        <v>0</v>
      </c>
      <c r="G17">
        <v>1.4952774760970599E-4</v>
      </c>
      <c r="H17">
        <v>3.1312468484370298E-4</v>
      </c>
      <c r="I17">
        <v>0</v>
      </c>
      <c r="J17">
        <v>3.8144708758641E-4</v>
      </c>
      <c r="K17">
        <v>1.08062741781542E-4</v>
      </c>
      <c r="L17">
        <v>0</v>
      </c>
      <c r="M17">
        <v>0</v>
      </c>
      <c r="N17">
        <v>1.2046286781194401E-3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7.8542132086203899E-4</v>
      </c>
      <c r="AA17" t="str">
        <f t="shared" si="11"/>
        <v>AC_10:3</v>
      </c>
      <c r="AB17">
        <f t="shared" si="12"/>
        <v>3.2365702644504449E-5</v>
      </c>
      <c r="AC17">
        <f t="shared" si="13"/>
        <v>0</v>
      </c>
      <c r="AD17">
        <f t="shared" si="14"/>
        <v>2.3132621622670447E-4</v>
      </c>
      <c r="AE17">
        <f t="shared" si="15"/>
        <v>1.90723543793205E-4</v>
      </c>
      <c r="AF17">
        <f t="shared" si="16"/>
        <v>5.4031370890771002E-5</v>
      </c>
      <c r="AG17">
        <f t="shared" si="17"/>
        <v>6.0231433905972003E-4</v>
      </c>
      <c r="AH17">
        <f t="shared" si="18"/>
        <v>0</v>
      </c>
      <c r="AI17">
        <f t="shared" si="2"/>
        <v>0</v>
      </c>
      <c r="AJ17">
        <f t="shared" si="3"/>
        <v>0</v>
      </c>
      <c r="AK17">
        <f t="shared" si="4"/>
        <v>3.927106604310195E-4</v>
      </c>
      <c r="AM17" t="str">
        <f t="shared" si="5"/>
        <v>AC_10:3</v>
      </c>
      <c r="AN17">
        <f t="shared" si="6"/>
        <v>1.0168936671103698E-4</v>
      </c>
      <c r="AO17">
        <f t="shared" si="7"/>
        <v>1.9900499989814789E-4</v>
      </c>
      <c r="AQ17">
        <f t="shared" si="8"/>
        <v>1.0265303174815682E-4</v>
      </c>
      <c r="AR17">
        <f t="shared" si="9"/>
        <v>2.8239567805244721E-4</v>
      </c>
      <c r="AT17">
        <f t="shared" si="19"/>
        <v>4.5907831417064542E-5</v>
      </c>
      <c r="AU17">
        <f t="shared" si="20"/>
        <v>1.1528755279929502E-4</v>
      </c>
      <c r="AW17">
        <f t="shared" si="10"/>
        <v>0.50115778673154665</v>
      </c>
    </row>
    <row r="18" spans="1:49" x14ac:dyDescent="0.2">
      <c r="A18" t="s">
        <v>39</v>
      </c>
      <c r="B18">
        <v>312.16199999999998</v>
      </c>
      <c r="C18">
        <v>6.9053147309666295E-4</v>
      </c>
      <c r="D18">
        <v>5.4594416746427598E-4</v>
      </c>
      <c r="E18">
        <v>1.41303478172898E-3</v>
      </c>
      <c r="F18">
        <v>4.0228533249781699E-4</v>
      </c>
      <c r="G18">
        <v>9.7265506946279305E-4</v>
      </c>
      <c r="H18">
        <v>7.3062426463530697E-4</v>
      </c>
      <c r="I18">
        <v>5.9158107897740598E-4</v>
      </c>
      <c r="J18">
        <v>6.1903081268625598E-4</v>
      </c>
      <c r="K18">
        <v>7.0293156483715302E-4</v>
      </c>
      <c r="L18">
        <v>3.35417996713641E-4</v>
      </c>
      <c r="M18">
        <v>1.9641487143064202E-3</v>
      </c>
      <c r="N18">
        <v>2.4092573562388901E-3</v>
      </c>
      <c r="O18">
        <v>0</v>
      </c>
      <c r="P18">
        <v>1.3565017253630699E-3</v>
      </c>
      <c r="Q18">
        <v>5.3879717275154401E-4</v>
      </c>
      <c r="R18">
        <v>1.10451039875017E-3</v>
      </c>
      <c r="S18">
        <v>0</v>
      </c>
      <c r="T18">
        <v>0</v>
      </c>
      <c r="U18">
        <v>2.0893639109264102E-3</v>
      </c>
      <c r="V18">
        <v>0</v>
      </c>
      <c r="W18">
        <v>3.73052410225684E-3</v>
      </c>
      <c r="X18">
        <v>1.00746109746E-3</v>
      </c>
      <c r="AA18" t="str">
        <f t="shared" si="11"/>
        <v>AC_10:2</v>
      </c>
      <c r="AB18">
        <f t="shared" si="12"/>
        <v>6.1823782028046941E-4</v>
      </c>
      <c r="AC18">
        <f t="shared" si="13"/>
        <v>9.0766005711339845E-4</v>
      </c>
      <c r="AD18">
        <f t="shared" si="14"/>
        <v>8.5163966704905007E-4</v>
      </c>
      <c r="AE18">
        <f t="shared" si="15"/>
        <v>6.0530594583183103E-4</v>
      </c>
      <c r="AF18">
        <f t="shared" si="16"/>
        <v>5.1917478077539699E-4</v>
      </c>
      <c r="AG18">
        <f t="shared" si="17"/>
        <v>2.1867030352726554E-3</v>
      </c>
      <c r="AH18">
        <f t="shared" si="18"/>
        <v>6.7825086268153497E-4</v>
      </c>
      <c r="AI18">
        <f t="shared" si="2"/>
        <v>0</v>
      </c>
      <c r="AJ18">
        <f t="shared" si="3"/>
        <v>1.0446819554632051E-3</v>
      </c>
      <c r="AK18">
        <f t="shared" si="4"/>
        <v>2.3689925998584202E-3</v>
      </c>
      <c r="AM18" t="str">
        <f t="shared" si="5"/>
        <v>AC_10:2</v>
      </c>
      <c r="AN18">
        <f t="shared" si="6"/>
        <v>7.0040365421002908E-4</v>
      </c>
      <c r="AO18">
        <f t="shared" si="7"/>
        <v>1.2557256906551631E-3</v>
      </c>
      <c r="AQ18">
        <f t="shared" si="8"/>
        <v>1.6916430703194969E-4</v>
      </c>
      <c r="AR18">
        <f t="shared" si="9"/>
        <v>1.0075894095062162E-3</v>
      </c>
      <c r="AT18">
        <f t="shared" si="19"/>
        <v>7.5652577978017036E-5</v>
      </c>
      <c r="AU18">
        <f t="shared" si="20"/>
        <v>4.1134665392040598E-4</v>
      </c>
      <c r="AW18">
        <f t="shared" si="10"/>
        <v>0.28773598253155597</v>
      </c>
    </row>
    <row r="19" spans="1:49" x14ac:dyDescent="0.2">
      <c r="A19" t="s">
        <v>40</v>
      </c>
      <c r="B19">
        <v>314.16399999999999</v>
      </c>
      <c r="C19">
        <v>2.0715944192899901E-4</v>
      </c>
      <c r="D19">
        <v>0</v>
      </c>
      <c r="E19">
        <v>2.0945548062652601E-4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1.1191572306770499E-3</v>
      </c>
      <c r="X19">
        <v>0</v>
      </c>
      <c r="AA19" t="str">
        <f t="shared" si="11"/>
        <v>AC_10:1</v>
      </c>
      <c r="AB19">
        <f t="shared" si="12"/>
        <v>1.0357972096449951E-4</v>
      </c>
      <c r="AC19">
        <f t="shared" si="13"/>
        <v>1.0472774031326301E-4</v>
      </c>
      <c r="AD19">
        <f t="shared" si="14"/>
        <v>0</v>
      </c>
      <c r="AE19">
        <f t="shared" si="15"/>
        <v>0</v>
      </c>
      <c r="AF19">
        <f t="shared" si="16"/>
        <v>0</v>
      </c>
      <c r="AG19">
        <f t="shared" si="17"/>
        <v>0</v>
      </c>
      <c r="AH19">
        <f t="shared" si="18"/>
        <v>0</v>
      </c>
      <c r="AI19">
        <f t="shared" si="2"/>
        <v>0</v>
      </c>
      <c r="AJ19">
        <f t="shared" si="3"/>
        <v>0</v>
      </c>
      <c r="AK19">
        <f t="shared" si="4"/>
        <v>5.5957861533852495E-4</v>
      </c>
      <c r="AM19" t="str">
        <f t="shared" si="5"/>
        <v>AC_10:1</v>
      </c>
      <c r="AN19">
        <f t="shared" si="6"/>
        <v>4.1661492255552502E-5</v>
      </c>
      <c r="AO19">
        <f t="shared" si="7"/>
        <v>1.11915723067705E-4</v>
      </c>
      <c r="AQ19">
        <f t="shared" si="8"/>
        <v>5.7048791620437773E-5</v>
      </c>
      <c r="AR19">
        <f t="shared" si="9"/>
        <v>2.5025116453042964E-4</v>
      </c>
      <c r="AT19">
        <f t="shared" si="19"/>
        <v>2.5512995219503846E-5</v>
      </c>
      <c r="AU19">
        <f t="shared" si="20"/>
        <v>1.0216461010613882E-4</v>
      </c>
      <c r="AW19">
        <f t="shared" si="10"/>
        <v>0.5706423567208746</v>
      </c>
    </row>
    <row r="20" spans="1:49" x14ac:dyDescent="0.2">
      <c r="A20" t="s">
        <v>41</v>
      </c>
      <c r="B20">
        <v>316.166</v>
      </c>
      <c r="C20">
        <v>2.72181306090385E-4</v>
      </c>
      <c r="D20">
        <v>2.0623404093225701E-4</v>
      </c>
      <c r="E20">
        <v>0</v>
      </c>
      <c r="F20">
        <v>0</v>
      </c>
      <c r="G20">
        <v>0</v>
      </c>
      <c r="H20">
        <v>3.1312468484370298E-4</v>
      </c>
      <c r="I20">
        <v>3.3311259310031999E-4</v>
      </c>
      <c r="J20">
        <v>0</v>
      </c>
      <c r="K20">
        <v>0</v>
      </c>
      <c r="L20">
        <v>1.26503419258118E-4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AA20" t="str">
        <f t="shared" si="11"/>
        <v>AC_10:0_</v>
      </c>
      <c r="AB20">
        <f t="shared" si="12"/>
        <v>2.39207673511321E-4</v>
      </c>
      <c r="AC20">
        <f t="shared" si="13"/>
        <v>0</v>
      </c>
      <c r="AD20">
        <f t="shared" si="14"/>
        <v>1.5656234242185149E-4</v>
      </c>
      <c r="AE20">
        <f t="shared" si="15"/>
        <v>1.6655629655015999E-4</v>
      </c>
      <c r="AF20">
        <f t="shared" si="16"/>
        <v>6.3251709629059001E-5</v>
      </c>
      <c r="AG20">
        <f t="shared" si="17"/>
        <v>0</v>
      </c>
      <c r="AH20">
        <f t="shared" si="18"/>
        <v>0</v>
      </c>
      <c r="AI20">
        <f t="shared" si="2"/>
        <v>0</v>
      </c>
      <c r="AJ20">
        <f t="shared" si="3"/>
        <v>0</v>
      </c>
      <c r="AK20">
        <f t="shared" si="4"/>
        <v>0</v>
      </c>
      <c r="AM20" t="str">
        <f t="shared" si="5"/>
        <v>AC_10:0_</v>
      </c>
      <c r="AN20">
        <f t="shared" si="6"/>
        <v>1.2511560442247829E-4</v>
      </c>
      <c r="AO20">
        <f t="shared" si="7"/>
        <v>0</v>
      </c>
      <c r="AQ20">
        <f t="shared" si="8"/>
        <v>9.3814024101955437E-5</v>
      </c>
      <c r="AR20">
        <f t="shared" si="9"/>
        <v>0</v>
      </c>
      <c r="AT20">
        <f t="shared" si="19"/>
        <v>4.1954907026955204E-5</v>
      </c>
      <c r="AU20">
        <f t="shared" si="20"/>
        <v>0</v>
      </c>
      <c r="AW20">
        <f t="shared" si="10"/>
        <v>4.0652534003829136E-2</v>
      </c>
    </row>
    <row r="21" spans="1:49" x14ac:dyDescent="0.2">
      <c r="A21" t="s">
        <v>42</v>
      </c>
      <c r="B21">
        <v>366.21600000000001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2.37583725099846E-4</v>
      </c>
      <c r="K21">
        <v>0</v>
      </c>
      <c r="L21">
        <v>2.08914577455524E-4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AA21" t="str">
        <f t="shared" si="11"/>
        <v>AC_14:3</v>
      </c>
      <c r="AB21">
        <f t="shared" si="12"/>
        <v>0</v>
      </c>
      <c r="AC21">
        <f t="shared" si="13"/>
        <v>0</v>
      </c>
      <c r="AD21">
        <f t="shared" si="14"/>
        <v>0</v>
      </c>
      <c r="AE21">
        <f t="shared" si="15"/>
        <v>1.18791862549923E-4</v>
      </c>
      <c r="AF21">
        <f t="shared" si="16"/>
        <v>1.04457288727762E-4</v>
      </c>
      <c r="AG21">
        <f t="shared" si="17"/>
        <v>0</v>
      </c>
      <c r="AH21">
        <f t="shared" si="18"/>
        <v>0</v>
      </c>
      <c r="AI21">
        <f t="shared" si="2"/>
        <v>0</v>
      </c>
      <c r="AJ21">
        <f t="shared" si="3"/>
        <v>0</v>
      </c>
      <c r="AK21">
        <f t="shared" si="4"/>
        <v>0</v>
      </c>
      <c r="AM21" t="str">
        <f t="shared" si="5"/>
        <v>AC_14:3</v>
      </c>
      <c r="AN21">
        <f t="shared" si="6"/>
        <v>4.4649830255537002E-5</v>
      </c>
      <c r="AO21">
        <f t="shared" si="7"/>
        <v>0</v>
      </c>
      <c r="AQ21">
        <f t="shared" si="8"/>
        <v>6.1348991571160924E-5</v>
      </c>
      <c r="AR21">
        <f t="shared" si="9"/>
        <v>0</v>
      </c>
      <c r="AT21">
        <f t="shared" si="19"/>
        <v>2.7436103100835489E-5</v>
      </c>
      <c r="AU21">
        <f t="shared" si="20"/>
        <v>0</v>
      </c>
      <c r="AW21">
        <f t="shared" si="10"/>
        <v>0.17897915728175132</v>
      </c>
    </row>
    <row r="22" spans="1:49" x14ac:dyDescent="0.2">
      <c r="A22" t="s">
        <v>43</v>
      </c>
      <c r="B22">
        <v>368.21800000000002</v>
      </c>
      <c r="C22">
        <v>0</v>
      </c>
      <c r="D22">
        <v>0</v>
      </c>
      <c r="E22">
        <v>0</v>
      </c>
      <c r="F22">
        <v>0</v>
      </c>
      <c r="G22">
        <v>2.4693819655592598E-4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1.2046286781194401E-3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AA22" t="str">
        <f t="shared" si="11"/>
        <v>AC_14:2</v>
      </c>
      <c r="AB22">
        <f t="shared" si="12"/>
        <v>0</v>
      </c>
      <c r="AC22">
        <f t="shared" si="13"/>
        <v>0</v>
      </c>
      <c r="AD22">
        <f t="shared" si="14"/>
        <v>1.2346909827796299E-4</v>
      </c>
      <c r="AE22">
        <f t="shared" si="15"/>
        <v>0</v>
      </c>
      <c r="AF22">
        <f t="shared" si="16"/>
        <v>0</v>
      </c>
      <c r="AG22">
        <f t="shared" si="17"/>
        <v>6.0231433905972003E-4</v>
      </c>
      <c r="AH22">
        <f t="shared" si="18"/>
        <v>0</v>
      </c>
      <c r="AI22">
        <f t="shared" si="2"/>
        <v>0</v>
      </c>
      <c r="AJ22">
        <f t="shared" si="3"/>
        <v>0</v>
      </c>
      <c r="AK22">
        <f t="shared" si="4"/>
        <v>0</v>
      </c>
      <c r="AM22" t="str">
        <f t="shared" si="5"/>
        <v>AC_14:2</v>
      </c>
      <c r="AN22">
        <f t="shared" si="6"/>
        <v>2.4693819655592597E-5</v>
      </c>
      <c r="AO22">
        <f t="shared" si="7"/>
        <v>1.2046286781194401E-4</v>
      </c>
      <c r="AQ22">
        <f t="shared" si="8"/>
        <v>5.5217059374025495E-5</v>
      </c>
      <c r="AR22">
        <f t="shared" si="9"/>
        <v>2.6936316119207813E-4</v>
      </c>
      <c r="AT22">
        <f t="shared" si="19"/>
        <v>2.4693819655592597E-5</v>
      </c>
      <c r="AU22">
        <f t="shared" si="20"/>
        <v>1.0996705007060788E-4</v>
      </c>
      <c r="AW22">
        <f t="shared" si="10"/>
        <v>0.47641741775686619</v>
      </c>
    </row>
    <row r="23" spans="1:49" x14ac:dyDescent="0.2">
      <c r="A23" t="s">
        <v>44</v>
      </c>
      <c r="B23">
        <v>370.22</v>
      </c>
      <c r="C23">
        <v>0</v>
      </c>
      <c r="D23">
        <v>2.0623404093225701E-4</v>
      </c>
      <c r="E23">
        <v>2.0945548062652601E-4</v>
      </c>
      <c r="F23">
        <v>3.2920782062558401E-4</v>
      </c>
      <c r="G23">
        <v>0</v>
      </c>
      <c r="H23">
        <v>3.1312468484370298E-4</v>
      </c>
      <c r="I23">
        <v>1.53522137757095E-4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AA23" t="str">
        <f t="shared" si="11"/>
        <v>AC_14:1</v>
      </c>
      <c r="AB23">
        <f t="shared" si="12"/>
        <v>1.031170204661285E-4</v>
      </c>
      <c r="AC23">
        <f t="shared" si="13"/>
        <v>2.6933165062605503E-4</v>
      </c>
      <c r="AD23">
        <f t="shared" si="14"/>
        <v>1.5656234242185149E-4</v>
      </c>
      <c r="AE23">
        <f t="shared" si="15"/>
        <v>7.6761068878547498E-5</v>
      </c>
      <c r="AF23">
        <f t="shared" si="16"/>
        <v>0</v>
      </c>
      <c r="AG23">
        <f t="shared" si="17"/>
        <v>0</v>
      </c>
      <c r="AH23">
        <f t="shared" si="18"/>
        <v>0</v>
      </c>
      <c r="AI23">
        <f t="shared" si="2"/>
        <v>0</v>
      </c>
      <c r="AJ23">
        <f t="shared" si="3"/>
        <v>0</v>
      </c>
      <c r="AK23">
        <f t="shared" si="4"/>
        <v>0</v>
      </c>
      <c r="AM23" t="str">
        <f t="shared" si="5"/>
        <v>AC_14:1</v>
      </c>
      <c r="AN23">
        <f t="shared" si="6"/>
        <v>1.2115441647851648E-4</v>
      </c>
      <c r="AO23">
        <f t="shared" si="7"/>
        <v>0</v>
      </c>
      <c r="AQ23">
        <f t="shared" si="8"/>
        <v>1.002306384514141E-4</v>
      </c>
      <c r="AR23">
        <f t="shared" si="9"/>
        <v>0</v>
      </c>
      <c r="AT23">
        <f t="shared" si="19"/>
        <v>4.4824504201113237E-5</v>
      </c>
      <c r="AU23">
        <f t="shared" si="20"/>
        <v>0</v>
      </c>
      <c r="AW23">
        <f t="shared" si="10"/>
        <v>5.3934258692423208E-2</v>
      </c>
    </row>
    <row r="24" spans="1:49" x14ac:dyDescent="0.2">
      <c r="A24" t="s">
        <v>45</v>
      </c>
      <c r="B24">
        <v>372.22199999999998</v>
      </c>
      <c r="C24">
        <v>2.72181306090385E-4</v>
      </c>
      <c r="D24">
        <v>4.7719948715352399E-4</v>
      </c>
      <c r="E24">
        <v>1.10021389670544E-3</v>
      </c>
      <c r="F24">
        <v>3.2920782062558401E-4</v>
      </c>
      <c r="G24">
        <v>5.7618912529716095E-4</v>
      </c>
      <c r="H24">
        <v>8.1585482359730404E-4</v>
      </c>
      <c r="I24">
        <v>7.9577844967146301E-5</v>
      </c>
      <c r="J24">
        <v>2.37583725099846E-4</v>
      </c>
      <c r="K24">
        <v>1.7846064691668301E-4</v>
      </c>
      <c r="L24">
        <v>5.5304010213120505E-4</v>
      </c>
      <c r="M24">
        <v>0</v>
      </c>
      <c r="N24">
        <v>7.0703740135823895E-4</v>
      </c>
      <c r="O24">
        <v>0</v>
      </c>
      <c r="P24">
        <v>2.3111661096736199E-3</v>
      </c>
      <c r="Q24">
        <v>0</v>
      </c>
      <c r="R24">
        <v>0</v>
      </c>
      <c r="S24">
        <v>4.05569254138265E-4</v>
      </c>
      <c r="T24">
        <v>0</v>
      </c>
      <c r="U24">
        <v>0</v>
      </c>
      <c r="V24">
        <v>0</v>
      </c>
      <c r="W24">
        <v>2.2383144613540998E-3</v>
      </c>
      <c r="X24">
        <v>1.0957787585018301E-3</v>
      </c>
      <c r="AA24" t="str">
        <f t="shared" si="11"/>
        <v>AC_14:0</v>
      </c>
      <c r="AB24">
        <f t="shared" si="12"/>
        <v>3.7469039662195447E-4</v>
      </c>
      <c r="AC24">
        <f t="shared" si="13"/>
        <v>7.1471085866551198E-4</v>
      </c>
      <c r="AD24">
        <f t="shared" si="14"/>
        <v>6.9602197444723255E-4</v>
      </c>
      <c r="AE24">
        <f t="shared" si="15"/>
        <v>1.5858078503349615E-4</v>
      </c>
      <c r="AF24">
        <f t="shared" si="16"/>
        <v>3.6575037452394406E-4</v>
      </c>
      <c r="AG24">
        <f t="shared" si="17"/>
        <v>3.5351870067911947E-4</v>
      </c>
      <c r="AH24">
        <f t="shared" si="18"/>
        <v>1.15558305483681E-3</v>
      </c>
      <c r="AI24">
        <f t="shared" si="2"/>
        <v>2.027846270691325E-4</v>
      </c>
      <c r="AJ24">
        <f t="shared" si="3"/>
        <v>0</v>
      </c>
      <c r="AK24">
        <f t="shared" si="4"/>
        <v>1.6670466099279651E-3</v>
      </c>
      <c r="AM24" t="str">
        <f t="shared" si="5"/>
        <v>AC_14:0</v>
      </c>
      <c r="AN24">
        <f t="shared" si="6"/>
        <v>4.619508778584278E-4</v>
      </c>
      <c r="AO24">
        <f t="shared" si="7"/>
        <v>6.7578659850260538E-4</v>
      </c>
      <c r="AQ24">
        <f t="shared" si="8"/>
        <v>2.3852632339215713E-4</v>
      </c>
      <c r="AR24">
        <f t="shared" si="9"/>
        <v>7.0658970404066646E-4</v>
      </c>
      <c r="AT24">
        <f t="shared" si="19"/>
        <v>1.0667221470559231E-4</v>
      </c>
      <c r="AU24">
        <f t="shared" si="20"/>
        <v>2.8846403873396904E-4</v>
      </c>
      <c r="AW24">
        <f t="shared" si="10"/>
        <v>0.55020076678145025</v>
      </c>
    </row>
    <row r="25" spans="1:49" x14ac:dyDescent="0.2">
      <c r="A25" t="s">
        <v>46</v>
      </c>
      <c r="B25">
        <v>382.23200000000003</v>
      </c>
      <c r="C25">
        <v>0</v>
      </c>
      <c r="D25">
        <v>0</v>
      </c>
      <c r="E25">
        <v>2.0945548062652601E-4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AA25" t="str">
        <f t="shared" si="11"/>
        <v>AC_14:3-OH</v>
      </c>
      <c r="AB25">
        <f t="shared" si="12"/>
        <v>0</v>
      </c>
      <c r="AC25">
        <f t="shared" si="13"/>
        <v>1.0472774031326301E-4</v>
      </c>
      <c r="AD25">
        <f t="shared" si="14"/>
        <v>0</v>
      </c>
      <c r="AE25">
        <f t="shared" si="15"/>
        <v>0</v>
      </c>
      <c r="AF25">
        <f t="shared" si="16"/>
        <v>0</v>
      </c>
      <c r="AG25">
        <f t="shared" si="17"/>
        <v>0</v>
      </c>
      <c r="AH25">
        <f t="shared" si="18"/>
        <v>0</v>
      </c>
      <c r="AI25">
        <f t="shared" si="2"/>
        <v>0</v>
      </c>
      <c r="AJ25">
        <f t="shared" si="3"/>
        <v>0</v>
      </c>
      <c r="AK25">
        <f t="shared" si="4"/>
        <v>0</v>
      </c>
      <c r="AM25" t="str">
        <f t="shared" si="5"/>
        <v>AC_14:3-OH</v>
      </c>
      <c r="AN25">
        <f t="shared" si="6"/>
        <v>2.09455480626526E-5</v>
      </c>
      <c r="AO25">
        <f t="shared" si="7"/>
        <v>0</v>
      </c>
      <c r="AQ25">
        <f t="shared" si="8"/>
        <v>4.6835669294080229E-5</v>
      </c>
      <c r="AR25">
        <f t="shared" si="9"/>
        <v>0</v>
      </c>
      <c r="AT25">
        <f t="shared" si="19"/>
        <v>2.0945548062652594E-5</v>
      </c>
      <c r="AU25">
        <f t="shared" si="20"/>
        <v>0</v>
      </c>
      <c r="AW25">
        <f t="shared" si="10"/>
        <v>0.37390096630005903</v>
      </c>
    </row>
    <row r="26" spans="1:49" x14ac:dyDescent="0.2">
      <c r="A26" t="s">
        <v>47</v>
      </c>
      <c r="B26">
        <v>384.23399999999998</v>
      </c>
      <c r="C26">
        <v>0</v>
      </c>
      <c r="D26">
        <v>0</v>
      </c>
      <c r="E26">
        <v>0</v>
      </c>
      <c r="F26">
        <v>0</v>
      </c>
      <c r="G26">
        <v>0</v>
      </c>
      <c r="H26">
        <v>3.1312468484370298E-4</v>
      </c>
      <c r="I26">
        <v>0</v>
      </c>
      <c r="J26">
        <v>2.37583725099846E-4</v>
      </c>
      <c r="K26">
        <v>0</v>
      </c>
      <c r="L26">
        <v>1.26503419258118E-4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1.1191572306770499E-3</v>
      </c>
      <c r="X26">
        <v>2.2203977659796499E-4</v>
      </c>
      <c r="AA26" t="str">
        <f t="shared" si="11"/>
        <v>AC_14:2-OH</v>
      </c>
      <c r="AB26">
        <f t="shared" si="12"/>
        <v>0</v>
      </c>
      <c r="AC26">
        <f t="shared" si="13"/>
        <v>0</v>
      </c>
      <c r="AD26">
        <f t="shared" si="14"/>
        <v>1.5656234242185149E-4</v>
      </c>
      <c r="AE26">
        <f t="shared" si="15"/>
        <v>1.18791862549923E-4</v>
      </c>
      <c r="AF26">
        <f t="shared" si="16"/>
        <v>6.3251709629059001E-5</v>
      </c>
      <c r="AG26">
        <f t="shared" si="17"/>
        <v>0</v>
      </c>
      <c r="AH26">
        <f t="shared" si="18"/>
        <v>0</v>
      </c>
      <c r="AI26">
        <f t="shared" si="2"/>
        <v>0</v>
      </c>
      <c r="AJ26">
        <f t="shared" si="3"/>
        <v>0</v>
      </c>
      <c r="AK26">
        <f t="shared" si="4"/>
        <v>6.7059850363750746E-4</v>
      </c>
      <c r="AM26" t="str">
        <f t="shared" si="5"/>
        <v>AC_14:2-OH</v>
      </c>
      <c r="AN26">
        <f t="shared" si="6"/>
        <v>6.7721182920166696E-5</v>
      </c>
      <c r="AO26">
        <f t="shared" si="7"/>
        <v>1.341197007275015E-4</v>
      </c>
      <c r="AQ26">
        <f t="shared" si="8"/>
        <v>7.0166336948643471E-5</v>
      </c>
      <c r="AR26">
        <f t="shared" si="9"/>
        <v>2.9990076794862139E-4</v>
      </c>
      <c r="AT26">
        <f t="shared" si="19"/>
        <v>3.1379339829864395E-5</v>
      </c>
      <c r="AU26">
        <f t="shared" si="20"/>
        <v>1.2243397582382439E-4</v>
      </c>
      <c r="AW26">
        <f t="shared" si="10"/>
        <v>0.65259711553189215</v>
      </c>
    </row>
    <row r="27" spans="1:49" x14ac:dyDescent="0.2">
      <c r="A27" t="s">
        <v>48</v>
      </c>
      <c r="B27">
        <v>386.23599999999999</v>
      </c>
      <c r="C27">
        <v>1.2544063729205801E-4</v>
      </c>
      <c r="D27">
        <v>2.0623404093225701E-4</v>
      </c>
      <c r="E27">
        <v>3.3628643136402998E-4</v>
      </c>
      <c r="F27">
        <v>1.01731080292821E-3</v>
      </c>
      <c r="G27">
        <v>1.4952774760970599E-4</v>
      </c>
      <c r="H27">
        <v>3.1312468484370298E-4</v>
      </c>
      <c r="I27">
        <v>0</v>
      </c>
      <c r="J27">
        <v>0</v>
      </c>
      <c r="K27">
        <v>4.1640817613892799E-4</v>
      </c>
      <c r="L27">
        <v>0</v>
      </c>
      <c r="M27">
        <v>1.02331506735465E-3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4.6041045909121401E-4</v>
      </c>
      <c r="V27">
        <v>0</v>
      </c>
      <c r="W27">
        <v>0</v>
      </c>
      <c r="X27">
        <v>0</v>
      </c>
      <c r="AA27" t="str">
        <f t="shared" si="11"/>
        <v>AC_14:1-OH</v>
      </c>
      <c r="AB27">
        <f t="shared" si="12"/>
        <v>1.6583733911215752E-4</v>
      </c>
      <c r="AC27">
        <f t="shared" si="13"/>
        <v>6.7679861714611995E-4</v>
      </c>
      <c r="AD27">
        <f t="shared" si="14"/>
        <v>2.3132621622670447E-4</v>
      </c>
      <c r="AE27">
        <f t="shared" si="15"/>
        <v>0</v>
      </c>
      <c r="AF27">
        <f t="shared" si="16"/>
        <v>2.0820408806946399E-4</v>
      </c>
      <c r="AG27">
        <f t="shared" si="17"/>
        <v>5.1165753367732499E-4</v>
      </c>
      <c r="AH27">
        <f t="shared" si="18"/>
        <v>0</v>
      </c>
      <c r="AI27">
        <f t="shared" si="2"/>
        <v>0</v>
      </c>
      <c r="AJ27">
        <f t="shared" si="3"/>
        <v>2.3020522954560701E-4</v>
      </c>
      <c r="AK27">
        <f t="shared" si="4"/>
        <v>0</v>
      </c>
      <c r="AM27" t="str">
        <f t="shared" si="5"/>
        <v>AC_14:1-OH</v>
      </c>
      <c r="AN27">
        <f t="shared" si="6"/>
        <v>2.5643325211088922E-4</v>
      </c>
      <c r="AO27">
        <f t="shared" si="7"/>
        <v>1.4837255264458639E-4</v>
      </c>
      <c r="AQ27">
        <f t="shared" si="8"/>
        <v>2.5180800616564391E-4</v>
      </c>
      <c r="AR27">
        <f t="shared" si="9"/>
        <v>2.2622765502230038E-4</v>
      </c>
      <c r="AT27">
        <f t="shared" si="19"/>
        <v>1.1261196381301319E-4</v>
      </c>
      <c r="AU27">
        <f t="shared" si="20"/>
        <v>9.2357053418502691E-5</v>
      </c>
      <c r="AW27">
        <f t="shared" si="10"/>
        <v>0.49586028647767877</v>
      </c>
    </row>
    <row r="28" spans="1:49" x14ac:dyDescent="0.2">
      <c r="A28" t="s">
        <v>49</v>
      </c>
      <c r="B28">
        <v>388.238</v>
      </c>
      <c r="C28">
        <v>0</v>
      </c>
      <c r="D28">
        <v>6.4731405289008897E-5</v>
      </c>
      <c r="E28">
        <v>2.0945548062652601E-4</v>
      </c>
      <c r="F28">
        <v>0</v>
      </c>
      <c r="G28">
        <v>0</v>
      </c>
      <c r="H28">
        <v>0</v>
      </c>
      <c r="I28">
        <v>1.53522137757095E-4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2.3111661096736199E-3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1.0957787585018301E-3</v>
      </c>
      <c r="AA28" t="str">
        <f t="shared" si="11"/>
        <v>AC_14:0-OH</v>
      </c>
      <c r="AB28">
        <f t="shared" si="12"/>
        <v>3.2365702644504449E-5</v>
      </c>
      <c r="AC28">
        <f t="shared" si="13"/>
        <v>1.0472774031326301E-4</v>
      </c>
      <c r="AD28">
        <f t="shared" si="14"/>
        <v>0</v>
      </c>
      <c r="AE28">
        <f t="shared" si="15"/>
        <v>7.6761068878547498E-5</v>
      </c>
      <c r="AF28">
        <f t="shared" si="16"/>
        <v>0</v>
      </c>
      <c r="AG28">
        <f t="shared" si="17"/>
        <v>0</v>
      </c>
      <c r="AH28">
        <f t="shared" si="18"/>
        <v>1.15558305483681E-3</v>
      </c>
      <c r="AI28">
        <f t="shared" si="2"/>
        <v>0</v>
      </c>
      <c r="AJ28">
        <f t="shared" si="3"/>
        <v>0</v>
      </c>
      <c r="AK28">
        <f t="shared" si="4"/>
        <v>5.4788937925091504E-4</v>
      </c>
      <c r="AM28" t="str">
        <f t="shared" si="5"/>
        <v>AC_14:0-OH</v>
      </c>
      <c r="AN28">
        <f t="shared" si="6"/>
        <v>4.2770902367262989E-5</v>
      </c>
      <c r="AO28">
        <f t="shared" si="7"/>
        <v>3.4069448681754504E-4</v>
      </c>
      <c r="AQ28">
        <f t="shared" si="8"/>
        <v>4.6799972082315755E-5</v>
      </c>
      <c r="AR28">
        <f t="shared" si="9"/>
        <v>5.1361252461913718E-4</v>
      </c>
      <c r="AT28">
        <f t="shared" si="19"/>
        <v>2.0929583784230083E-5</v>
      </c>
      <c r="AU28">
        <f t="shared" si="20"/>
        <v>2.0968143513659153E-4</v>
      </c>
      <c r="AW28">
        <f t="shared" si="10"/>
        <v>0.26499140598479004</v>
      </c>
    </row>
    <row r="29" spans="1:49" x14ac:dyDescent="0.2">
      <c r="A29" t="s">
        <v>50</v>
      </c>
      <c r="B29">
        <v>394.24400000000003</v>
      </c>
      <c r="C29">
        <v>0</v>
      </c>
      <c r="D29">
        <v>0</v>
      </c>
      <c r="E29">
        <v>0</v>
      </c>
      <c r="F29">
        <v>0</v>
      </c>
      <c r="G29">
        <v>0</v>
      </c>
      <c r="H29">
        <v>3.1312468484370298E-4</v>
      </c>
      <c r="I29">
        <v>2.5353474813317398E-4</v>
      </c>
      <c r="J29">
        <v>2.37583725099846E-4</v>
      </c>
      <c r="K29">
        <v>0</v>
      </c>
      <c r="L29">
        <v>1.92076173993102E-4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AA29" t="str">
        <f t="shared" si="11"/>
        <v>AC_16:3</v>
      </c>
      <c r="AB29">
        <f t="shared" si="12"/>
        <v>0</v>
      </c>
      <c r="AC29">
        <f t="shared" si="13"/>
        <v>0</v>
      </c>
      <c r="AD29">
        <f t="shared" si="14"/>
        <v>1.5656234242185149E-4</v>
      </c>
      <c r="AE29">
        <f t="shared" si="15"/>
        <v>2.4555923661650998E-4</v>
      </c>
      <c r="AF29">
        <f t="shared" si="16"/>
        <v>9.6038086996550999E-5</v>
      </c>
      <c r="AG29">
        <f t="shared" si="17"/>
        <v>0</v>
      </c>
      <c r="AH29">
        <f t="shared" si="18"/>
        <v>0</v>
      </c>
      <c r="AI29">
        <f t="shared" si="2"/>
        <v>0</v>
      </c>
      <c r="AJ29">
        <f t="shared" si="3"/>
        <v>0</v>
      </c>
      <c r="AK29">
        <f t="shared" si="4"/>
        <v>0</v>
      </c>
      <c r="AM29" t="str">
        <f t="shared" si="5"/>
        <v>AC_16:3</v>
      </c>
      <c r="AN29">
        <f t="shared" si="6"/>
        <v>9.963193320698251E-5</v>
      </c>
      <c r="AO29">
        <f t="shared" si="7"/>
        <v>0</v>
      </c>
      <c r="AQ29">
        <f t="shared" si="8"/>
        <v>1.0535868418580194E-4</v>
      </c>
      <c r="AR29">
        <f t="shared" si="9"/>
        <v>0</v>
      </c>
      <c r="AT29">
        <f t="shared" si="19"/>
        <v>4.7117835971877046E-5</v>
      </c>
      <c r="AU29">
        <f t="shared" si="20"/>
        <v>0</v>
      </c>
      <c r="AW29">
        <f t="shared" si="10"/>
        <v>0.10196881666741107</v>
      </c>
    </row>
    <row r="30" spans="1:49" x14ac:dyDescent="0.2">
      <c r="A30" t="s">
        <v>51</v>
      </c>
      <c r="B30">
        <v>396.24599999999998</v>
      </c>
      <c r="C30">
        <v>0</v>
      </c>
      <c r="D30">
        <v>0</v>
      </c>
      <c r="E30">
        <v>0</v>
      </c>
      <c r="F30">
        <v>2.5056279352561698E-4</v>
      </c>
      <c r="G30">
        <v>0</v>
      </c>
      <c r="H30">
        <v>0</v>
      </c>
      <c r="I30">
        <v>0</v>
      </c>
      <c r="J30">
        <v>2.37583725099846E-4</v>
      </c>
      <c r="K30">
        <v>0</v>
      </c>
      <c r="L30">
        <v>0</v>
      </c>
      <c r="M30">
        <v>0</v>
      </c>
      <c r="N30">
        <v>1.2046286781194401E-3</v>
      </c>
      <c r="O30">
        <v>0</v>
      </c>
      <c r="P30">
        <v>0</v>
      </c>
      <c r="Q30">
        <v>0</v>
      </c>
      <c r="R30">
        <v>0</v>
      </c>
      <c r="S30">
        <v>0</v>
      </c>
      <c r="T30">
        <v>3.9056294250977498E-4</v>
      </c>
      <c r="U30">
        <v>0</v>
      </c>
      <c r="V30">
        <v>0</v>
      </c>
      <c r="W30">
        <v>0</v>
      </c>
      <c r="X30">
        <v>0</v>
      </c>
      <c r="AA30" t="str">
        <f t="shared" si="11"/>
        <v>AC_16:2</v>
      </c>
      <c r="AB30">
        <f t="shared" si="12"/>
        <v>0</v>
      </c>
      <c r="AC30">
        <f t="shared" si="13"/>
        <v>1.2528139676280849E-4</v>
      </c>
      <c r="AD30">
        <f t="shared" si="14"/>
        <v>0</v>
      </c>
      <c r="AE30">
        <f t="shared" si="15"/>
        <v>1.18791862549923E-4</v>
      </c>
      <c r="AF30">
        <f t="shared" si="16"/>
        <v>0</v>
      </c>
      <c r="AG30">
        <f t="shared" si="17"/>
        <v>6.0231433905972003E-4</v>
      </c>
      <c r="AH30">
        <f t="shared" si="18"/>
        <v>0</v>
      </c>
      <c r="AI30">
        <f t="shared" si="2"/>
        <v>1.9528147125488749E-4</v>
      </c>
      <c r="AJ30">
        <f t="shared" si="3"/>
        <v>0</v>
      </c>
      <c r="AK30">
        <f t="shared" si="4"/>
        <v>0</v>
      </c>
      <c r="AM30" t="str">
        <f t="shared" si="5"/>
        <v>AC_16:2</v>
      </c>
      <c r="AN30">
        <f t="shared" si="6"/>
        <v>4.8814651862546293E-5</v>
      </c>
      <c r="AO30">
        <f t="shared" si="7"/>
        <v>1.5951916206292152E-4</v>
      </c>
      <c r="AQ30">
        <f t="shared" si="8"/>
        <v>6.688158154643934E-5</v>
      </c>
      <c r="AR30">
        <f t="shared" si="9"/>
        <v>2.6157484623245877E-4</v>
      </c>
      <c r="AT30">
        <f t="shared" si="19"/>
        <v>2.9910352556106772E-5</v>
      </c>
      <c r="AU30">
        <f t="shared" si="20"/>
        <v>1.0678748380274914E-4</v>
      </c>
      <c r="AW30">
        <f t="shared" si="10"/>
        <v>0.40547407623248166</v>
      </c>
    </row>
    <row r="31" spans="1:49" x14ac:dyDescent="0.2">
      <c r="A31" t="s">
        <v>52</v>
      </c>
      <c r="B31">
        <v>398.24799999999999</v>
      </c>
      <c r="C31">
        <v>2.72181306090385E-4</v>
      </c>
      <c r="D31">
        <v>2.7592022766857499E-4</v>
      </c>
      <c r="E31">
        <v>4.8872945479522701E-4</v>
      </c>
      <c r="F31">
        <v>7.3149315312340095E-4</v>
      </c>
      <c r="G31">
        <v>7.2571687290686696E-4</v>
      </c>
      <c r="H31">
        <v>9.8281548424242803E-5</v>
      </c>
      <c r="I31">
        <v>1.18316215795481E-3</v>
      </c>
      <c r="J31">
        <v>1.0103803539684699E-3</v>
      </c>
      <c r="K31">
        <v>5.9486882305561099E-4</v>
      </c>
      <c r="L31">
        <v>6.1397076665433998E-4</v>
      </c>
      <c r="M31">
        <v>3.4021534926799299E-4</v>
      </c>
      <c r="N31">
        <v>1.6051242630462799E-3</v>
      </c>
      <c r="O31">
        <v>8.7442883080588295E-3</v>
      </c>
      <c r="P31">
        <v>4.1040513028139701E-3</v>
      </c>
      <c r="Q31">
        <v>3.16238322896415E-4</v>
      </c>
      <c r="R31">
        <v>0</v>
      </c>
      <c r="S31">
        <v>0</v>
      </c>
      <c r="T31">
        <v>3.9056294250977498E-4</v>
      </c>
      <c r="U31">
        <v>1.3015872215918199E-4</v>
      </c>
      <c r="V31">
        <v>0</v>
      </c>
      <c r="W31">
        <v>0</v>
      </c>
      <c r="X31">
        <v>1.0957787585018301E-3</v>
      </c>
      <c r="AA31" t="str">
        <f t="shared" si="11"/>
        <v>AC_16:1</v>
      </c>
      <c r="AB31">
        <f t="shared" si="12"/>
        <v>2.7405076687948002E-4</v>
      </c>
      <c r="AC31">
        <f t="shared" si="13"/>
        <v>6.1011130395931398E-4</v>
      </c>
      <c r="AD31">
        <f t="shared" si="14"/>
        <v>4.119992106655549E-4</v>
      </c>
      <c r="AE31">
        <f t="shared" si="15"/>
        <v>1.09677125596164E-3</v>
      </c>
      <c r="AF31">
        <f t="shared" si="16"/>
        <v>6.0441979485497549E-4</v>
      </c>
      <c r="AG31">
        <f t="shared" si="17"/>
        <v>9.726698061571365E-4</v>
      </c>
      <c r="AH31">
        <f t="shared" si="18"/>
        <v>6.4241698054364003E-3</v>
      </c>
      <c r="AI31">
        <f t="shared" si="2"/>
        <v>1.9528147125488749E-4</v>
      </c>
      <c r="AJ31">
        <f t="shared" si="3"/>
        <v>6.5079361079590996E-5</v>
      </c>
      <c r="AK31">
        <f t="shared" si="4"/>
        <v>5.4788937925091504E-4</v>
      </c>
      <c r="AM31" t="str">
        <f t="shared" si="5"/>
        <v>AC_16:1</v>
      </c>
      <c r="AN31">
        <f t="shared" si="6"/>
        <v>5.9947046646419285E-4</v>
      </c>
      <c r="AO31">
        <f t="shared" si="7"/>
        <v>1.641017964635786E-3</v>
      </c>
      <c r="AQ31">
        <f t="shared" si="8"/>
        <v>3.1164452952740269E-4</v>
      </c>
      <c r="AR31">
        <f t="shared" si="9"/>
        <v>2.696937957561945E-3</v>
      </c>
      <c r="AT31">
        <f t="shared" si="19"/>
        <v>1.3937167056784255E-4</v>
      </c>
      <c r="AU31">
        <f t="shared" si="20"/>
        <v>1.1010203106617666E-3</v>
      </c>
      <c r="AW31">
        <f t="shared" si="10"/>
        <v>0.43815688963096305</v>
      </c>
    </row>
    <row r="32" spans="1:49" x14ac:dyDescent="0.2">
      <c r="A32" t="s">
        <v>53</v>
      </c>
      <c r="B32">
        <v>400.25</v>
      </c>
      <c r="C32">
        <v>3.16932794104472E-3</v>
      </c>
      <c r="D32">
        <v>1.9807729001456798E-3</v>
      </c>
      <c r="E32">
        <v>3.1555944587927302E-3</v>
      </c>
      <c r="F32">
        <v>2.4065279861502798E-3</v>
      </c>
      <c r="G32">
        <v>2.22218783114624E-3</v>
      </c>
      <c r="H32">
        <v>1.86537258308857E-3</v>
      </c>
      <c r="I32">
        <v>1.7270621176447101E-3</v>
      </c>
      <c r="J32">
        <v>3.67746374314781E-3</v>
      </c>
      <c r="K32">
        <v>2.2051172051580901E-3</v>
      </c>
      <c r="L32">
        <v>2.42841268055156E-3</v>
      </c>
      <c r="M32">
        <v>1.00406940259398E-2</v>
      </c>
      <c r="N32">
        <v>7.2703071266136503E-3</v>
      </c>
      <c r="O32">
        <v>1.8586730233259401E-2</v>
      </c>
      <c r="P32">
        <v>2.7115052598079802E-2</v>
      </c>
      <c r="Q32">
        <v>2.3930926615338098E-3</v>
      </c>
      <c r="R32">
        <v>3.4245196582109502E-3</v>
      </c>
      <c r="S32">
        <v>5.7804695452139E-3</v>
      </c>
      <c r="T32">
        <v>2.83803624279422E-3</v>
      </c>
      <c r="U32">
        <v>1.4064547425618799E-3</v>
      </c>
      <c r="V32">
        <v>1.9954201306788301E-3</v>
      </c>
      <c r="W32">
        <v>1.0134975897644199E-2</v>
      </c>
      <c r="X32">
        <v>2.55681710317093E-3</v>
      </c>
      <c r="AA32" t="str">
        <f t="shared" si="11"/>
        <v>AC_16:0</v>
      </c>
      <c r="AB32">
        <f t="shared" si="12"/>
        <v>2.5750504205951999E-3</v>
      </c>
      <c r="AC32">
        <f t="shared" si="13"/>
        <v>2.7810612224715052E-3</v>
      </c>
      <c r="AD32">
        <f t="shared" si="14"/>
        <v>2.0437802071174051E-3</v>
      </c>
      <c r="AE32">
        <f t="shared" si="15"/>
        <v>2.70226293039626E-3</v>
      </c>
      <c r="AF32">
        <f t="shared" si="16"/>
        <v>2.3167649428548253E-3</v>
      </c>
      <c r="AG32">
        <f t="shared" si="17"/>
        <v>8.6555005762767243E-3</v>
      </c>
      <c r="AH32">
        <f t="shared" si="18"/>
        <v>2.2850891415669601E-2</v>
      </c>
      <c r="AI32">
        <f t="shared" si="2"/>
        <v>4.3092528940040595E-3</v>
      </c>
      <c r="AJ32">
        <f t="shared" si="3"/>
        <v>1.7009374366203549E-3</v>
      </c>
      <c r="AK32">
        <f t="shared" si="4"/>
        <v>6.3458965004075645E-3</v>
      </c>
      <c r="AM32" t="str">
        <f t="shared" si="5"/>
        <v>AC_16:0</v>
      </c>
      <c r="AN32">
        <f t="shared" si="6"/>
        <v>2.4837839446870389E-3</v>
      </c>
      <c r="AO32">
        <f t="shared" si="7"/>
        <v>8.772495764595661E-3</v>
      </c>
      <c r="AQ32">
        <f t="shared" si="8"/>
        <v>3.0246282943381816E-4</v>
      </c>
      <c r="AR32">
        <f t="shared" si="9"/>
        <v>8.2769373876916148E-3</v>
      </c>
      <c r="AT32">
        <f t="shared" si="19"/>
        <v>1.3526548945618831E-4</v>
      </c>
      <c r="AU32">
        <f t="shared" si="20"/>
        <v>3.3790455388015344E-3</v>
      </c>
      <c r="AW32">
        <f t="shared" si="10"/>
        <v>0.16458818821946952</v>
      </c>
    </row>
    <row r="33" spans="1:49" x14ac:dyDescent="0.2">
      <c r="A33" t="s">
        <v>54</v>
      </c>
      <c r="B33">
        <v>410.26</v>
      </c>
      <c r="C33">
        <v>0</v>
      </c>
      <c r="D33">
        <v>0</v>
      </c>
      <c r="E33">
        <v>0</v>
      </c>
      <c r="F33">
        <v>2.5056279352561698E-4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1.2046286781194401E-3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AA33" t="str">
        <f t="shared" si="11"/>
        <v>AC_16:3-OH</v>
      </c>
      <c r="AB33">
        <f t="shared" si="12"/>
        <v>0</v>
      </c>
      <c r="AC33">
        <f t="shared" si="13"/>
        <v>1.2528139676280849E-4</v>
      </c>
      <c r="AD33">
        <f t="shared" si="14"/>
        <v>0</v>
      </c>
      <c r="AE33">
        <f t="shared" si="15"/>
        <v>0</v>
      </c>
      <c r="AF33">
        <f t="shared" si="16"/>
        <v>0</v>
      </c>
      <c r="AG33">
        <f t="shared" si="17"/>
        <v>6.0231433905972003E-4</v>
      </c>
      <c r="AH33">
        <f t="shared" si="18"/>
        <v>0</v>
      </c>
      <c r="AI33">
        <f t="shared" si="2"/>
        <v>0</v>
      </c>
      <c r="AJ33">
        <f t="shared" si="3"/>
        <v>0</v>
      </c>
      <c r="AK33">
        <f t="shared" si="4"/>
        <v>0</v>
      </c>
      <c r="AM33" t="str">
        <f t="shared" si="5"/>
        <v>AC_16:3-OH</v>
      </c>
      <c r="AN33">
        <f t="shared" si="6"/>
        <v>2.5056279352561698E-5</v>
      </c>
      <c r="AO33">
        <f t="shared" si="7"/>
        <v>1.2046286781194401E-4</v>
      </c>
      <c r="AQ33">
        <f t="shared" si="8"/>
        <v>5.602754389555238E-5</v>
      </c>
      <c r="AR33">
        <f t="shared" si="9"/>
        <v>2.6936316119207813E-4</v>
      </c>
      <c r="AT33">
        <f t="shared" si="19"/>
        <v>2.5056279352561698E-5</v>
      </c>
      <c r="AU33">
        <f t="shared" si="20"/>
        <v>1.0996705007060788E-4</v>
      </c>
      <c r="AW33">
        <f t="shared" si="10"/>
        <v>0.47814575900862399</v>
      </c>
    </row>
    <row r="34" spans="1:49" x14ac:dyDescent="0.2">
      <c r="A34" t="s">
        <v>55</v>
      </c>
      <c r="B34">
        <v>412.262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6.1903081268625598E-4</v>
      </c>
      <c r="K34">
        <v>0</v>
      </c>
      <c r="L34">
        <v>2.08914577455524E-4</v>
      </c>
      <c r="M34">
        <v>6.0061829768377902E-4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1.0957787585018301E-3</v>
      </c>
      <c r="AA34" t="str">
        <f t="shared" si="11"/>
        <v>AC_16:2-OH</v>
      </c>
      <c r="AB34">
        <f t="shared" si="12"/>
        <v>0</v>
      </c>
      <c r="AC34">
        <f t="shared" si="13"/>
        <v>0</v>
      </c>
      <c r="AD34">
        <f t="shared" si="14"/>
        <v>0</v>
      </c>
      <c r="AE34">
        <f t="shared" si="15"/>
        <v>3.0951540634312799E-4</v>
      </c>
      <c r="AF34">
        <f t="shared" si="16"/>
        <v>1.04457288727762E-4</v>
      </c>
      <c r="AG34">
        <f t="shared" si="17"/>
        <v>3.0030914884188951E-4</v>
      </c>
      <c r="AH34">
        <f t="shared" si="18"/>
        <v>0</v>
      </c>
      <c r="AI34">
        <f t="shared" si="2"/>
        <v>0</v>
      </c>
      <c r="AJ34">
        <f t="shared" si="3"/>
        <v>0</v>
      </c>
      <c r="AK34">
        <f t="shared" si="4"/>
        <v>5.4788937925091504E-4</v>
      </c>
      <c r="AM34" t="str">
        <f t="shared" si="5"/>
        <v>AC_16:2-OH</v>
      </c>
      <c r="AN34">
        <f t="shared" si="6"/>
        <v>8.2794539014177998E-5</v>
      </c>
      <c r="AO34">
        <f t="shared" si="7"/>
        <v>1.6963970561856092E-4</v>
      </c>
      <c r="AQ34">
        <f t="shared" si="8"/>
        <v>1.3457008720296597E-4</v>
      </c>
      <c r="AR34">
        <f t="shared" si="9"/>
        <v>2.4823386561986918E-4</v>
      </c>
      <c r="AT34">
        <f t="shared" si="19"/>
        <v>6.0181572544781285E-5</v>
      </c>
      <c r="AU34">
        <f t="shared" si="20"/>
        <v>1.013410512745479E-4</v>
      </c>
      <c r="AW34">
        <f t="shared" si="10"/>
        <v>0.51664892579070654</v>
      </c>
    </row>
    <row r="35" spans="1:49" x14ac:dyDescent="0.2">
      <c r="A35" t="s">
        <v>56</v>
      </c>
      <c r="B35">
        <v>414.26400000000001</v>
      </c>
      <c r="C35">
        <v>2.0715944192899901E-4</v>
      </c>
      <c r="D35">
        <v>3.3111432292647801E-4</v>
      </c>
      <c r="E35">
        <v>0</v>
      </c>
      <c r="F35">
        <v>1.5172253897220001E-4</v>
      </c>
      <c r="G35">
        <v>7.7507362074378199E-5</v>
      </c>
      <c r="H35">
        <v>3.1312468484370298E-4</v>
      </c>
      <c r="I35">
        <v>6.1175306956639695E-4</v>
      </c>
      <c r="J35">
        <v>4.86154528930145E-4</v>
      </c>
      <c r="K35">
        <v>1.7846064691668301E-4</v>
      </c>
      <c r="L35">
        <v>5.5304010213120505E-4</v>
      </c>
      <c r="M35">
        <v>1.62393336503843E-3</v>
      </c>
      <c r="N35">
        <v>7.0703740135823895E-4</v>
      </c>
      <c r="O35">
        <v>1.87377606601261E-3</v>
      </c>
      <c r="P35">
        <v>2.3111661096736199E-3</v>
      </c>
      <c r="Q35">
        <v>5.3879717275154401E-4</v>
      </c>
      <c r="R35">
        <v>6.9600277783823396E-4</v>
      </c>
      <c r="S35">
        <v>9.4632825965595198E-4</v>
      </c>
      <c r="T35">
        <v>0</v>
      </c>
      <c r="U35">
        <v>0</v>
      </c>
      <c r="V35">
        <v>0</v>
      </c>
      <c r="W35">
        <v>0</v>
      </c>
      <c r="X35">
        <v>1.0957787585018301E-3</v>
      </c>
      <c r="AA35" t="str">
        <f t="shared" si="11"/>
        <v>AC_16:1-OH</v>
      </c>
      <c r="AB35">
        <f t="shared" si="12"/>
        <v>2.6913688242773853E-4</v>
      </c>
      <c r="AC35">
        <f t="shared" si="13"/>
        <v>7.5861269486100004E-5</v>
      </c>
      <c r="AD35">
        <f t="shared" si="14"/>
        <v>1.953160234590406E-4</v>
      </c>
      <c r="AE35">
        <f t="shared" si="15"/>
        <v>5.48953799248271E-4</v>
      </c>
      <c r="AF35">
        <f t="shared" si="16"/>
        <v>3.6575037452394406E-4</v>
      </c>
      <c r="AG35">
        <f t="shared" si="17"/>
        <v>1.1654853831983346E-3</v>
      </c>
      <c r="AH35">
        <f t="shared" si="18"/>
        <v>2.092471087843115E-3</v>
      </c>
      <c r="AI35">
        <f t="shared" si="2"/>
        <v>4.7316412982797599E-4</v>
      </c>
      <c r="AJ35">
        <f t="shared" si="3"/>
        <v>0</v>
      </c>
      <c r="AK35">
        <f t="shared" si="4"/>
        <v>5.4788937925091504E-4</v>
      </c>
      <c r="AM35" t="str">
        <f t="shared" si="5"/>
        <v>AC_16:1-OH</v>
      </c>
      <c r="AN35">
        <f t="shared" si="6"/>
        <v>2.9100366982901882E-4</v>
      </c>
      <c r="AO35">
        <f t="shared" si="7"/>
        <v>8.5580199602406802E-4</v>
      </c>
      <c r="AQ35">
        <f t="shared" si="8"/>
        <v>1.7891749049111355E-4</v>
      </c>
      <c r="AR35">
        <f t="shared" si="9"/>
        <v>8.0605105538765975E-4</v>
      </c>
      <c r="AT35">
        <f t="shared" si="19"/>
        <v>8.0014334220360423E-5</v>
      </c>
      <c r="AU35">
        <f t="shared" si="20"/>
        <v>3.2906896538860468E-4</v>
      </c>
      <c r="AW35">
        <f t="shared" si="10"/>
        <v>0.19455900409952243</v>
      </c>
    </row>
    <row r="36" spans="1:49" x14ac:dyDescent="0.2">
      <c r="A36" t="s">
        <v>57</v>
      </c>
      <c r="B36">
        <v>416.26600000000002</v>
      </c>
      <c r="C36">
        <v>1.2544063729205801E-4</v>
      </c>
      <c r="D36">
        <v>3.3111432292647801E-4</v>
      </c>
      <c r="E36">
        <v>0</v>
      </c>
      <c r="F36">
        <v>0</v>
      </c>
      <c r="G36">
        <v>2.4693819655592598E-4</v>
      </c>
      <c r="H36">
        <v>0</v>
      </c>
      <c r="I36">
        <v>2.5353474813317398E-4</v>
      </c>
      <c r="J36">
        <v>0</v>
      </c>
      <c r="K36">
        <v>5.6014072223397303E-5</v>
      </c>
      <c r="L36">
        <v>0</v>
      </c>
      <c r="M36">
        <v>1.62393336503843E-3</v>
      </c>
      <c r="N36">
        <v>1.9116660794776801E-3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AA36" t="str">
        <f t="shared" si="11"/>
        <v>AC_16:0-OH</v>
      </c>
      <c r="AB36">
        <f t="shared" si="12"/>
        <v>2.2827748010926803E-4</v>
      </c>
      <c r="AC36">
        <f t="shared" si="13"/>
        <v>0</v>
      </c>
      <c r="AD36">
        <f t="shared" si="14"/>
        <v>1.2346909827796299E-4</v>
      </c>
      <c r="AE36">
        <f t="shared" si="15"/>
        <v>1.2676737406658699E-4</v>
      </c>
      <c r="AF36">
        <f t="shared" si="16"/>
        <v>2.8007036111698651E-5</v>
      </c>
      <c r="AG36">
        <f t="shared" si="17"/>
        <v>1.767799722258055E-3</v>
      </c>
      <c r="AH36">
        <f t="shared" si="18"/>
        <v>0</v>
      </c>
      <c r="AI36">
        <f t="shared" si="2"/>
        <v>0</v>
      </c>
      <c r="AJ36">
        <f t="shared" si="3"/>
        <v>0</v>
      </c>
      <c r="AK36">
        <f t="shared" si="4"/>
        <v>0</v>
      </c>
      <c r="AM36" t="str">
        <f t="shared" si="5"/>
        <v>AC_16:0-OH</v>
      </c>
      <c r="AN36">
        <f t="shared" si="6"/>
        <v>1.0130419771310333E-4</v>
      </c>
      <c r="AO36">
        <f t="shared" si="7"/>
        <v>3.5355994445161103E-4</v>
      </c>
      <c r="AQ36">
        <f t="shared" si="8"/>
        <v>9.0687492222787914E-5</v>
      </c>
      <c r="AR36">
        <f t="shared" si="9"/>
        <v>7.9058406991485179E-4</v>
      </c>
      <c r="AT36">
        <f t="shared" si="19"/>
        <v>4.0556679463827456E-5</v>
      </c>
      <c r="AU36">
        <f t="shared" si="20"/>
        <v>3.2275459501070143E-4</v>
      </c>
      <c r="AW36">
        <f t="shared" si="10"/>
        <v>0.51661414196028921</v>
      </c>
    </row>
    <row r="37" spans="1:49" x14ac:dyDescent="0.2">
      <c r="A37" t="s">
        <v>58</v>
      </c>
      <c r="B37">
        <v>422.27199999999999</v>
      </c>
      <c r="C37">
        <v>0</v>
      </c>
      <c r="D37">
        <v>1.2488028199422101E-4</v>
      </c>
      <c r="E37">
        <v>0</v>
      </c>
      <c r="F37">
        <v>5.8464651822644003E-4</v>
      </c>
      <c r="G37">
        <v>0</v>
      </c>
      <c r="H37">
        <v>0</v>
      </c>
      <c r="I37">
        <v>0</v>
      </c>
      <c r="J37">
        <v>0</v>
      </c>
      <c r="K37">
        <v>1.7846064691668301E-4</v>
      </c>
      <c r="L37">
        <v>0</v>
      </c>
      <c r="M37">
        <v>0</v>
      </c>
      <c r="N37">
        <v>0</v>
      </c>
      <c r="O37">
        <v>0</v>
      </c>
      <c r="P37">
        <v>2.3111661096736199E-3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AA37" t="str">
        <f t="shared" si="11"/>
        <v>AC_18:3</v>
      </c>
      <c r="AB37">
        <f t="shared" si="12"/>
        <v>6.2440140997110504E-5</v>
      </c>
      <c r="AC37">
        <f t="shared" si="13"/>
        <v>2.9232325911322002E-4</v>
      </c>
      <c r="AD37">
        <f t="shared" si="14"/>
        <v>0</v>
      </c>
      <c r="AE37">
        <f t="shared" si="15"/>
        <v>0</v>
      </c>
      <c r="AF37">
        <f t="shared" si="16"/>
        <v>8.9230323458341503E-5</v>
      </c>
      <c r="AG37">
        <f t="shared" si="17"/>
        <v>0</v>
      </c>
      <c r="AH37">
        <f t="shared" si="18"/>
        <v>1.15558305483681E-3</v>
      </c>
      <c r="AI37">
        <f t="shared" si="2"/>
        <v>0</v>
      </c>
      <c r="AJ37">
        <f t="shared" si="3"/>
        <v>0</v>
      </c>
      <c r="AK37">
        <f t="shared" si="4"/>
        <v>0</v>
      </c>
      <c r="AM37" t="str">
        <f t="shared" si="5"/>
        <v>AC_18:3</v>
      </c>
      <c r="AN37">
        <f t="shared" si="6"/>
        <v>8.8798744713734404E-5</v>
      </c>
      <c r="AO37">
        <f t="shared" si="7"/>
        <v>2.31116610967362E-4</v>
      </c>
      <c r="AQ37">
        <f t="shared" si="8"/>
        <v>1.2029923559308179E-4</v>
      </c>
      <c r="AR37">
        <f t="shared" si="9"/>
        <v>5.1679245285239487E-4</v>
      </c>
      <c r="AT37">
        <f t="shared" si="19"/>
        <v>5.3799453685478621E-5</v>
      </c>
      <c r="AU37">
        <f t="shared" si="20"/>
        <v>2.1097963540161677E-4</v>
      </c>
      <c r="AW37">
        <f t="shared" si="10"/>
        <v>0.57799960252446936</v>
      </c>
    </row>
    <row r="38" spans="1:49" x14ac:dyDescent="0.2">
      <c r="A38" t="s">
        <v>59</v>
      </c>
      <c r="B38">
        <v>424.274</v>
      </c>
      <c r="C38">
        <v>0</v>
      </c>
      <c r="D38">
        <v>1.2488028199422101E-4</v>
      </c>
      <c r="E38">
        <v>0</v>
      </c>
      <c r="F38">
        <v>4.0228533249781699E-4</v>
      </c>
      <c r="G38">
        <v>0</v>
      </c>
      <c r="H38">
        <v>0</v>
      </c>
      <c r="I38">
        <v>2.5353474813317398E-4</v>
      </c>
      <c r="J38">
        <v>0</v>
      </c>
      <c r="K38">
        <v>1.7846064691668301E-4</v>
      </c>
      <c r="L38">
        <v>6.5572754734983794E-5</v>
      </c>
      <c r="M38">
        <v>1.62393336503843E-3</v>
      </c>
      <c r="N38">
        <v>1.2046286781194401E-3</v>
      </c>
      <c r="O38">
        <v>5.4702977711711797E-3</v>
      </c>
      <c r="P38">
        <v>3.07954547816234E-3</v>
      </c>
      <c r="Q38">
        <v>5.3879717275154401E-4</v>
      </c>
      <c r="R38">
        <v>0</v>
      </c>
      <c r="S38">
        <v>4.05569254138265E-4</v>
      </c>
      <c r="T38">
        <v>5.4489299550776601E-4</v>
      </c>
      <c r="U38">
        <v>1.3015872215918199E-4</v>
      </c>
      <c r="V38">
        <v>0</v>
      </c>
      <c r="W38">
        <v>1.1191572306770499E-3</v>
      </c>
      <c r="X38">
        <v>1.0957787585018301E-3</v>
      </c>
      <c r="AA38" t="str">
        <f t="shared" si="11"/>
        <v>AC_18:2</v>
      </c>
      <c r="AB38">
        <f t="shared" si="12"/>
        <v>6.2440140997110504E-5</v>
      </c>
      <c r="AC38">
        <f t="shared" si="13"/>
        <v>2.0114266624890849E-4</v>
      </c>
      <c r="AD38">
        <f t="shared" si="14"/>
        <v>0</v>
      </c>
      <c r="AE38">
        <f t="shared" si="15"/>
        <v>1.2676737406658699E-4</v>
      </c>
      <c r="AF38">
        <f t="shared" si="16"/>
        <v>1.2201670082583339E-4</v>
      </c>
      <c r="AG38">
        <f t="shared" si="17"/>
        <v>1.4142810215789351E-3</v>
      </c>
      <c r="AH38">
        <f t="shared" si="18"/>
        <v>4.2749216246667603E-3</v>
      </c>
      <c r="AI38">
        <f t="shared" si="2"/>
        <v>4.7523112482301553E-4</v>
      </c>
      <c r="AJ38">
        <f t="shared" si="3"/>
        <v>6.5079361079590996E-5</v>
      </c>
      <c r="AK38">
        <f t="shared" si="4"/>
        <v>1.1074679945894399E-3</v>
      </c>
      <c r="AM38" t="str">
        <f t="shared" si="5"/>
        <v>AC_18:2</v>
      </c>
      <c r="AN38">
        <f t="shared" si="6"/>
        <v>1.0247337642768788E-4</v>
      </c>
      <c r="AO38">
        <f t="shared" si="7"/>
        <v>1.4673962253475483E-3</v>
      </c>
      <c r="AQ38">
        <f t="shared" si="8"/>
        <v>7.5516920983254924E-5</v>
      </c>
      <c r="AR38">
        <f t="shared" si="9"/>
        <v>1.6557062389279474E-3</v>
      </c>
      <c r="AT38">
        <f t="shared" si="19"/>
        <v>3.3772193754007651E-5</v>
      </c>
      <c r="AU38">
        <f t="shared" si="20"/>
        <v>6.7593924155268689E-4</v>
      </c>
      <c r="AW38">
        <f t="shared" si="10"/>
        <v>0.13906822470258862</v>
      </c>
    </row>
    <row r="39" spans="1:49" x14ac:dyDescent="0.2">
      <c r="A39" t="s">
        <v>60</v>
      </c>
      <c r="B39">
        <v>426.27600000000001</v>
      </c>
      <c r="C39">
        <v>1.13494397648803E-3</v>
      </c>
      <c r="D39">
        <v>8.3827299854302196E-4</v>
      </c>
      <c r="E39">
        <v>2.7519801054617899E-4</v>
      </c>
      <c r="F39">
        <v>1.26787359645382E-3</v>
      </c>
      <c r="G39">
        <v>3.96465944165632E-4</v>
      </c>
      <c r="H39">
        <v>6.0101168717784396E-4</v>
      </c>
      <c r="I39">
        <v>1.7756379072818101E-3</v>
      </c>
      <c r="J39">
        <v>2.76827141731532E-3</v>
      </c>
      <c r="K39">
        <v>1.01127699919454E-3</v>
      </c>
      <c r="L39">
        <v>6.9638192485174503E-4</v>
      </c>
      <c r="M39">
        <v>2.7649731112181202E-3</v>
      </c>
      <c r="N39">
        <v>9.3448969816262498E-4</v>
      </c>
      <c r="O39">
        <v>9.8440709917228305E-3</v>
      </c>
      <c r="P39">
        <v>8.47226640073411E-3</v>
      </c>
      <c r="Q39">
        <v>1.9751212015470801E-3</v>
      </c>
      <c r="R39">
        <v>2.3200092594607802E-3</v>
      </c>
      <c r="S39">
        <v>1.5899398555757299E-3</v>
      </c>
      <c r="T39">
        <v>4.2566701993063602E-3</v>
      </c>
      <c r="U39">
        <v>0</v>
      </c>
      <c r="V39">
        <v>2.27738864598955E-3</v>
      </c>
      <c r="W39">
        <v>3.2176836176578002E-3</v>
      </c>
      <c r="X39">
        <v>2.55681710317093E-3</v>
      </c>
      <c r="AA39" t="str">
        <f t="shared" si="11"/>
        <v>AC_18:1</v>
      </c>
      <c r="AB39">
        <f t="shared" si="12"/>
        <v>9.8660848751552593E-4</v>
      </c>
      <c r="AC39">
        <f t="shared" si="13"/>
        <v>7.7153580349999945E-4</v>
      </c>
      <c r="AD39">
        <f t="shared" si="14"/>
        <v>4.9873881567173792E-4</v>
      </c>
      <c r="AE39">
        <f t="shared" si="15"/>
        <v>2.271954662298565E-3</v>
      </c>
      <c r="AF39">
        <f t="shared" si="16"/>
        <v>8.5382946202314258E-4</v>
      </c>
      <c r="AG39">
        <f t="shared" si="17"/>
        <v>1.8497314046903727E-3</v>
      </c>
      <c r="AH39">
        <f t="shared" si="18"/>
        <v>9.1581686962284702E-3</v>
      </c>
      <c r="AI39">
        <f t="shared" ref="AI39:AI70" si="21">AVERAGE(S39:T39)</f>
        <v>2.9233050274410453E-3</v>
      </c>
      <c r="AJ39">
        <f t="shared" ref="AJ39:AJ70" si="22">AVERAGE(U39:V39)</f>
        <v>1.138694322994775E-3</v>
      </c>
      <c r="AK39">
        <f t="shared" ref="AK39:AK70" si="23">AVERAGE(W39:X39)</f>
        <v>2.8872503604143651E-3</v>
      </c>
      <c r="AM39" t="str">
        <f t="shared" ref="AM39:AM70" si="24">A39</f>
        <v>AC_18:1</v>
      </c>
      <c r="AN39">
        <f t="shared" ref="AN39:AN70" si="25">AVERAGE(AB39:AF39)</f>
        <v>1.0765334462017942E-3</v>
      </c>
      <c r="AO39">
        <f t="shared" ref="AO39:AO70" si="26">AVERAGE(AG39:AK39)</f>
        <v>3.5914299623538057E-3</v>
      </c>
      <c r="AQ39">
        <f t="shared" ref="AQ39:AQ70" si="27">STDEV(AB39:AF39)</f>
        <v>6.9166206412182797E-4</v>
      </c>
      <c r="AR39">
        <f t="shared" ref="AR39:AR70" si="28">STDEV(AG39:AK39)</f>
        <v>3.2007915409320671E-3</v>
      </c>
      <c r="AT39">
        <f t="shared" si="19"/>
        <v>3.0932067856684516E-4</v>
      </c>
      <c r="AU39">
        <f t="shared" si="20"/>
        <v>1.3067176747167102E-3</v>
      </c>
      <c r="AW39">
        <f t="shared" ref="AW39:AW70" si="29">TTEST(AB39:AF39,AG39:AK39,2,3)</f>
        <v>0.15493111199514298</v>
      </c>
    </row>
    <row r="40" spans="1:49" x14ac:dyDescent="0.2">
      <c r="A40" t="s">
        <v>61</v>
      </c>
      <c r="B40">
        <v>428.27800000000002</v>
      </c>
      <c r="C40">
        <v>1.0482481576061799E-3</v>
      </c>
      <c r="D40">
        <v>2.77573312587137E-3</v>
      </c>
      <c r="E40">
        <v>2.5830671719765902E-3</v>
      </c>
      <c r="F40">
        <v>1.3996606025250501E-3</v>
      </c>
      <c r="G40">
        <v>1.05016243153717E-3</v>
      </c>
      <c r="H40">
        <v>1.7758027012225099E-3</v>
      </c>
      <c r="I40">
        <v>2.1294480406110101E-3</v>
      </c>
      <c r="J40">
        <v>2.2774935545009901E-3</v>
      </c>
      <c r="K40">
        <v>1.7366603594610201E-3</v>
      </c>
      <c r="L40">
        <v>2.69905110345938E-3</v>
      </c>
      <c r="M40">
        <v>7.8454155163856301E-3</v>
      </c>
      <c r="N40">
        <v>7.9337621622952593E-3</v>
      </c>
      <c r="O40">
        <v>1.23408100132174E-2</v>
      </c>
      <c r="P40">
        <v>1.38649873233059E-2</v>
      </c>
      <c r="Q40">
        <v>4.3022559001698202E-3</v>
      </c>
      <c r="R40">
        <v>4.9176276847819403E-3</v>
      </c>
      <c r="S40">
        <v>2.53626811523168E-3</v>
      </c>
      <c r="T40">
        <v>3.9551231793143399E-3</v>
      </c>
      <c r="U40">
        <v>2.27129405026778E-3</v>
      </c>
      <c r="V40">
        <v>1.8463455059467399E-3</v>
      </c>
      <c r="W40">
        <v>8.02178307939161E-4</v>
      </c>
      <c r="X40">
        <v>2.9769788378656999E-3</v>
      </c>
      <c r="AA40" t="str">
        <f t="shared" si="11"/>
        <v>AC_18:0</v>
      </c>
      <c r="AB40">
        <f t="shared" si="12"/>
        <v>1.9119906417387751E-3</v>
      </c>
      <c r="AC40">
        <f t="shared" si="13"/>
        <v>1.99136388725082E-3</v>
      </c>
      <c r="AD40">
        <f t="shared" si="14"/>
        <v>1.4129825663798399E-3</v>
      </c>
      <c r="AE40">
        <f t="shared" si="15"/>
        <v>2.2034707975560003E-3</v>
      </c>
      <c r="AF40">
        <f t="shared" si="16"/>
        <v>2.2178557314602E-3</v>
      </c>
      <c r="AG40">
        <f t="shared" si="17"/>
        <v>7.8895888393404438E-3</v>
      </c>
      <c r="AH40">
        <f t="shared" si="18"/>
        <v>1.3102898668261649E-2</v>
      </c>
      <c r="AI40">
        <f t="shared" si="21"/>
        <v>3.2456956472730102E-3</v>
      </c>
      <c r="AJ40">
        <f t="shared" si="22"/>
        <v>2.05881977810726E-3</v>
      </c>
      <c r="AK40">
        <f t="shared" si="23"/>
        <v>1.8895785729024304E-3</v>
      </c>
      <c r="AM40" t="str">
        <f t="shared" si="24"/>
        <v>AC_18:0</v>
      </c>
      <c r="AN40">
        <f t="shared" si="25"/>
        <v>1.9475327248771272E-3</v>
      </c>
      <c r="AO40">
        <f t="shared" si="26"/>
        <v>5.6373163011769582E-3</v>
      </c>
      <c r="AQ40">
        <f t="shared" si="27"/>
        <v>3.269201383185983E-4</v>
      </c>
      <c r="AR40">
        <f t="shared" si="28"/>
        <v>4.8316321378915374E-3</v>
      </c>
      <c r="AT40">
        <f t="shared" si="19"/>
        <v>1.462031304988039E-4</v>
      </c>
      <c r="AU40">
        <f t="shared" si="20"/>
        <v>1.9725055604444802E-3</v>
      </c>
      <c r="AW40">
        <f t="shared" si="29"/>
        <v>0.16298921490448795</v>
      </c>
    </row>
    <row r="41" spans="1:49" x14ac:dyDescent="0.2">
      <c r="A41" t="s">
        <v>62</v>
      </c>
      <c r="B41">
        <v>438.28800000000001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5.3518312325873704E-4</v>
      </c>
      <c r="W41">
        <v>0</v>
      </c>
      <c r="X41">
        <v>0</v>
      </c>
      <c r="AA41" t="str">
        <f t="shared" si="11"/>
        <v>AC_18:3-OH</v>
      </c>
      <c r="AB41">
        <f t="shared" si="12"/>
        <v>0</v>
      </c>
      <c r="AC41">
        <f t="shared" si="13"/>
        <v>0</v>
      </c>
      <c r="AD41">
        <f t="shared" si="14"/>
        <v>0</v>
      </c>
      <c r="AE41">
        <f t="shared" si="15"/>
        <v>0</v>
      </c>
      <c r="AF41">
        <f t="shared" si="16"/>
        <v>0</v>
      </c>
      <c r="AG41">
        <f t="shared" si="17"/>
        <v>0</v>
      </c>
      <c r="AH41">
        <f t="shared" si="18"/>
        <v>0</v>
      </c>
      <c r="AI41">
        <f t="shared" si="21"/>
        <v>0</v>
      </c>
      <c r="AJ41">
        <f t="shared" si="22"/>
        <v>2.6759156162936852E-4</v>
      </c>
      <c r="AK41">
        <f t="shared" si="23"/>
        <v>0</v>
      </c>
      <c r="AM41" t="str">
        <f t="shared" si="24"/>
        <v>AC_18:3-OH</v>
      </c>
      <c r="AN41">
        <f t="shared" si="25"/>
        <v>0</v>
      </c>
      <c r="AO41">
        <f t="shared" si="26"/>
        <v>5.3518312325873705E-5</v>
      </c>
      <c r="AQ41">
        <f t="shared" si="27"/>
        <v>0</v>
      </c>
      <c r="AR41">
        <f t="shared" si="28"/>
        <v>1.1967058440171848E-4</v>
      </c>
      <c r="AT41">
        <f t="shared" si="19"/>
        <v>0</v>
      </c>
      <c r="AU41">
        <f t="shared" si="20"/>
        <v>4.8855311500813004E-5</v>
      </c>
      <c r="AW41">
        <f t="shared" si="29"/>
        <v>0.37390096630005903</v>
      </c>
    </row>
    <row r="42" spans="1:49" x14ac:dyDescent="0.2">
      <c r="A42" t="s">
        <v>63</v>
      </c>
      <c r="B42">
        <v>440.29</v>
      </c>
      <c r="C42">
        <v>0</v>
      </c>
      <c r="D42">
        <v>2.0623404093225701E-4</v>
      </c>
      <c r="E42">
        <v>2.0945548062652601E-4</v>
      </c>
      <c r="F42">
        <v>0</v>
      </c>
      <c r="G42">
        <v>0</v>
      </c>
      <c r="H42">
        <v>0</v>
      </c>
      <c r="I42">
        <v>0</v>
      </c>
      <c r="J42">
        <v>0</v>
      </c>
      <c r="K42">
        <v>1.7846064691668301E-4</v>
      </c>
      <c r="L42">
        <v>0</v>
      </c>
      <c r="M42">
        <v>0</v>
      </c>
      <c r="N42">
        <v>0</v>
      </c>
      <c r="O42">
        <v>1.87377606601261E-3</v>
      </c>
      <c r="P42">
        <v>0</v>
      </c>
      <c r="Q42">
        <v>0</v>
      </c>
      <c r="R42">
        <v>6.9600277783823396E-4</v>
      </c>
      <c r="S42">
        <v>4.05569254138265E-4</v>
      </c>
      <c r="T42">
        <v>0</v>
      </c>
      <c r="U42">
        <v>0</v>
      </c>
      <c r="V42">
        <v>7.4665950974177797E-4</v>
      </c>
      <c r="W42">
        <v>0</v>
      </c>
      <c r="X42">
        <v>0</v>
      </c>
      <c r="AA42" t="str">
        <f t="shared" si="11"/>
        <v>AC_18:2-OH</v>
      </c>
      <c r="AB42">
        <f t="shared" si="12"/>
        <v>1.031170204661285E-4</v>
      </c>
      <c r="AC42">
        <f t="shared" si="13"/>
        <v>1.0472774031326301E-4</v>
      </c>
      <c r="AD42">
        <f t="shared" si="14"/>
        <v>0</v>
      </c>
      <c r="AE42">
        <f t="shared" si="15"/>
        <v>0</v>
      </c>
      <c r="AF42">
        <f t="shared" si="16"/>
        <v>8.9230323458341503E-5</v>
      </c>
      <c r="AG42">
        <f t="shared" si="17"/>
        <v>0</v>
      </c>
      <c r="AH42">
        <f t="shared" si="18"/>
        <v>9.3688803300630502E-4</v>
      </c>
      <c r="AI42">
        <f t="shared" si="21"/>
        <v>2.027846270691325E-4</v>
      </c>
      <c r="AJ42">
        <f t="shared" si="22"/>
        <v>3.7332975487088899E-4</v>
      </c>
      <c r="AK42">
        <f t="shared" si="23"/>
        <v>0</v>
      </c>
      <c r="AM42" t="str">
        <f t="shared" si="24"/>
        <v>AC_18:2-OH</v>
      </c>
      <c r="AN42">
        <f t="shared" si="25"/>
        <v>5.9415016847546612E-5</v>
      </c>
      <c r="AO42">
        <f t="shared" si="26"/>
        <v>3.0260048298926532E-4</v>
      </c>
      <c r="AQ42">
        <f t="shared" si="27"/>
        <v>5.4571853987296497E-5</v>
      </c>
      <c r="AR42">
        <f t="shared" si="28"/>
        <v>3.8743407042723585E-4</v>
      </c>
      <c r="AT42">
        <f t="shared" si="19"/>
        <v>2.440527503475758E-5</v>
      </c>
      <c r="AU42">
        <f t="shared" si="20"/>
        <v>1.5816929691937496E-4</v>
      </c>
      <c r="AW42">
        <f t="shared" si="29"/>
        <v>0.23436340103234424</v>
      </c>
    </row>
    <row r="43" spans="1:49" x14ac:dyDescent="0.2">
      <c r="A43" t="s">
        <v>64</v>
      </c>
      <c r="B43">
        <v>442.29199999999997</v>
      </c>
      <c r="C43">
        <v>4.1431888385799802E-4</v>
      </c>
      <c r="D43">
        <v>2.0623404093225701E-4</v>
      </c>
      <c r="E43">
        <v>6.5742529919652696E-5</v>
      </c>
      <c r="F43">
        <v>0</v>
      </c>
      <c r="G43">
        <v>1.4952774760970599E-4</v>
      </c>
      <c r="H43">
        <v>3.1312468484370298E-4</v>
      </c>
      <c r="I43">
        <v>8.45115827110581E-4</v>
      </c>
      <c r="J43">
        <v>4.7516745019969201E-4</v>
      </c>
      <c r="K43">
        <v>1.7846064691668301E-4</v>
      </c>
      <c r="L43">
        <v>2.08914577455524E-4</v>
      </c>
      <c r="M43">
        <v>6.0061829768377902E-4</v>
      </c>
      <c r="N43">
        <v>0</v>
      </c>
      <c r="O43">
        <v>0</v>
      </c>
      <c r="P43">
        <v>6.7492226479348404E-3</v>
      </c>
      <c r="Q43">
        <v>8.5503549564795896E-4</v>
      </c>
      <c r="R43">
        <v>0</v>
      </c>
      <c r="S43">
        <v>1.4867346620497401E-3</v>
      </c>
      <c r="T43">
        <v>3.9056294250977498E-4</v>
      </c>
      <c r="U43">
        <v>0</v>
      </c>
      <c r="V43">
        <v>0</v>
      </c>
      <c r="W43">
        <v>0</v>
      </c>
      <c r="X43">
        <v>1.00746109746E-3</v>
      </c>
      <c r="AA43" t="str">
        <f t="shared" si="11"/>
        <v>AC_18:1-OH</v>
      </c>
      <c r="AB43">
        <f t="shared" si="12"/>
        <v>3.1027646239512751E-4</v>
      </c>
      <c r="AC43">
        <f t="shared" si="13"/>
        <v>3.2871264959826348E-5</v>
      </c>
      <c r="AD43">
        <f t="shared" si="14"/>
        <v>2.3132621622670447E-4</v>
      </c>
      <c r="AE43">
        <f t="shared" si="15"/>
        <v>6.6014163865513653E-4</v>
      </c>
      <c r="AF43">
        <f t="shared" si="16"/>
        <v>1.9368761218610352E-4</v>
      </c>
      <c r="AG43">
        <f t="shared" si="17"/>
        <v>3.0030914884188951E-4</v>
      </c>
      <c r="AH43">
        <f t="shared" si="18"/>
        <v>3.3746113239674202E-3</v>
      </c>
      <c r="AI43">
        <f t="shared" si="21"/>
        <v>9.3864880227975754E-4</v>
      </c>
      <c r="AJ43">
        <f t="shared" si="22"/>
        <v>0</v>
      </c>
      <c r="AK43">
        <f t="shared" si="23"/>
        <v>5.0373054873E-4</v>
      </c>
      <c r="AM43" t="str">
        <f t="shared" si="24"/>
        <v>AC_18:1-OH</v>
      </c>
      <c r="AN43">
        <f t="shared" si="25"/>
        <v>2.8566063888457971E-4</v>
      </c>
      <c r="AO43">
        <f t="shared" si="26"/>
        <v>1.0234599647638135E-3</v>
      </c>
      <c r="AQ43">
        <f t="shared" si="27"/>
        <v>2.3246273499809072E-4</v>
      </c>
      <c r="AR43">
        <f t="shared" si="28"/>
        <v>1.3579066347783823E-3</v>
      </c>
      <c r="AT43">
        <f t="shared" si="19"/>
        <v>1.0396049553825006E-4</v>
      </c>
      <c r="AU43">
        <f t="shared" si="20"/>
        <v>5.5436306225781185E-4</v>
      </c>
      <c r="AW43">
        <f t="shared" si="29"/>
        <v>0.29381401206946439</v>
      </c>
    </row>
    <row r="44" spans="1:49" x14ac:dyDescent="0.2">
      <c r="A44" t="s">
        <v>65</v>
      </c>
      <c r="B44">
        <v>444.29399999999998</v>
      </c>
      <c r="C44">
        <v>0</v>
      </c>
      <c r="D44">
        <v>0</v>
      </c>
      <c r="E44">
        <v>2.0945548062652601E-4</v>
      </c>
      <c r="F44">
        <v>2.5056279352561698E-4</v>
      </c>
      <c r="G44">
        <v>7.7507362074378199E-5</v>
      </c>
      <c r="H44">
        <v>0</v>
      </c>
      <c r="I44">
        <v>0</v>
      </c>
      <c r="J44">
        <v>0</v>
      </c>
      <c r="K44">
        <v>1.7846064691668301E-4</v>
      </c>
      <c r="L44">
        <v>0</v>
      </c>
      <c r="M44">
        <v>0</v>
      </c>
      <c r="N44">
        <v>0</v>
      </c>
      <c r="O44">
        <v>0</v>
      </c>
      <c r="P44">
        <v>2.3111661096736199E-3</v>
      </c>
      <c r="Q44">
        <v>3.16238322896415E-4</v>
      </c>
      <c r="R44">
        <v>9.5318444879450995E-4</v>
      </c>
      <c r="S44">
        <v>4.05569254138265E-4</v>
      </c>
      <c r="T44">
        <v>1.10412725245521E-4</v>
      </c>
      <c r="U44">
        <v>6.4234059843257805E-4</v>
      </c>
      <c r="V44">
        <v>0</v>
      </c>
      <c r="W44">
        <v>0</v>
      </c>
      <c r="X44">
        <v>0</v>
      </c>
      <c r="AA44" t="str">
        <f t="shared" si="11"/>
        <v>AC_18:0-OH</v>
      </c>
      <c r="AB44">
        <f t="shared" si="12"/>
        <v>0</v>
      </c>
      <c r="AC44">
        <f t="shared" si="13"/>
        <v>2.3000913707607151E-4</v>
      </c>
      <c r="AD44">
        <f t="shared" si="14"/>
        <v>3.8753681037189099E-5</v>
      </c>
      <c r="AE44">
        <f t="shared" si="15"/>
        <v>0</v>
      </c>
      <c r="AF44">
        <f t="shared" si="16"/>
        <v>8.9230323458341503E-5</v>
      </c>
      <c r="AG44">
        <f t="shared" si="17"/>
        <v>0</v>
      </c>
      <c r="AH44">
        <f t="shared" si="18"/>
        <v>1.15558305483681E-3</v>
      </c>
      <c r="AI44">
        <f t="shared" si="21"/>
        <v>2.5799098969189299E-4</v>
      </c>
      <c r="AJ44">
        <f t="shared" si="22"/>
        <v>3.2117029921628902E-4</v>
      </c>
      <c r="AK44">
        <f t="shared" si="23"/>
        <v>0</v>
      </c>
      <c r="AM44" t="str">
        <f t="shared" si="24"/>
        <v>AC_18:0-OH</v>
      </c>
      <c r="AN44">
        <f t="shared" si="25"/>
        <v>7.1598628314320428E-5</v>
      </c>
      <c r="AO44">
        <f t="shared" si="26"/>
        <v>3.4694886874899838E-4</v>
      </c>
      <c r="AQ44">
        <f t="shared" si="27"/>
        <v>9.5833558415659472E-5</v>
      </c>
      <c r="AR44">
        <f t="shared" si="28"/>
        <v>4.7518794199132621E-4</v>
      </c>
      <c r="AT44">
        <f t="shared" si="19"/>
        <v>4.2858070228622324E-5</v>
      </c>
      <c r="AU44">
        <f t="shared" si="20"/>
        <v>1.9399466496700026E-4</v>
      </c>
      <c r="AW44">
        <f t="shared" si="29"/>
        <v>0.26807438790969734</v>
      </c>
    </row>
    <row r="45" spans="1:49" x14ac:dyDescent="0.2">
      <c r="A45" t="s">
        <v>66</v>
      </c>
      <c r="B45">
        <v>448.298</v>
      </c>
      <c r="C45">
        <v>0</v>
      </c>
      <c r="D45">
        <v>2.0623404093225701E-4</v>
      </c>
      <c r="E45">
        <v>0</v>
      </c>
      <c r="F45">
        <v>0</v>
      </c>
      <c r="G45">
        <v>0</v>
      </c>
      <c r="H45">
        <v>0</v>
      </c>
      <c r="I45">
        <v>0</v>
      </c>
      <c r="J45">
        <v>1.43863362486564E-4</v>
      </c>
      <c r="K45">
        <v>1.7846064691668301E-4</v>
      </c>
      <c r="L45">
        <v>3.35417996713641E-4</v>
      </c>
      <c r="M45">
        <v>0</v>
      </c>
      <c r="N45">
        <v>0</v>
      </c>
      <c r="O45">
        <v>0</v>
      </c>
      <c r="P45">
        <v>2.3111661096736199E-3</v>
      </c>
      <c r="Q45">
        <v>5.3879717275154401E-4</v>
      </c>
      <c r="R45">
        <v>1.3359062177972301E-3</v>
      </c>
      <c r="S45">
        <v>4.05569254138265E-4</v>
      </c>
      <c r="T45">
        <v>0</v>
      </c>
      <c r="U45">
        <v>0</v>
      </c>
      <c r="V45">
        <v>0</v>
      </c>
      <c r="W45">
        <v>0</v>
      </c>
      <c r="X45">
        <v>0</v>
      </c>
      <c r="AA45" t="str">
        <f t="shared" si="11"/>
        <v>AC_20:4</v>
      </c>
      <c r="AB45">
        <f t="shared" si="12"/>
        <v>1.031170204661285E-4</v>
      </c>
      <c r="AC45">
        <f t="shared" si="13"/>
        <v>0</v>
      </c>
      <c r="AD45">
        <f t="shared" si="14"/>
        <v>0</v>
      </c>
      <c r="AE45">
        <f t="shared" si="15"/>
        <v>7.1931681243282E-5</v>
      </c>
      <c r="AF45">
        <f t="shared" si="16"/>
        <v>2.56939321815162E-4</v>
      </c>
      <c r="AG45">
        <f t="shared" si="17"/>
        <v>0</v>
      </c>
      <c r="AH45">
        <f t="shared" si="18"/>
        <v>1.15558305483681E-3</v>
      </c>
      <c r="AI45">
        <f t="shared" si="21"/>
        <v>2.027846270691325E-4</v>
      </c>
      <c r="AJ45">
        <f t="shared" si="22"/>
        <v>0</v>
      </c>
      <c r="AK45">
        <f t="shared" si="23"/>
        <v>0</v>
      </c>
      <c r="AM45" t="str">
        <f t="shared" si="24"/>
        <v>AC_20:4</v>
      </c>
      <c r="AN45">
        <f t="shared" si="25"/>
        <v>8.6397604704914499E-5</v>
      </c>
      <c r="AO45">
        <f t="shared" si="26"/>
        <v>2.7167353638118849E-4</v>
      </c>
      <c r="AQ45">
        <f t="shared" si="27"/>
        <v>1.054779257444409E-4</v>
      </c>
      <c r="AR45">
        <f t="shared" si="28"/>
        <v>5.0186184596765176E-4</v>
      </c>
      <c r="AT45">
        <f t="shared" si="19"/>
        <v>4.7171162418048987E-5</v>
      </c>
      <c r="AU45">
        <f t="shared" si="20"/>
        <v>2.048842406653324E-4</v>
      </c>
      <c r="AW45">
        <f t="shared" si="29"/>
        <v>0.46101856231183502</v>
      </c>
    </row>
    <row r="46" spans="1:49" x14ac:dyDescent="0.2">
      <c r="A46" t="s">
        <v>67</v>
      </c>
      <c r="B46">
        <v>450.3</v>
      </c>
      <c r="C46">
        <v>2.0715944192899901E-4</v>
      </c>
      <c r="D46">
        <v>0</v>
      </c>
      <c r="E46">
        <v>0</v>
      </c>
      <c r="F46">
        <v>0</v>
      </c>
      <c r="G46">
        <v>2.4693819655592598E-4</v>
      </c>
      <c r="H46">
        <v>0</v>
      </c>
      <c r="I46">
        <v>2.5353474813317398E-4</v>
      </c>
      <c r="J46">
        <v>0</v>
      </c>
      <c r="K46">
        <v>0</v>
      </c>
      <c r="L46">
        <v>0</v>
      </c>
      <c r="M46">
        <v>6.0061829768377902E-4</v>
      </c>
      <c r="N46">
        <v>0</v>
      </c>
      <c r="O46">
        <v>0</v>
      </c>
      <c r="P46">
        <v>2.12488109385179E-3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AA46" t="str">
        <f t="shared" si="11"/>
        <v>AC_20:3</v>
      </c>
      <c r="AB46">
        <f t="shared" si="12"/>
        <v>1.0357972096449951E-4</v>
      </c>
      <c r="AC46">
        <f t="shared" si="13"/>
        <v>0</v>
      </c>
      <c r="AD46">
        <f t="shared" si="14"/>
        <v>1.2346909827796299E-4</v>
      </c>
      <c r="AE46">
        <f t="shared" si="15"/>
        <v>1.2676737406658699E-4</v>
      </c>
      <c r="AF46">
        <f t="shared" si="16"/>
        <v>0</v>
      </c>
      <c r="AG46">
        <f t="shared" si="17"/>
        <v>3.0030914884188951E-4</v>
      </c>
      <c r="AH46">
        <f t="shared" si="18"/>
        <v>1.062440546925895E-3</v>
      </c>
      <c r="AI46">
        <f t="shared" si="21"/>
        <v>0</v>
      </c>
      <c r="AJ46">
        <f t="shared" si="22"/>
        <v>0</v>
      </c>
      <c r="AK46">
        <f t="shared" si="23"/>
        <v>0</v>
      </c>
      <c r="AM46" t="str">
        <f t="shared" si="24"/>
        <v>AC_20:3</v>
      </c>
      <c r="AN46">
        <f t="shared" si="25"/>
        <v>7.0763238661809906E-5</v>
      </c>
      <c r="AO46">
        <f t="shared" si="26"/>
        <v>2.7254993915355687E-4</v>
      </c>
      <c r="AQ46">
        <f t="shared" si="27"/>
        <v>6.520384233857219E-5</v>
      </c>
      <c r="AR46">
        <f t="shared" si="28"/>
        <v>4.6031189262479876E-4</v>
      </c>
      <c r="AT46">
        <f t="shared" si="19"/>
        <v>2.9160044772645252E-5</v>
      </c>
      <c r="AU46">
        <f t="shared" si="20"/>
        <v>1.8792154324425938E-4</v>
      </c>
      <c r="AW46">
        <f t="shared" si="29"/>
        <v>0.38475944767234688</v>
      </c>
    </row>
    <row r="47" spans="1:49" x14ac:dyDescent="0.2">
      <c r="A47" t="s">
        <v>68</v>
      </c>
      <c r="B47">
        <v>452.30200000000002</v>
      </c>
      <c r="C47">
        <v>1.2544063729205801E-4</v>
      </c>
      <c r="D47">
        <v>0</v>
      </c>
      <c r="E47">
        <v>0</v>
      </c>
      <c r="F47">
        <v>0</v>
      </c>
      <c r="G47">
        <v>2.4693819655592598E-4</v>
      </c>
      <c r="H47">
        <v>0</v>
      </c>
      <c r="I47">
        <v>0</v>
      </c>
      <c r="J47">
        <v>0</v>
      </c>
      <c r="K47">
        <v>0</v>
      </c>
      <c r="L47">
        <v>0</v>
      </c>
      <c r="M47">
        <v>1.62393336503843E-3</v>
      </c>
      <c r="N47">
        <v>7.0703740135823895E-4</v>
      </c>
      <c r="O47">
        <v>1.0997826836640001E-3</v>
      </c>
      <c r="P47">
        <v>5.39272092257177E-3</v>
      </c>
      <c r="Q47">
        <v>3.16238322896415E-4</v>
      </c>
      <c r="R47">
        <v>4.0850762091193299E-4</v>
      </c>
      <c r="S47">
        <v>4.05569254138265E-4</v>
      </c>
      <c r="T47">
        <v>0</v>
      </c>
      <c r="U47">
        <v>0</v>
      </c>
      <c r="V47">
        <v>0</v>
      </c>
      <c r="W47">
        <v>1.1191572306770499E-3</v>
      </c>
      <c r="X47">
        <v>0</v>
      </c>
      <c r="AA47" t="str">
        <f t="shared" si="11"/>
        <v>AC_20:2</v>
      </c>
      <c r="AB47">
        <f t="shared" si="12"/>
        <v>6.2720318646029006E-5</v>
      </c>
      <c r="AC47">
        <f t="shared" si="13"/>
        <v>0</v>
      </c>
      <c r="AD47">
        <f t="shared" si="14"/>
        <v>1.2346909827796299E-4</v>
      </c>
      <c r="AE47">
        <f t="shared" si="15"/>
        <v>0</v>
      </c>
      <c r="AF47">
        <f t="shared" si="16"/>
        <v>0</v>
      </c>
      <c r="AG47">
        <f t="shared" si="17"/>
        <v>1.1654853831983346E-3</v>
      </c>
      <c r="AH47">
        <f t="shared" si="18"/>
        <v>3.246251803117885E-3</v>
      </c>
      <c r="AI47">
        <f t="shared" si="21"/>
        <v>2.027846270691325E-4</v>
      </c>
      <c r="AJ47">
        <f t="shared" si="22"/>
        <v>0</v>
      </c>
      <c r="AK47">
        <f t="shared" si="23"/>
        <v>5.5957861533852495E-4</v>
      </c>
      <c r="AM47" t="str">
        <f t="shared" si="24"/>
        <v>AC_20:2</v>
      </c>
      <c r="AN47">
        <f t="shared" si="25"/>
        <v>3.7237883384798399E-5</v>
      </c>
      <c r="AO47">
        <f t="shared" si="26"/>
        <v>1.0348200857447755E-3</v>
      </c>
      <c r="AQ47">
        <f t="shared" si="27"/>
        <v>5.5328918310711337E-5</v>
      </c>
      <c r="AR47">
        <f t="shared" si="28"/>
        <v>1.3130588077187094E-3</v>
      </c>
      <c r="AT47">
        <f t="shared" si="19"/>
        <v>2.4743844492856673E-5</v>
      </c>
      <c r="AU47">
        <f t="shared" si="20"/>
        <v>5.3605401352968139E-4</v>
      </c>
      <c r="AW47">
        <f t="shared" si="29"/>
        <v>0.16461844153847147</v>
      </c>
    </row>
    <row r="48" spans="1:49" x14ac:dyDescent="0.2">
      <c r="A48" t="s">
        <v>69</v>
      </c>
      <c r="B48">
        <v>454.30399999999997</v>
      </c>
      <c r="C48">
        <v>0</v>
      </c>
      <c r="D48">
        <v>4.1246808186451499E-4</v>
      </c>
      <c r="E48">
        <v>2.7519801054617899E-4</v>
      </c>
      <c r="F48">
        <v>0</v>
      </c>
      <c r="G48">
        <v>2.4693819655592598E-4</v>
      </c>
      <c r="H48">
        <v>1.89605453909898E-4</v>
      </c>
      <c r="I48">
        <v>3.3311259310031999E-4</v>
      </c>
      <c r="J48">
        <v>1.43863362486564E-4</v>
      </c>
      <c r="K48">
        <v>0</v>
      </c>
      <c r="L48">
        <v>2.08914577455524E-4</v>
      </c>
      <c r="M48">
        <v>3.3285688041126199E-3</v>
      </c>
      <c r="N48">
        <v>1.2046286781194401E-3</v>
      </c>
      <c r="O48">
        <v>3.66594227887999E-3</v>
      </c>
      <c r="P48">
        <v>3.6676678350366899E-3</v>
      </c>
      <c r="Q48">
        <v>1.2567249712116899E-3</v>
      </c>
      <c r="R48">
        <v>6.9600277783823396E-4</v>
      </c>
      <c r="S48">
        <v>1.5899398555757299E-3</v>
      </c>
      <c r="T48">
        <v>0</v>
      </c>
      <c r="U48">
        <v>0</v>
      </c>
      <c r="V48">
        <v>0</v>
      </c>
      <c r="W48">
        <v>8.02178307939161E-4</v>
      </c>
      <c r="X48">
        <v>0</v>
      </c>
      <c r="AA48" t="str">
        <f t="shared" si="11"/>
        <v>AC_20:1</v>
      </c>
      <c r="AB48">
        <f t="shared" si="12"/>
        <v>2.0623404093225749E-4</v>
      </c>
      <c r="AC48">
        <f t="shared" si="13"/>
        <v>1.375990052730895E-4</v>
      </c>
      <c r="AD48">
        <f t="shared" si="14"/>
        <v>2.1827182523291198E-4</v>
      </c>
      <c r="AE48">
        <f t="shared" si="15"/>
        <v>2.3848797779344198E-4</v>
      </c>
      <c r="AF48">
        <f t="shared" si="16"/>
        <v>1.04457288727762E-4</v>
      </c>
      <c r="AG48">
        <f t="shared" si="17"/>
        <v>2.26659874111603E-3</v>
      </c>
      <c r="AH48">
        <f t="shared" si="18"/>
        <v>3.6668050569583399E-3</v>
      </c>
      <c r="AI48">
        <f t="shared" si="21"/>
        <v>7.9496992778786495E-4</v>
      </c>
      <c r="AJ48">
        <f t="shared" si="22"/>
        <v>0</v>
      </c>
      <c r="AK48">
        <f t="shared" si="23"/>
        <v>4.010891539695805E-4</v>
      </c>
      <c r="AM48" t="str">
        <f t="shared" si="24"/>
        <v>AC_20:1</v>
      </c>
      <c r="AN48">
        <f t="shared" si="25"/>
        <v>1.8101002759189259E-4</v>
      </c>
      <c r="AO48">
        <f t="shared" si="26"/>
        <v>1.4258925759663631E-3</v>
      </c>
      <c r="AQ48">
        <f t="shared" si="27"/>
        <v>5.7169147838170472E-5</v>
      </c>
      <c r="AR48">
        <f t="shared" si="28"/>
        <v>1.5173933803980387E-3</v>
      </c>
      <c r="AT48">
        <f t="shared" si="19"/>
        <v>2.5566820156376863E-5</v>
      </c>
      <c r="AU48">
        <f t="shared" si="20"/>
        <v>6.1947325350868155E-4</v>
      </c>
      <c r="AW48">
        <f t="shared" si="29"/>
        <v>0.14050315716198425</v>
      </c>
    </row>
    <row r="49" spans="1:49" x14ac:dyDescent="0.2">
      <c r="A49" t="s">
        <v>70</v>
      </c>
      <c r="B49">
        <v>456.30599999999998</v>
      </c>
      <c r="C49">
        <v>6.5021864161385895E-5</v>
      </c>
      <c r="D49">
        <v>4.8121276217526698E-4</v>
      </c>
      <c r="E49">
        <v>2.0945548062652601E-4</v>
      </c>
      <c r="F49">
        <v>0</v>
      </c>
      <c r="G49">
        <v>9.0063468392746597E-4</v>
      </c>
      <c r="H49">
        <v>1.23335440338891E-3</v>
      </c>
      <c r="I49">
        <v>2.5353474813317398E-4</v>
      </c>
      <c r="J49">
        <v>3.8144708758641E-4</v>
      </c>
      <c r="K49">
        <v>7.1713043310517202E-4</v>
      </c>
      <c r="L49">
        <v>3.35417996713641E-4</v>
      </c>
      <c r="M49">
        <v>6.0061829768377902E-4</v>
      </c>
      <c r="N49">
        <v>0</v>
      </c>
      <c r="O49">
        <v>0</v>
      </c>
      <c r="P49">
        <v>0</v>
      </c>
      <c r="Q49">
        <v>8.5503549564795896E-4</v>
      </c>
      <c r="R49">
        <v>2.0325141025344801E-3</v>
      </c>
      <c r="S49">
        <v>4.05569254138265E-4</v>
      </c>
      <c r="T49">
        <v>1.10412725245521E-4</v>
      </c>
      <c r="U49">
        <v>0</v>
      </c>
      <c r="V49">
        <v>0</v>
      </c>
      <c r="W49">
        <v>1.1191572306770499E-3</v>
      </c>
      <c r="X49">
        <v>0</v>
      </c>
      <c r="AA49" t="str">
        <f t="shared" si="11"/>
        <v>AC_20:0</v>
      </c>
      <c r="AB49">
        <f t="shared" si="12"/>
        <v>2.7311731316832642E-4</v>
      </c>
      <c r="AC49">
        <f t="shared" si="13"/>
        <v>1.0472774031326301E-4</v>
      </c>
      <c r="AD49">
        <f t="shared" si="14"/>
        <v>1.0669945436581881E-3</v>
      </c>
      <c r="AE49">
        <f t="shared" si="15"/>
        <v>3.1749091785979199E-4</v>
      </c>
      <c r="AF49">
        <f t="shared" si="16"/>
        <v>5.2627421490940654E-4</v>
      </c>
      <c r="AG49">
        <f t="shared" si="17"/>
        <v>3.0030914884188951E-4</v>
      </c>
      <c r="AH49">
        <f t="shared" si="18"/>
        <v>0</v>
      </c>
      <c r="AI49">
        <f t="shared" si="21"/>
        <v>2.5799098969189299E-4</v>
      </c>
      <c r="AJ49">
        <f t="shared" si="22"/>
        <v>0</v>
      </c>
      <c r="AK49">
        <f t="shared" si="23"/>
        <v>5.5957861533852495E-4</v>
      </c>
      <c r="AM49" t="str">
        <f t="shared" si="24"/>
        <v>AC_20:0</v>
      </c>
      <c r="AN49">
        <f t="shared" si="25"/>
        <v>4.5772094598179523E-4</v>
      </c>
      <c r="AO49">
        <f t="shared" si="26"/>
        <v>2.2357575077446151E-4</v>
      </c>
      <c r="AQ49">
        <f t="shared" si="27"/>
        <v>3.7224354688475484E-4</v>
      </c>
      <c r="AR49">
        <f t="shared" si="28"/>
        <v>2.3449018141102562E-4</v>
      </c>
      <c r="AT49">
        <f t="shared" si="19"/>
        <v>1.6647237500398837E-4</v>
      </c>
      <c r="AU49">
        <f t="shared" si="20"/>
        <v>9.5730215691612323E-5</v>
      </c>
      <c r="AW49">
        <f t="shared" si="29"/>
        <v>0.27422773553097596</v>
      </c>
    </row>
    <row r="50" spans="1:49" x14ac:dyDescent="0.2">
      <c r="A50" t="s">
        <v>71</v>
      </c>
      <c r="B50">
        <v>464.31400000000002</v>
      </c>
      <c r="C50">
        <v>0</v>
      </c>
      <c r="D50">
        <v>0</v>
      </c>
      <c r="E50">
        <v>2.0945548062652601E-4</v>
      </c>
      <c r="F50">
        <v>0</v>
      </c>
      <c r="G50">
        <v>0</v>
      </c>
      <c r="H50">
        <v>0</v>
      </c>
      <c r="I50">
        <v>1.53522137757095E-4</v>
      </c>
      <c r="J50">
        <v>0</v>
      </c>
      <c r="K50">
        <v>0</v>
      </c>
      <c r="L50">
        <v>1.26503419258118E-4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AA50" t="str">
        <f t="shared" si="11"/>
        <v>AC_20:4-OH</v>
      </c>
      <c r="AB50">
        <f t="shared" si="12"/>
        <v>0</v>
      </c>
      <c r="AC50">
        <f t="shared" si="13"/>
        <v>1.0472774031326301E-4</v>
      </c>
      <c r="AD50">
        <f t="shared" si="14"/>
        <v>0</v>
      </c>
      <c r="AE50">
        <f t="shared" si="15"/>
        <v>7.6761068878547498E-5</v>
      </c>
      <c r="AF50">
        <f t="shared" si="16"/>
        <v>6.3251709629059001E-5</v>
      </c>
      <c r="AG50">
        <f t="shared" si="17"/>
        <v>0</v>
      </c>
      <c r="AH50">
        <f t="shared" si="18"/>
        <v>0</v>
      </c>
      <c r="AI50">
        <f t="shared" si="21"/>
        <v>0</v>
      </c>
      <c r="AJ50">
        <f t="shared" si="22"/>
        <v>0</v>
      </c>
      <c r="AK50">
        <f t="shared" si="23"/>
        <v>0</v>
      </c>
      <c r="AM50" t="str">
        <f t="shared" si="24"/>
        <v>AC_20:4-OH</v>
      </c>
      <c r="AN50">
        <f t="shared" si="25"/>
        <v>4.8948103764173909E-5</v>
      </c>
      <c r="AO50">
        <f t="shared" si="26"/>
        <v>0</v>
      </c>
      <c r="AQ50">
        <f t="shared" si="27"/>
        <v>4.7120472586118245E-5</v>
      </c>
      <c r="AR50">
        <f t="shared" si="28"/>
        <v>0</v>
      </c>
      <c r="AT50">
        <f t="shared" si="19"/>
        <v>2.107291596689514E-5</v>
      </c>
      <c r="AU50">
        <f t="shared" si="20"/>
        <v>0</v>
      </c>
      <c r="AW50">
        <f t="shared" si="29"/>
        <v>8.0888172549811607E-2</v>
      </c>
    </row>
    <row r="51" spans="1:49" x14ac:dyDescent="0.2">
      <c r="A51" t="s">
        <v>72</v>
      </c>
      <c r="B51">
        <v>466.31599999999997</v>
      </c>
      <c r="C51">
        <v>2.0715944192899901E-4</v>
      </c>
      <c r="D51">
        <v>1.2488028199422101E-4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6.4234059843257805E-4</v>
      </c>
      <c r="V51">
        <v>0</v>
      </c>
      <c r="W51">
        <v>0</v>
      </c>
      <c r="X51">
        <v>0</v>
      </c>
      <c r="AA51" t="str">
        <f t="shared" si="11"/>
        <v>AC_20:3-OH</v>
      </c>
      <c r="AB51">
        <f t="shared" si="12"/>
        <v>1.6601986196161E-4</v>
      </c>
      <c r="AC51">
        <f t="shared" si="13"/>
        <v>0</v>
      </c>
      <c r="AD51">
        <f t="shared" si="14"/>
        <v>0</v>
      </c>
      <c r="AE51">
        <f t="shared" si="15"/>
        <v>0</v>
      </c>
      <c r="AF51">
        <f t="shared" si="16"/>
        <v>0</v>
      </c>
      <c r="AG51">
        <f t="shared" si="17"/>
        <v>0</v>
      </c>
      <c r="AH51">
        <f t="shared" si="18"/>
        <v>0</v>
      </c>
      <c r="AI51">
        <f t="shared" si="21"/>
        <v>0</v>
      </c>
      <c r="AJ51">
        <f t="shared" si="22"/>
        <v>3.2117029921628902E-4</v>
      </c>
      <c r="AK51">
        <f t="shared" si="23"/>
        <v>0</v>
      </c>
      <c r="AM51" t="str">
        <f t="shared" si="24"/>
        <v>AC_20:3-OH</v>
      </c>
      <c r="AN51">
        <f t="shared" si="25"/>
        <v>3.3203972392321998E-5</v>
      </c>
      <c r="AO51">
        <f t="shared" si="26"/>
        <v>6.4234059843257799E-5</v>
      </c>
      <c r="AQ51">
        <f t="shared" si="27"/>
        <v>7.4246339392258309E-5</v>
      </c>
      <c r="AR51">
        <f t="shared" si="28"/>
        <v>1.4363172428031391E-4</v>
      </c>
      <c r="AT51">
        <f t="shared" si="19"/>
        <v>3.3203972392321998E-5</v>
      </c>
      <c r="AU51">
        <f t="shared" si="20"/>
        <v>5.8637405893815088E-5</v>
      </c>
      <c r="AW51">
        <f t="shared" si="29"/>
        <v>0.68281777706106039</v>
      </c>
    </row>
    <row r="52" spans="1:49" x14ac:dyDescent="0.2">
      <c r="A52" t="s">
        <v>73</v>
      </c>
      <c r="B52">
        <v>468.31799999999998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1.7846064691668301E-4</v>
      </c>
      <c r="L52">
        <v>2.74487332190507E-4</v>
      </c>
      <c r="M52">
        <v>0</v>
      </c>
      <c r="N52">
        <v>1.6051242630462799E-3</v>
      </c>
      <c r="O52">
        <v>0</v>
      </c>
      <c r="P52">
        <v>0</v>
      </c>
      <c r="Q52">
        <v>0</v>
      </c>
      <c r="R52">
        <v>0</v>
      </c>
      <c r="S52">
        <v>1.3483714825552299E-4</v>
      </c>
      <c r="T52">
        <v>0</v>
      </c>
      <c r="U52">
        <v>0</v>
      </c>
      <c r="V52">
        <v>0</v>
      </c>
      <c r="W52">
        <v>0</v>
      </c>
      <c r="X52">
        <v>0</v>
      </c>
      <c r="AA52" t="str">
        <f t="shared" si="11"/>
        <v>AC_20:2-OH</v>
      </c>
      <c r="AB52">
        <f t="shared" si="12"/>
        <v>0</v>
      </c>
      <c r="AC52">
        <f t="shared" si="13"/>
        <v>0</v>
      </c>
      <c r="AD52">
        <f t="shared" si="14"/>
        <v>0</v>
      </c>
      <c r="AE52">
        <f t="shared" si="15"/>
        <v>0</v>
      </c>
      <c r="AF52">
        <f t="shared" si="16"/>
        <v>2.26473989553595E-4</v>
      </c>
      <c r="AG52">
        <f t="shared" si="17"/>
        <v>8.0256213152313997E-4</v>
      </c>
      <c r="AH52">
        <f t="shared" si="18"/>
        <v>0</v>
      </c>
      <c r="AI52">
        <f t="shared" si="21"/>
        <v>6.7418574127761497E-5</v>
      </c>
      <c r="AJ52">
        <f t="shared" si="22"/>
        <v>0</v>
      </c>
      <c r="AK52">
        <f t="shared" si="23"/>
        <v>0</v>
      </c>
      <c r="AM52" t="str">
        <f t="shared" si="24"/>
        <v>AC_20:2-OH</v>
      </c>
      <c r="AN52">
        <f t="shared" si="25"/>
        <v>4.5294797910719E-5</v>
      </c>
      <c r="AO52">
        <f t="shared" si="26"/>
        <v>1.7399614113018029E-4</v>
      </c>
      <c r="AQ52">
        <f t="shared" si="27"/>
        <v>1.0128224715548313E-4</v>
      </c>
      <c r="AR52">
        <f t="shared" si="28"/>
        <v>3.5258968839552661E-4</v>
      </c>
      <c r="AT52">
        <f t="shared" si="19"/>
        <v>4.5294797910718994E-5</v>
      </c>
      <c r="AU52">
        <f t="shared" si="20"/>
        <v>1.4394413752265992E-4</v>
      </c>
      <c r="AW52">
        <f t="shared" si="29"/>
        <v>0.47076742000992289</v>
      </c>
    </row>
    <row r="53" spans="1:49" x14ac:dyDescent="0.2">
      <c r="A53" t="s">
        <v>74</v>
      </c>
      <c r="B53">
        <v>470.32</v>
      </c>
      <c r="C53">
        <v>2.0715944192899901E-4</v>
      </c>
      <c r="D53">
        <v>0</v>
      </c>
      <c r="E53">
        <v>0</v>
      </c>
      <c r="F53">
        <v>0</v>
      </c>
      <c r="G53">
        <v>7.7507362074378199E-5</v>
      </c>
      <c r="H53">
        <v>0</v>
      </c>
      <c r="I53">
        <v>7.9577844967146301E-5</v>
      </c>
      <c r="J53">
        <v>0</v>
      </c>
      <c r="K53">
        <v>1.08062741781542E-4</v>
      </c>
      <c r="L53">
        <v>0</v>
      </c>
      <c r="M53">
        <v>2.0466301347092999E-3</v>
      </c>
      <c r="N53">
        <v>4.0049558492683901E-4</v>
      </c>
      <c r="O53">
        <v>0</v>
      </c>
      <c r="P53">
        <v>2.3111661096736199E-3</v>
      </c>
      <c r="Q53">
        <v>5.3879717275154401E-4</v>
      </c>
      <c r="R53">
        <v>0</v>
      </c>
      <c r="S53">
        <v>4.05569254138265E-4</v>
      </c>
      <c r="T53">
        <v>0</v>
      </c>
      <c r="U53">
        <v>0</v>
      </c>
      <c r="V53">
        <v>0</v>
      </c>
      <c r="W53">
        <v>0</v>
      </c>
      <c r="X53">
        <v>0</v>
      </c>
      <c r="AA53" t="str">
        <f t="shared" si="11"/>
        <v>AC_20:1-OH</v>
      </c>
      <c r="AB53">
        <f t="shared" si="12"/>
        <v>1.0357972096449951E-4</v>
      </c>
      <c r="AC53">
        <f t="shared" si="13"/>
        <v>0</v>
      </c>
      <c r="AD53">
        <f t="shared" si="14"/>
        <v>3.8753681037189099E-5</v>
      </c>
      <c r="AE53">
        <f t="shared" si="15"/>
        <v>3.9788922483573151E-5</v>
      </c>
      <c r="AF53">
        <f t="shared" si="16"/>
        <v>5.4031370890771002E-5</v>
      </c>
      <c r="AG53">
        <f t="shared" si="17"/>
        <v>1.2235628598180695E-3</v>
      </c>
      <c r="AH53">
        <f t="shared" si="18"/>
        <v>1.15558305483681E-3</v>
      </c>
      <c r="AI53">
        <f t="shared" si="21"/>
        <v>2.027846270691325E-4</v>
      </c>
      <c r="AJ53">
        <f t="shared" si="22"/>
        <v>0</v>
      </c>
      <c r="AK53">
        <f t="shared" si="23"/>
        <v>0</v>
      </c>
      <c r="AM53" t="str">
        <f t="shared" si="24"/>
        <v>AC_20:1-OH</v>
      </c>
      <c r="AN53">
        <f t="shared" si="25"/>
        <v>4.7230739075206553E-5</v>
      </c>
      <c r="AO53">
        <f t="shared" si="26"/>
        <v>5.1638610834480239E-4</v>
      </c>
      <c r="AQ53">
        <f t="shared" si="27"/>
        <v>3.7347825284092516E-5</v>
      </c>
      <c r="AR53">
        <f t="shared" si="28"/>
        <v>6.2054951637042295E-4</v>
      </c>
      <c r="AT53">
        <f t="shared" si="19"/>
        <v>1.6702455229403253E-5</v>
      </c>
      <c r="AU53">
        <f t="shared" si="20"/>
        <v>2.5333827920640217E-4</v>
      </c>
      <c r="AW53">
        <f t="shared" si="29"/>
        <v>0.16626969285547372</v>
      </c>
    </row>
    <row r="54" spans="1:49" x14ac:dyDescent="0.2">
      <c r="A54" t="s">
        <v>75</v>
      </c>
      <c r="B54">
        <v>472.322</v>
      </c>
      <c r="C54">
        <v>2.0715944192899901E-4</v>
      </c>
      <c r="D54">
        <v>0</v>
      </c>
      <c r="E54">
        <v>0</v>
      </c>
      <c r="F54">
        <v>2.5056279352561698E-4</v>
      </c>
      <c r="G54">
        <v>2.4693819655592598E-4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1.0997826836640001E-3</v>
      </c>
      <c r="P54">
        <v>0</v>
      </c>
      <c r="Q54">
        <v>0</v>
      </c>
      <c r="R54">
        <v>6.9600277783823396E-4</v>
      </c>
      <c r="S54">
        <v>0</v>
      </c>
      <c r="T54">
        <v>0</v>
      </c>
      <c r="U54">
        <v>0</v>
      </c>
      <c r="V54">
        <v>0</v>
      </c>
      <c r="W54">
        <v>0</v>
      </c>
      <c r="X54">
        <v>1.0957787585018301E-3</v>
      </c>
      <c r="AA54" t="str">
        <f t="shared" si="11"/>
        <v>AC_20:0-OH/22:6</v>
      </c>
      <c r="AB54">
        <f t="shared" si="12"/>
        <v>1.0357972096449951E-4</v>
      </c>
      <c r="AC54">
        <f t="shared" si="13"/>
        <v>1.2528139676280849E-4</v>
      </c>
      <c r="AD54">
        <f t="shared" si="14"/>
        <v>1.2346909827796299E-4</v>
      </c>
      <c r="AE54">
        <f t="shared" si="15"/>
        <v>0</v>
      </c>
      <c r="AF54">
        <f t="shared" si="16"/>
        <v>0</v>
      </c>
      <c r="AG54">
        <f t="shared" si="17"/>
        <v>0</v>
      </c>
      <c r="AH54">
        <f t="shared" si="18"/>
        <v>5.4989134183200004E-4</v>
      </c>
      <c r="AI54">
        <f t="shared" si="21"/>
        <v>0</v>
      </c>
      <c r="AJ54">
        <f t="shared" si="22"/>
        <v>0</v>
      </c>
      <c r="AK54">
        <f t="shared" si="23"/>
        <v>5.4788937925091504E-4</v>
      </c>
      <c r="AM54" t="str">
        <f t="shared" si="24"/>
        <v>AC_20:0-OH/22:6</v>
      </c>
      <c r="AN54">
        <f t="shared" si="25"/>
        <v>7.0466043201054197E-5</v>
      </c>
      <c r="AO54">
        <f t="shared" si="26"/>
        <v>2.1955614421658305E-4</v>
      </c>
      <c r="AQ54">
        <f t="shared" si="27"/>
        <v>6.4887381241334052E-5</v>
      </c>
      <c r="AR54">
        <f t="shared" si="28"/>
        <v>3.0064046525770841E-4</v>
      </c>
      <c r="AT54">
        <f t="shared" si="19"/>
        <v>2.9018519067513525E-5</v>
      </c>
      <c r="AU54">
        <f t="shared" si="20"/>
        <v>1.2273595598571988E-4</v>
      </c>
      <c r="AW54">
        <f t="shared" si="29"/>
        <v>0.33452054114758473</v>
      </c>
    </row>
    <row r="55" spans="1:49" x14ac:dyDescent="0.2">
      <c r="A55" t="s">
        <v>76</v>
      </c>
      <c r="B55">
        <v>474.32400000000001</v>
      </c>
      <c r="C55">
        <v>1.90462501453444E-4</v>
      </c>
      <c r="D55">
        <v>1.52973307667229E-3</v>
      </c>
      <c r="E55">
        <v>1.67564384501221E-3</v>
      </c>
      <c r="F55">
        <v>5.0112558705123396E-4</v>
      </c>
      <c r="G55">
        <v>3.2444555863030399E-4</v>
      </c>
      <c r="H55">
        <v>3.1312468484370298E-4</v>
      </c>
      <c r="I55">
        <v>6.7115892394455296E-4</v>
      </c>
      <c r="J55">
        <v>4.5601832873550001E-4</v>
      </c>
      <c r="K55">
        <v>1.0849627497681201E-3</v>
      </c>
      <c r="L55">
        <v>9.0914541158994798E-4</v>
      </c>
      <c r="M55">
        <v>1.9641487143064202E-3</v>
      </c>
      <c r="N55">
        <v>7.0703740135823895E-4</v>
      </c>
      <c r="O55">
        <v>1.0997826836640001E-3</v>
      </c>
      <c r="P55">
        <v>0</v>
      </c>
      <c r="Q55">
        <v>5.3879717275154401E-4</v>
      </c>
      <c r="R55">
        <v>1.64918722663274E-3</v>
      </c>
      <c r="S55">
        <v>3.7287949003703401E-4</v>
      </c>
      <c r="T55">
        <v>1.0897859910155301E-3</v>
      </c>
      <c r="U55">
        <v>3.5881586406024302E-3</v>
      </c>
      <c r="V55">
        <v>1.7422055227308199E-3</v>
      </c>
      <c r="W55">
        <v>8.02178307939161E-4</v>
      </c>
      <c r="X55">
        <v>7.8542132086203899E-4</v>
      </c>
      <c r="AA55" t="str">
        <f t="shared" si="11"/>
        <v>AC_22:5</v>
      </c>
      <c r="AB55">
        <f t="shared" si="12"/>
        <v>8.6009778906286701E-4</v>
      </c>
      <c r="AC55">
        <f t="shared" si="13"/>
        <v>1.0883847160317219E-3</v>
      </c>
      <c r="AD55">
        <f t="shared" si="14"/>
        <v>3.1878512173700349E-4</v>
      </c>
      <c r="AE55">
        <f t="shared" si="15"/>
        <v>5.6358862634002646E-4</v>
      </c>
      <c r="AF55">
        <f t="shared" si="16"/>
        <v>9.9705408067903402E-4</v>
      </c>
      <c r="AG55">
        <f t="shared" si="17"/>
        <v>1.3355930578323296E-3</v>
      </c>
      <c r="AH55">
        <f t="shared" si="18"/>
        <v>5.4989134183200004E-4</v>
      </c>
      <c r="AI55">
        <f t="shared" si="21"/>
        <v>7.3133274052628202E-4</v>
      </c>
      <c r="AJ55">
        <f t="shared" si="22"/>
        <v>2.6651820816666252E-3</v>
      </c>
      <c r="AK55">
        <f t="shared" si="23"/>
        <v>7.937998144006E-4</v>
      </c>
      <c r="AM55" t="str">
        <f t="shared" si="24"/>
        <v>AC_22:5</v>
      </c>
      <c r="AN55">
        <f t="shared" si="25"/>
        <v>7.6558206677013066E-4</v>
      </c>
      <c r="AO55">
        <f t="shared" si="26"/>
        <v>1.2151598072515674E-3</v>
      </c>
      <c r="AQ55">
        <f t="shared" si="27"/>
        <v>3.1903876152498636E-4</v>
      </c>
      <c r="AR55">
        <f t="shared" si="28"/>
        <v>8.6187060648602193E-4</v>
      </c>
      <c r="AT55">
        <f t="shared" si="19"/>
        <v>1.4267847164544279E-4</v>
      </c>
      <c r="AU55">
        <f t="shared" si="20"/>
        <v>3.5185720169897129E-4</v>
      </c>
      <c r="AW55">
        <f t="shared" si="29"/>
        <v>0.32318635524165396</v>
      </c>
    </row>
    <row r="56" spans="1:49" x14ac:dyDescent="0.2">
      <c r="A56" t="s">
        <v>77</v>
      </c>
      <c r="B56">
        <v>476.32600000000002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2.08914577455524E-4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7.4665950974177797E-4</v>
      </c>
      <c r="W56">
        <v>0</v>
      </c>
      <c r="X56">
        <v>0</v>
      </c>
      <c r="AA56" t="str">
        <f t="shared" si="11"/>
        <v>AC_22:4</v>
      </c>
      <c r="AB56">
        <f t="shared" si="12"/>
        <v>0</v>
      </c>
      <c r="AC56">
        <f t="shared" si="13"/>
        <v>0</v>
      </c>
      <c r="AD56">
        <f t="shared" si="14"/>
        <v>0</v>
      </c>
      <c r="AE56">
        <f t="shared" si="15"/>
        <v>0</v>
      </c>
      <c r="AF56">
        <f t="shared" si="16"/>
        <v>1.04457288727762E-4</v>
      </c>
      <c r="AG56">
        <f t="shared" si="17"/>
        <v>0</v>
      </c>
      <c r="AH56">
        <f t="shared" si="18"/>
        <v>0</v>
      </c>
      <c r="AI56">
        <f t="shared" si="21"/>
        <v>0</v>
      </c>
      <c r="AJ56">
        <f t="shared" si="22"/>
        <v>3.7332975487088899E-4</v>
      </c>
      <c r="AK56">
        <f t="shared" si="23"/>
        <v>0</v>
      </c>
      <c r="AM56" t="str">
        <f t="shared" si="24"/>
        <v>AC_22:4</v>
      </c>
      <c r="AN56">
        <f t="shared" si="25"/>
        <v>2.08914577455524E-5</v>
      </c>
      <c r="AO56">
        <f t="shared" si="26"/>
        <v>7.46659509741778E-5</v>
      </c>
      <c r="AQ56">
        <f t="shared" si="27"/>
        <v>4.6714719668119674E-5</v>
      </c>
      <c r="AR56">
        <f t="shared" si="28"/>
        <v>1.6695814198292822E-4</v>
      </c>
      <c r="AT56">
        <f t="shared" si="19"/>
        <v>2.08914577455524E-5</v>
      </c>
      <c r="AU56">
        <f t="shared" si="20"/>
        <v>6.8160376043553363E-5</v>
      </c>
      <c r="AW56">
        <f t="shared" si="29"/>
        <v>0.52124679494132109</v>
      </c>
    </row>
    <row r="57" spans="1:49" x14ac:dyDescent="0.2">
      <c r="A57" t="s">
        <v>78</v>
      </c>
      <c r="B57">
        <v>478.32799999999997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6.9600277783823396E-4</v>
      </c>
      <c r="S57">
        <v>2.3804234178151099E-4</v>
      </c>
      <c r="T57">
        <v>0</v>
      </c>
      <c r="U57">
        <v>4.6041045909121401E-4</v>
      </c>
      <c r="V57">
        <v>0</v>
      </c>
      <c r="W57">
        <v>0</v>
      </c>
      <c r="X57">
        <v>0</v>
      </c>
      <c r="AA57" t="str">
        <f t="shared" si="11"/>
        <v>AC_22:3</v>
      </c>
      <c r="AB57">
        <f t="shared" si="12"/>
        <v>0</v>
      </c>
      <c r="AC57">
        <f t="shared" si="13"/>
        <v>0</v>
      </c>
      <c r="AD57">
        <f t="shared" si="14"/>
        <v>0</v>
      </c>
      <c r="AE57">
        <f t="shared" si="15"/>
        <v>0</v>
      </c>
      <c r="AF57">
        <f t="shared" si="16"/>
        <v>0</v>
      </c>
      <c r="AG57">
        <f t="shared" si="17"/>
        <v>0</v>
      </c>
      <c r="AH57">
        <f t="shared" si="18"/>
        <v>0</v>
      </c>
      <c r="AI57">
        <f t="shared" si="21"/>
        <v>1.190211708907555E-4</v>
      </c>
      <c r="AJ57">
        <f t="shared" si="22"/>
        <v>2.3020522954560701E-4</v>
      </c>
      <c r="AK57">
        <f t="shared" si="23"/>
        <v>0</v>
      </c>
      <c r="AM57" t="str">
        <f t="shared" si="24"/>
        <v>AC_22:3</v>
      </c>
      <c r="AN57">
        <f t="shared" si="25"/>
        <v>0</v>
      </c>
      <c r="AO57">
        <f t="shared" si="26"/>
        <v>6.98452800872725E-5</v>
      </c>
      <c r="AQ57">
        <f t="shared" si="27"/>
        <v>0</v>
      </c>
      <c r="AR57">
        <f t="shared" si="28"/>
        <v>1.0340293888232132E-4</v>
      </c>
      <c r="AT57">
        <f t="shared" si="19"/>
        <v>0</v>
      </c>
      <c r="AU57">
        <f t="shared" si="20"/>
        <v>4.2214073027646992E-5</v>
      </c>
      <c r="AW57">
        <f t="shared" si="29"/>
        <v>0.20546234712808126</v>
      </c>
    </row>
    <row r="58" spans="1:49" x14ac:dyDescent="0.2">
      <c r="A58" t="s">
        <v>79</v>
      </c>
      <c r="B58">
        <v>480.33</v>
      </c>
      <c r="C58">
        <v>2.0715944192899901E-4</v>
      </c>
      <c r="D58">
        <v>0</v>
      </c>
      <c r="E58">
        <v>0</v>
      </c>
      <c r="F58">
        <v>1.5172253897220001E-4</v>
      </c>
      <c r="G58">
        <v>3.2444555863030399E-4</v>
      </c>
      <c r="H58">
        <v>0</v>
      </c>
      <c r="I58">
        <v>0</v>
      </c>
      <c r="J58">
        <v>0</v>
      </c>
      <c r="K58">
        <v>0</v>
      </c>
      <c r="L58">
        <v>2.08914577455524E-4</v>
      </c>
      <c r="M58">
        <v>0</v>
      </c>
      <c r="N58">
        <v>1.2046286781194401E-3</v>
      </c>
      <c r="O58">
        <v>0</v>
      </c>
      <c r="P58">
        <v>2.3111661096736199E-3</v>
      </c>
      <c r="Q58">
        <v>5.3879717275154401E-4</v>
      </c>
      <c r="R58">
        <v>1.10451039875017E-3</v>
      </c>
      <c r="S58">
        <v>4.05569254138265E-4</v>
      </c>
      <c r="T58">
        <v>5.4489299550776601E-4</v>
      </c>
      <c r="U58">
        <v>0</v>
      </c>
      <c r="V58">
        <v>0</v>
      </c>
      <c r="W58">
        <v>0</v>
      </c>
      <c r="X58">
        <v>0</v>
      </c>
      <c r="AA58" t="str">
        <f t="shared" si="11"/>
        <v>AC_22:2</v>
      </c>
      <c r="AB58">
        <f t="shared" si="12"/>
        <v>1.0357972096449951E-4</v>
      </c>
      <c r="AC58">
        <f t="shared" si="13"/>
        <v>7.5861269486100004E-5</v>
      </c>
      <c r="AD58">
        <f t="shared" si="14"/>
        <v>1.62222779315152E-4</v>
      </c>
      <c r="AE58">
        <f t="shared" si="15"/>
        <v>0</v>
      </c>
      <c r="AF58">
        <f t="shared" si="16"/>
        <v>1.04457288727762E-4</v>
      </c>
      <c r="AG58">
        <f t="shared" si="17"/>
        <v>6.0231433905972003E-4</v>
      </c>
      <c r="AH58">
        <f t="shared" si="18"/>
        <v>1.15558305483681E-3</v>
      </c>
      <c r="AI58">
        <f t="shared" si="21"/>
        <v>4.7523112482301553E-4</v>
      </c>
      <c r="AJ58">
        <f t="shared" si="22"/>
        <v>0</v>
      </c>
      <c r="AK58">
        <f t="shared" si="23"/>
        <v>0</v>
      </c>
      <c r="AM58" t="str">
        <f t="shared" si="24"/>
        <v>AC_22:2</v>
      </c>
      <c r="AN58">
        <f t="shared" si="25"/>
        <v>8.9224211698702701E-5</v>
      </c>
      <c r="AO58">
        <f t="shared" si="26"/>
        <v>4.4662570374390915E-4</v>
      </c>
      <c r="AQ58">
        <f t="shared" si="27"/>
        <v>5.8962798301003375E-5</v>
      </c>
      <c r="AR58">
        <f t="shared" si="28"/>
        <v>4.813072785237512E-4</v>
      </c>
      <c r="AT58">
        <f t="shared" si="19"/>
        <v>2.6368965028930528E-5</v>
      </c>
      <c r="AU58">
        <f t="shared" si="20"/>
        <v>1.9649287364513582E-4</v>
      </c>
      <c r="AW58">
        <f t="shared" si="29"/>
        <v>0.17259779765225913</v>
      </c>
    </row>
    <row r="59" spans="1:49" x14ac:dyDescent="0.2">
      <c r="A59" t="s">
        <v>80</v>
      </c>
      <c r="B59">
        <v>482.33199999999999</v>
      </c>
      <c r="C59">
        <v>2.0715944192899901E-4</v>
      </c>
      <c r="D59">
        <v>2.0623404093225701E-4</v>
      </c>
      <c r="E59">
        <v>2.0945548062652601E-4</v>
      </c>
      <c r="F59">
        <v>8.3520931175205696E-4</v>
      </c>
      <c r="G59">
        <v>2.4693819655592598E-4</v>
      </c>
      <c r="H59">
        <v>7.55537410633464E-4</v>
      </c>
      <c r="I59">
        <v>0</v>
      </c>
      <c r="J59">
        <v>2.37583725099846E-4</v>
      </c>
      <c r="K59">
        <v>4.1640817613892799E-4</v>
      </c>
      <c r="L59">
        <v>2.08914577455524E-4</v>
      </c>
      <c r="M59">
        <v>0</v>
      </c>
      <c r="N59">
        <v>0</v>
      </c>
      <c r="O59">
        <v>0</v>
      </c>
      <c r="P59">
        <v>0</v>
      </c>
      <c r="Q59">
        <v>5.3879717275154401E-4</v>
      </c>
      <c r="R59">
        <v>4.0850762091193299E-4</v>
      </c>
      <c r="S59">
        <v>1.3483714825552299E-4</v>
      </c>
      <c r="T59">
        <v>0</v>
      </c>
      <c r="U59">
        <v>0</v>
      </c>
      <c r="V59">
        <v>0</v>
      </c>
      <c r="W59">
        <v>8.02178307939161E-4</v>
      </c>
      <c r="X59">
        <v>0</v>
      </c>
      <c r="AA59" t="str">
        <f t="shared" si="11"/>
        <v>AC_22:1</v>
      </c>
      <c r="AB59">
        <f t="shared" si="12"/>
        <v>2.0669674143062802E-4</v>
      </c>
      <c r="AC59">
        <f t="shared" si="13"/>
        <v>5.2233239618929147E-4</v>
      </c>
      <c r="AD59">
        <f t="shared" si="14"/>
        <v>5.0123780359469499E-4</v>
      </c>
      <c r="AE59">
        <f t="shared" si="15"/>
        <v>1.18791862549923E-4</v>
      </c>
      <c r="AF59">
        <f t="shared" si="16"/>
        <v>3.1266137679722601E-4</v>
      </c>
      <c r="AG59">
        <f t="shared" si="17"/>
        <v>0</v>
      </c>
      <c r="AH59">
        <f t="shared" si="18"/>
        <v>0</v>
      </c>
      <c r="AI59">
        <f t="shared" si="21"/>
        <v>6.7418574127761497E-5</v>
      </c>
      <c r="AJ59">
        <f t="shared" si="22"/>
        <v>0</v>
      </c>
      <c r="AK59">
        <f t="shared" si="23"/>
        <v>4.010891539695805E-4</v>
      </c>
      <c r="AM59" t="str">
        <f t="shared" si="24"/>
        <v>AC_22:1</v>
      </c>
      <c r="AN59">
        <f t="shared" si="25"/>
        <v>3.3234403611235273E-4</v>
      </c>
      <c r="AO59">
        <f t="shared" si="26"/>
        <v>9.3701545619468405E-5</v>
      </c>
      <c r="AQ59">
        <f t="shared" si="27"/>
        <v>1.777637914698137E-4</v>
      </c>
      <c r="AR59">
        <f t="shared" si="28"/>
        <v>1.7429707062373978E-4</v>
      </c>
      <c r="AT59">
        <f t="shared" si="19"/>
        <v>7.9498384332920134E-5</v>
      </c>
      <c r="AU59">
        <f t="shared" si="20"/>
        <v>7.1156481115000969E-5</v>
      </c>
      <c r="AW59">
        <f t="shared" si="29"/>
        <v>6.4444580966120726E-2</v>
      </c>
    </row>
    <row r="60" spans="1:49" x14ac:dyDescent="0.2">
      <c r="A60" t="s">
        <v>81</v>
      </c>
      <c r="B60">
        <v>484.334</v>
      </c>
      <c r="C60">
        <v>0</v>
      </c>
      <c r="D60">
        <v>0</v>
      </c>
      <c r="E60">
        <v>6.5742529919652696E-5</v>
      </c>
      <c r="F60">
        <v>0</v>
      </c>
      <c r="G60">
        <v>4.9387639311185196E-4</v>
      </c>
      <c r="H60">
        <v>0</v>
      </c>
      <c r="I60">
        <v>5.9158107897740598E-4</v>
      </c>
      <c r="J60">
        <v>0</v>
      </c>
      <c r="K60">
        <v>2.5214639749026398E-4</v>
      </c>
      <c r="L60">
        <v>0</v>
      </c>
      <c r="M60">
        <v>0</v>
      </c>
      <c r="N60">
        <v>0</v>
      </c>
      <c r="O60">
        <v>0</v>
      </c>
      <c r="P60">
        <v>2.3111661096736199E-3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1.1191572306770499E-3</v>
      </c>
      <c r="X60">
        <v>0</v>
      </c>
      <c r="AA60" t="str">
        <f t="shared" si="11"/>
        <v>AC_22:0</v>
      </c>
      <c r="AB60">
        <f t="shared" si="12"/>
        <v>0</v>
      </c>
      <c r="AC60">
        <f t="shared" si="13"/>
        <v>3.2871264959826348E-5</v>
      </c>
      <c r="AD60">
        <f t="shared" si="14"/>
        <v>2.4693819655592598E-4</v>
      </c>
      <c r="AE60">
        <f t="shared" si="15"/>
        <v>2.9579053948870299E-4</v>
      </c>
      <c r="AF60">
        <f t="shared" si="16"/>
        <v>1.2607319874513199E-4</v>
      </c>
      <c r="AG60">
        <f t="shared" si="17"/>
        <v>0</v>
      </c>
      <c r="AH60">
        <f t="shared" si="18"/>
        <v>1.15558305483681E-3</v>
      </c>
      <c r="AI60">
        <f t="shared" si="21"/>
        <v>0</v>
      </c>
      <c r="AJ60">
        <f t="shared" si="22"/>
        <v>0</v>
      </c>
      <c r="AK60">
        <f t="shared" si="23"/>
        <v>5.5957861533852495E-4</v>
      </c>
      <c r="AM60" t="str">
        <f t="shared" si="24"/>
        <v>AC_22:0</v>
      </c>
      <c r="AN60">
        <f t="shared" si="25"/>
        <v>1.4033463994991745E-4</v>
      </c>
      <c r="AO60">
        <f t="shared" si="26"/>
        <v>3.4303233403506697E-4</v>
      </c>
      <c r="AQ60">
        <f t="shared" si="27"/>
        <v>1.2939902609934405E-4</v>
      </c>
      <c r="AR60">
        <f t="shared" si="28"/>
        <v>5.1481659656678357E-4</v>
      </c>
      <c r="AT60">
        <f t="shared" si="19"/>
        <v>5.7869003716080548E-5</v>
      </c>
      <c r="AU60">
        <f t="shared" si="20"/>
        <v>2.1017299545081366E-4</v>
      </c>
      <c r="AW60">
        <f t="shared" si="29"/>
        <v>0.43624127493949666</v>
      </c>
    </row>
    <row r="61" spans="1:49" x14ac:dyDescent="0.2">
      <c r="A61" t="s">
        <v>82</v>
      </c>
      <c r="B61">
        <v>488.33800000000002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2.37583725099846E-4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AA61" t="str">
        <f t="shared" si="11"/>
        <v>AC_22:6-OH</v>
      </c>
      <c r="AB61">
        <f t="shared" si="12"/>
        <v>0</v>
      </c>
      <c r="AC61">
        <f t="shared" si="13"/>
        <v>0</v>
      </c>
      <c r="AD61">
        <f t="shared" si="14"/>
        <v>0</v>
      </c>
      <c r="AE61">
        <f t="shared" si="15"/>
        <v>1.18791862549923E-4</v>
      </c>
      <c r="AF61">
        <f t="shared" si="16"/>
        <v>0</v>
      </c>
      <c r="AG61">
        <f t="shared" si="17"/>
        <v>0</v>
      </c>
      <c r="AH61">
        <f t="shared" si="18"/>
        <v>0</v>
      </c>
      <c r="AI61">
        <f t="shared" si="21"/>
        <v>0</v>
      </c>
      <c r="AJ61">
        <f t="shared" si="22"/>
        <v>0</v>
      </c>
      <c r="AK61">
        <f t="shared" si="23"/>
        <v>0</v>
      </c>
      <c r="AM61" t="str">
        <f t="shared" si="24"/>
        <v>AC_22:6-OH</v>
      </c>
      <c r="AN61">
        <f t="shared" si="25"/>
        <v>2.3758372509984602E-5</v>
      </c>
      <c r="AO61">
        <f t="shared" si="26"/>
        <v>0</v>
      </c>
      <c r="AQ61">
        <f t="shared" si="27"/>
        <v>5.3125335967087874E-5</v>
      </c>
      <c r="AR61">
        <f t="shared" si="28"/>
        <v>0</v>
      </c>
      <c r="AT61">
        <f t="shared" si="19"/>
        <v>2.3758372509984602E-5</v>
      </c>
      <c r="AU61">
        <f t="shared" si="20"/>
        <v>0</v>
      </c>
      <c r="AW61">
        <f t="shared" si="29"/>
        <v>0.37390096630005903</v>
      </c>
    </row>
    <row r="62" spans="1:49" x14ac:dyDescent="0.2">
      <c r="A62" t="s">
        <v>83</v>
      </c>
      <c r="B62">
        <v>490.34</v>
      </c>
      <c r="C62">
        <v>0</v>
      </c>
      <c r="D62">
        <v>0</v>
      </c>
      <c r="E62">
        <v>0</v>
      </c>
      <c r="F62">
        <v>2.5056279352561698E-4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2.3111661096736199E-3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AA62" t="str">
        <f t="shared" si="11"/>
        <v>AC_22:5-OH</v>
      </c>
      <c r="AB62">
        <f t="shared" si="12"/>
        <v>0</v>
      </c>
      <c r="AC62">
        <f t="shared" si="13"/>
        <v>1.2528139676280849E-4</v>
      </c>
      <c r="AD62">
        <f t="shared" si="14"/>
        <v>0</v>
      </c>
      <c r="AE62">
        <f t="shared" si="15"/>
        <v>0</v>
      </c>
      <c r="AF62">
        <f t="shared" si="16"/>
        <v>0</v>
      </c>
      <c r="AG62">
        <f t="shared" si="17"/>
        <v>0</v>
      </c>
      <c r="AH62">
        <f t="shared" si="18"/>
        <v>1.15558305483681E-3</v>
      </c>
      <c r="AI62">
        <f t="shared" si="21"/>
        <v>0</v>
      </c>
      <c r="AJ62">
        <f t="shared" si="22"/>
        <v>0</v>
      </c>
      <c r="AK62">
        <f t="shared" si="23"/>
        <v>0</v>
      </c>
      <c r="AM62" t="str">
        <f t="shared" si="24"/>
        <v>AC_22:5-OH</v>
      </c>
      <c r="AN62">
        <f t="shared" si="25"/>
        <v>2.5056279352561698E-5</v>
      </c>
      <c r="AO62">
        <f t="shared" si="26"/>
        <v>2.31116610967362E-4</v>
      </c>
      <c r="AQ62">
        <f t="shared" si="27"/>
        <v>5.602754389555238E-5</v>
      </c>
      <c r="AR62">
        <f t="shared" si="28"/>
        <v>5.1679245285239487E-4</v>
      </c>
      <c r="AT62">
        <f t="shared" si="19"/>
        <v>2.5056279352561698E-5</v>
      </c>
      <c r="AU62">
        <f t="shared" si="20"/>
        <v>2.1097963540161677E-4</v>
      </c>
      <c r="AW62">
        <f t="shared" si="29"/>
        <v>0.42440750352790457</v>
      </c>
    </row>
    <row r="63" spans="1:49" x14ac:dyDescent="0.2">
      <c r="A63" t="s">
        <v>84</v>
      </c>
      <c r="B63">
        <v>492.34199999999998</v>
      </c>
      <c r="C63">
        <v>1.2544063729205801E-4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6.0061829768377902E-4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5.4489299550776601E-4</v>
      </c>
      <c r="U63">
        <v>6.4234059843257805E-4</v>
      </c>
      <c r="V63">
        <v>0</v>
      </c>
      <c r="W63">
        <v>0</v>
      </c>
      <c r="X63">
        <v>0</v>
      </c>
      <c r="AA63" t="str">
        <f t="shared" si="11"/>
        <v>AC_22:4-OH</v>
      </c>
      <c r="AB63">
        <f t="shared" si="12"/>
        <v>6.2720318646029006E-5</v>
      </c>
      <c r="AC63">
        <f t="shared" si="13"/>
        <v>0</v>
      </c>
      <c r="AD63">
        <f t="shared" si="14"/>
        <v>0</v>
      </c>
      <c r="AE63">
        <f t="shared" si="15"/>
        <v>0</v>
      </c>
      <c r="AF63">
        <f t="shared" si="16"/>
        <v>0</v>
      </c>
      <c r="AG63">
        <f t="shared" si="17"/>
        <v>3.0030914884188951E-4</v>
      </c>
      <c r="AH63">
        <f t="shared" si="18"/>
        <v>0</v>
      </c>
      <c r="AI63">
        <f t="shared" si="21"/>
        <v>2.7244649775388301E-4</v>
      </c>
      <c r="AJ63">
        <f t="shared" si="22"/>
        <v>3.2117029921628902E-4</v>
      </c>
      <c r="AK63">
        <f t="shared" si="23"/>
        <v>0</v>
      </c>
      <c r="AM63" t="str">
        <f t="shared" si="24"/>
        <v>AC_22:4-OH</v>
      </c>
      <c r="AN63">
        <f t="shared" si="25"/>
        <v>1.2544063729205802E-5</v>
      </c>
      <c r="AO63">
        <f t="shared" si="26"/>
        <v>1.7878518916241231E-4</v>
      </c>
      <c r="AQ63">
        <f t="shared" si="27"/>
        <v>2.8049379212593684E-5</v>
      </c>
      <c r="AR63">
        <f t="shared" si="28"/>
        <v>1.6412062697599867E-4</v>
      </c>
      <c r="AT63">
        <f t="shared" si="19"/>
        <v>1.25440637292058E-5</v>
      </c>
      <c r="AU63">
        <f t="shared" si="20"/>
        <v>6.700196539280883E-5</v>
      </c>
      <c r="AW63">
        <f t="shared" si="29"/>
        <v>8.5643127847466319E-2</v>
      </c>
    </row>
    <row r="64" spans="1:49" x14ac:dyDescent="0.2">
      <c r="A64" t="s">
        <v>85</v>
      </c>
      <c r="B64">
        <v>494.34399999999999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AA64" t="str">
        <f t="shared" si="11"/>
        <v>AC_22:3-OH</v>
      </c>
      <c r="AB64">
        <f t="shared" si="12"/>
        <v>0</v>
      </c>
      <c r="AC64">
        <f t="shared" si="13"/>
        <v>0</v>
      </c>
      <c r="AD64">
        <f t="shared" si="14"/>
        <v>0</v>
      </c>
      <c r="AE64">
        <f t="shared" si="15"/>
        <v>0</v>
      </c>
      <c r="AF64">
        <f t="shared" si="16"/>
        <v>0</v>
      </c>
      <c r="AG64">
        <f t="shared" si="17"/>
        <v>0</v>
      </c>
      <c r="AH64">
        <f t="shared" si="18"/>
        <v>0</v>
      </c>
      <c r="AI64">
        <f t="shared" si="21"/>
        <v>0</v>
      </c>
      <c r="AJ64">
        <f t="shared" si="22"/>
        <v>0</v>
      </c>
      <c r="AK64">
        <f t="shared" si="23"/>
        <v>0</v>
      </c>
      <c r="AM64" t="str">
        <f t="shared" si="24"/>
        <v>AC_22:3-OH</v>
      </c>
      <c r="AN64">
        <f t="shared" si="25"/>
        <v>0</v>
      </c>
      <c r="AO64">
        <f t="shared" si="26"/>
        <v>0</v>
      </c>
      <c r="AQ64">
        <f t="shared" si="27"/>
        <v>0</v>
      </c>
      <c r="AR64">
        <f t="shared" si="28"/>
        <v>0</v>
      </c>
      <c r="AT64">
        <f t="shared" si="19"/>
        <v>0</v>
      </c>
      <c r="AU64">
        <f t="shared" si="20"/>
        <v>0</v>
      </c>
      <c r="AW64" t="e">
        <f t="shared" si="29"/>
        <v>#DIV/0!</v>
      </c>
    </row>
    <row r="65" spans="1:49" x14ac:dyDescent="0.2">
      <c r="A65" t="s">
        <v>86</v>
      </c>
      <c r="B65">
        <v>496.346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7.9577844967146301E-5</v>
      </c>
      <c r="J65">
        <v>0</v>
      </c>
      <c r="K65">
        <v>0</v>
      </c>
      <c r="L65">
        <v>0</v>
      </c>
      <c r="M65">
        <v>0</v>
      </c>
      <c r="N65">
        <v>4.0049558492683901E-4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AA65" t="str">
        <f t="shared" si="11"/>
        <v>AC_22:2-OH</v>
      </c>
      <c r="AB65">
        <f t="shared" si="12"/>
        <v>0</v>
      </c>
      <c r="AC65">
        <f t="shared" si="13"/>
        <v>0</v>
      </c>
      <c r="AD65">
        <f t="shared" si="14"/>
        <v>0</v>
      </c>
      <c r="AE65">
        <f t="shared" si="15"/>
        <v>3.9788922483573151E-5</v>
      </c>
      <c r="AF65">
        <f t="shared" si="16"/>
        <v>0</v>
      </c>
      <c r="AG65">
        <f t="shared" si="17"/>
        <v>2.0024779246341951E-4</v>
      </c>
      <c r="AH65">
        <f t="shared" si="18"/>
        <v>0</v>
      </c>
      <c r="AI65">
        <f t="shared" si="21"/>
        <v>0</v>
      </c>
      <c r="AJ65">
        <f t="shared" si="22"/>
        <v>0</v>
      </c>
      <c r="AK65">
        <f t="shared" si="23"/>
        <v>0</v>
      </c>
      <c r="AM65" t="str">
        <f t="shared" si="24"/>
        <v>AC_22:2-OH</v>
      </c>
      <c r="AN65">
        <f t="shared" si="25"/>
        <v>7.9577844967146298E-6</v>
      </c>
      <c r="AO65">
        <f t="shared" si="26"/>
        <v>4.0049558492683899E-5</v>
      </c>
      <c r="AQ65">
        <f t="shared" si="27"/>
        <v>1.7794147084947865E-5</v>
      </c>
      <c r="AR65">
        <f t="shared" si="28"/>
        <v>8.9553535258495216E-5</v>
      </c>
      <c r="AT65">
        <f t="shared" si="19"/>
        <v>7.9577844967146298E-6</v>
      </c>
      <c r="AU65">
        <f t="shared" si="20"/>
        <v>3.6560077674275956E-5</v>
      </c>
      <c r="AW65">
        <f t="shared" si="29"/>
        <v>0.47282366930727449</v>
      </c>
    </row>
    <row r="66" spans="1:49" x14ac:dyDescent="0.2">
      <c r="A66" t="s">
        <v>87</v>
      </c>
      <c r="B66">
        <v>498.34800000000001</v>
      </c>
      <c r="C66">
        <v>0</v>
      </c>
      <c r="D66">
        <v>2.0623404093225701E-4</v>
      </c>
      <c r="E66">
        <v>4.8872945479522701E-4</v>
      </c>
      <c r="F66">
        <v>1.5172253897220001E-4</v>
      </c>
      <c r="G66">
        <v>2.4693819655592598E-4</v>
      </c>
      <c r="H66">
        <v>0</v>
      </c>
      <c r="I66">
        <v>0</v>
      </c>
      <c r="J66">
        <v>0</v>
      </c>
      <c r="K66">
        <v>0</v>
      </c>
      <c r="L66">
        <v>3.35417996713641E-4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6.4234059843257805E-4</v>
      </c>
      <c r="V66">
        <v>0</v>
      </c>
      <c r="W66">
        <v>0</v>
      </c>
      <c r="X66">
        <v>0</v>
      </c>
      <c r="AA66" t="str">
        <f t="shared" si="11"/>
        <v>AC_22:1-OH</v>
      </c>
      <c r="AB66">
        <f t="shared" si="12"/>
        <v>1.031170204661285E-4</v>
      </c>
      <c r="AC66">
        <f t="shared" si="13"/>
        <v>3.2022599688371354E-4</v>
      </c>
      <c r="AD66">
        <f t="shared" si="14"/>
        <v>1.2346909827796299E-4</v>
      </c>
      <c r="AE66">
        <f t="shared" si="15"/>
        <v>0</v>
      </c>
      <c r="AF66">
        <f t="shared" si="16"/>
        <v>1.677089983568205E-4</v>
      </c>
      <c r="AG66">
        <f t="shared" si="17"/>
        <v>0</v>
      </c>
      <c r="AH66">
        <f t="shared" si="18"/>
        <v>0</v>
      </c>
      <c r="AI66">
        <f t="shared" si="21"/>
        <v>0</v>
      </c>
      <c r="AJ66">
        <f t="shared" si="22"/>
        <v>3.2117029921628902E-4</v>
      </c>
      <c r="AK66">
        <f t="shared" si="23"/>
        <v>0</v>
      </c>
      <c r="AM66" t="str">
        <f t="shared" si="24"/>
        <v>AC_22:1-OH</v>
      </c>
      <c r="AN66">
        <f t="shared" si="25"/>
        <v>1.429042227969251E-4</v>
      </c>
      <c r="AO66">
        <f t="shared" si="26"/>
        <v>6.4234059843257799E-5</v>
      </c>
      <c r="AQ66">
        <f t="shared" si="27"/>
        <v>1.1666260206620986E-4</v>
      </c>
      <c r="AR66">
        <f t="shared" si="28"/>
        <v>1.4363172428031391E-4</v>
      </c>
      <c r="AT66">
        <f t="shared" si="19"/>
        <v>5.217310173041053E-5</v>
      </c>
      <c r="AU66">
        <f t="shared" si="20"/>
        <v>5.8637405893815088E-5</v>
      </c>
      <c r="AW66">
        <f t="shared" si="29"/>
        <v>0.37073841502832028</v>
      </c>
    </row>
    <row r="67" spans="1:49" x14ac:dyDescent="0.2">
      <c r="A67" t="s">
        <v>88</v>
      </c>
      <c r="B67">
        <v>500.35</v>
      </c>
      <c r="C67">
        <v>0</v>
      </c>
      <c r="D67">
        <v>0</v>
      </c>
      <c r="E67">
        <v>0</v>
      </c>
      <c r="F67">
        <v>0</v>
      </c>
      <c r="G67">
        <v>2.4693819655592598E-4</v>
      </c>
      <c r="H67">
        <v>0</v>
      </c>
      <c r="I67">
        <v>0</v>
      </c>
      <c r="J67">
        <v>0</v>
      </c>
      <c r="K67">
        <v>0</v>
      </c>
      <c r="L67">
        <v>2.08914577455524E-4</v>
      </c>
      <c r="M67">
        <v>6.0061829768377902E-4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6.4234059843257805E-4</v>
      </c>
      <c r="V67">
        <v>0</v>
      </c>
      <c r="W67">
        <v>0</v>
      </c>
      <c r="X67">
        <v>0</v>
      </c>
      <c r="AA67" t="str">
        <f t="shared" si="11"/>
        <v>AC_22:0-OH/24:6</v>
      </c>
      <c r="AB67">
        <f t="shared" si="12"/>
        <v>0</v>
      </c>
      <c r="AC67">
        <f t="shared" si="13"/>
        <v>0</v>
      </c>
      <c r="AD67">
        <f t="shared" si="14"/>
        <v>1.2346909827796299E-4</v>
      </c>
      <c r="AE67">
        <f t="shared" si="15"/>
        <v>0</v>
      </c>
      <c r="AF67">
        <f t="shared" si="16"/>
        <v>1.04457288727762E-4</v>
      </c>
      <c r="AG67">
        <f t="shared" si="17"/>
        <v>3.0030914884188951E-4</v>
      </c>
      <c r="AH67">
        <f t="shared" si="18"/>
        <v>0</v>
      </c>
      <c r="AI67">
        <f t="shared" si="21"/>
        <v>0</v>
      </c>
      <c r="AJ67">
        <f t="shared" si="22"/>
        <v>3.2117029921628902E-4</v>
      </c>
      <c r="AK67">
        <f t="shared" si="23"/>
        <v>0</v>
      </c>
      <c r="AM67" t="str">
        <f t="shared" si="24"/>
        <v>AC_22:0-OH/24:6</v>
      </c>
      <c r="AN67">
        <f t="shared" si="25"/>
        <v>4.5585277401144994E-5</v>
      </c>
      <c r="AO67">
        <f t="shared" si="26"/>
        <v>1.242958896116357E-4</v>
      </c>
      <c r="AQ67">
        <f t="shared" si="27"/>
        <v>6.2781079592564372E-5</v>
      </c>
      <c r="AR67">
        <f t="shared" si="28"/>
        <v>1.7035888963089153E-4</v>
      </c>
      <c r="AT67">
        <f t="shared" si="19"/>
        <v>2.8076552333959745E-5</v>
      </c>
      <c r="AU67">
        <f t="shared" si="20"/>
        <v>6.9548725457133391E-5</v>
      </c>
      <c r="AW67">
        <f t="shared" si="29"/>
        <v>0.37631498606916769</v>
      </c>
    </row>
    <row r="68" spans="1:49" x14ac:dyDescent="0.2">
      <c r="A68" t="s">
        <v>89</v>
      </c>
      <c r="B68">
        <v>502.35199999999998</v>
      </c>
      <c r="C68">
        <v>0</v>
      </c>
      <c r="D68">
        <v>0</v>
      </c>
      <c r="E68">
        <v>0</v>
      </c>
      <c r="F68">
        <v>0</v>
      </c>
      <c r="G68">
        <v>0</v>
      </c>
      <c r="H68">
        <v>3.1312468484370298E-4</v>
      </c>
      <c r="I68">
        <v>0</v>
      </c>
      <c r="J68">
        <v>0</v>
      </c>
      <c r="K68">
        <v>0</v>
      </c>
      <c r="L68">
        <v>1.26503419258118E-4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AA68" t="str">
        <f t="shared" si="11"/>
        <v>AC_24:5</v>
      </c>
      <c r="AB68">
        <f t="shared" si="12"/>
        <v>0</v>
      </c>
      <c r="AC68">
        <f t="shared" si="13"/>
        <v>0</v>
      </c>
      <c r="AD68">
        <f t="shared" si="14"/>
        <v>1.5656234242185149E-4</v>
      </c>
      <c r="AE68">
        <f t="shared" si="15"/>
        <v>0</v>
      </c>
      <c r="AF68">
        <f t="shared" si="16"/>
        <v>6.3251709629059001E-5</v>
      </c>
      <c r="AG68">
        <f t="shared" si="17"/>
        <v>0</v>
      </c>
      <c r="AH68">
        <f t="shared" si="18"/>
        <v>0</v>
      </c>
      <c r="AI68">
        <f t="shared" si="21"/>
        <v>0</v>
      </c>
      <c r="AJ68">
        <f t="shared" si="22"/>
        <v>0</v>
      </c>
      <c r="AK68">
        <f t="shared" si="23"/>
        <v>0</v>
      </c>
      <c r="AM68" t="str">
        <f t="shared" si="24"/>
        <v>AC_24:5</v>
      </c>
      <c r="AN68">
        <f t="shared" si="25"/>
        <v>4.3962810410182101E-5</v>
      </c>
      <c r="AO68">
        <f t="shared" si="26"/>
        <v>0</v>
      </c>
      <c r="AQ68">
        <f t="shared" si="27"/>
        <v>6.8645652338308714E-5</v>
      </c>
      <c r="AR68">
        <f t="shared" si="28"/>
        <v>0</v>
      </c>
      <c r="AT68">
        <f t="shared" si="19"/>
        <v>3.0699268997655136E-5</v>
      </c>
      <c r="AU68">
        <f t="shared" si="20"/>
        <v>0</v>
      </c>
      <c r="AW68">
        <f t="shared" si="29"/>
        <v>0.22539658813634059</v>
      </c>
    </row>
    <row r="69" spans="1:49" x14ac:dyDescent="0.2">
      <c r="A69" t="s">
        <v>90</v>
      </c>
      <c r="B69">
        <v>504.35399999999998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1.02331506735465E-3</v>
      </c>
      <c r="N69">
        <v>0</v>
      </c>
      <c r="O69">
        <v>1.87377606601261E-3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AA69" t="str">
        <f t="shared" si="11"/>
        <v>AC_24:4</v>
      </c>
      <c r="AB69">
        <f t="shared" si="12"/>
        <v>0</v>
      </c>
      <c r="AC69">
        <f t="shared" si="13"/>
        <v>0</v>
      </c>
      <c r="AD69">
        <f t="shared" si="14"/>
        <v>0</v>
      </c>
      <c r="AE69">
        <f t="shared" si="15"/>
        <v>0</v>
      </c>
      <c r="AF69">
        <f t="shared" si="16"/>
        <v>0</v>
      </c>
      <c r="AG69">
        <f t="shared" si="17"/>
        <v>5.1165753367732499E-4</v>
      </c>
      <c r="AH69">
        <f t="shared" si="18"/>
        <v>9.3688803300630502E-4</v>
      </c>
      <c r="AI69">
        <f t="shared" si="21"/>
        <v>0</v>
      </c>
      <c r="AJ69">
        <f t="shared" si="22"/>
        <v>0</v>
      </c>
      <c r="AK69">
        <f t="shared" si="23"/>
        <v>0</v>
      </c>
      <c r="AM69" t="str">
        <f t="shared" si="24"/>
        <v>AC_24:4</v>
      </c>
      <c r="AN69">
        <f t="shared" si="25"/>
        <v>0</v>
      </c>
      <c r="AO69">
        <f t="shared" si="26"/>
        <v>2.8970911333672599E-4</v>
      </c>
      <c r="AQ69">
        <f t="shared" si="27"/>
        <v>0</v>
      </c>
      <c r="AR69">
        <f t="shared" si="28"/>
        <v>4.242333574836573E-4</v>
      </c>
      <c r="AT69">
        <f t="shared" si="19"/>
        <v>0</v>
      </c>
      <c r="AU69">
        <f t="shared" si="20"/>
        <v>1.7319254295044797E-4</v>
      </c>
      <c r="AW69">
        <f t="shared" si="29"/>
        <v>0.20146822985662444</v>
      </c>
    </row>
    <row r="70" spans="1:49" x14ac:dyDescent="0.2">
      <c r="A70" t="s">
        <v>91</v>
      </c>
      <c r="B70">
        <v>506.35599999999999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1.6407681400493901E-4</v>
      </c>
      <c r="L70">
        <v>0</v>
      </c>
      <c r="M70">
        <v>1.02331506735465E-3</v>
      </c>
      <c r="N70">
        <v>0</v>
      </c>
      <c r="O70">
        <v>0</v>
      </c>
      <c r="P70">
        <v>0</v>
      </c>
      <c r="Q70">
        <v>5.3879717275154401E-4</v>
      </c>
      <c r="R70">
        <v>0</v>
      </c>
      <c r="S70">
        <v>0</v>
      </c>
      <c r="T70">
        <v>0</v>
      </c>
      <c r="U70">
        <v>0</v>
      </c>
      <c r="V70">
        <v>0</v>
      </c>
      <c r="W70">
        <v>1.1191572306770499E-3</v>
      </c>
      <c r="X70">
        <v>0</v>
      </c>
      <c r="AA70" t="str">
        <f t="shared" si="11"/>
        <v>AC_24:3</v>
      </c>
      <c r="AB70">
        <f t="shared" si="12"/>
        <v>0</v>
      </c>
      <c r="AC70">
        <f t="shared" si="13"/>
        <v>0</v>
      </c>
      <c r="AD70">
        <f t="shared" si="14"/>
        <v>0</v>
      </c>
      <c r="AE70">
        <f t="shared" si="15"/>
        <v>0</v>
      </c>
      <c r="AF70">
        <f t="shared" si="16"/>
        <v>8.2038407002469504E-5</v>
      </c>
      <c r="AG70">
        <f t="shared" si="17"/>
        <v>5.1165753367732499E-4</v>
      </c>
      <c r="AH70">
        <f t="shared" si="18"/>
        <v>0</v>
      </c>
      <c r="AI70">
        <f t="shared" si="21"/>
        <v>0</v>
      </c>
      <c r="AJ70">
        <f t="shared" si="22"/>
        <v>0</v>
      </c>
      <c r="AK70">
        <f t="shared" si="23"/>
        <v>5.5957861533852495E-4</v>
      </c>
      <c r="AM70" t="str">
        <f t="shared" si="24"/>
        <v>AC_24:3</v>
      </c>
      <c r="AN70">
        <f t="shared" si="25"/>
        <v>1.6407681400493901E-5</v>
      </c>
      <c r="AO70">
        <f t="shared" si="26"/>
        <v>2.1424722980316999E-4</v>
      </c>
      <c r="AQ70">
        <f t="shared" si="27"/>
        <v>3.6688690964663312E-5</v>
      </c>
      <c r="AR70">
        <f t="shared" si="28"/>
        <v>2.938589292165895E-4</v>
      </c>
      <c r="AT70">
        <f t="shared" si="19"/>
        <v>1.6407681400493898E-5</v>
      </c>
      <c r="AU70">
        <f t="shared" si="20"/>
        <v>1.1996740549021401E-4</v>
      </c>
      <c r="AW70">
        <f t="shared" si="29"/>
        <v>0.20742154872836557</v>
      </c>
    </row>
    <row r="71" spans="1:49" x14ac:dyDescent="0.2">
      <c r="A71" t="s">
        <v>92</v>
      </c>
      <c r="B71">
        <v>508.358</v>
      </c>
      <c r="C71">
        <v>0</v>
      </c>
      <c r="D71">
        <v>0</v>
      </c>
      <c r="E71">
        <v>0</v>
      </c>
      <c r="F71">
        <v>2.5056279352561698E-4</v>
      </c>
      <c r="G71">
        <v>2.4693819655592598E-4</v>
      </c>
      <c r="H71">
        <v>3.1312468484370298E-4</v>
      </c>
      <c r="I71">
        <v>0</v>
      </c>
      <c r="J71">
        <v>0</v>
      </c>
      <c r="K71">
        <v>1.08062741781542E-4</v>
      </c>
      <c r="L71">
        <v>2.08914577455524E-4</v>
      </c>
      <c r="M71">
        <v>3.4021534926799299E-4</v>
      </c>
      <c r="N71">
        <v>0</v>
      </c>
      <c r="O71">
        <v>1.87377606601261E-3</v>
      </c>
      <c r="P71">
        <v>0</v>
      </c>
      <c r="Q71">
        <v>0</v>
      </c>
      <c r="R71">
        <v>0</v>
      </c>
      <c r="S71">
        <v>2.3804234178151099E-4</v>
      </c>
      <c r="T71">
        <v>5.4489299550776601E-4</v>
      </c>
      <c r="U71">
        <v>0</v>
      </c>
      <c r="V71">
        <v>0</v>
      </c>
      <c r="W71">
        <v>0</v>
      </c>
      <c r="X71">
        <v>0</v>
      </c>
      <c r="AA71" t="str">
        <f t="shared" si="11"/>
        <v>AC_24:2</v>
      </c>
      <c r="AB71">
        <f t="shared" si="12"/>
        <v>0</v>
      </c>
      <c r="AC71">
        <f t="shared" si="13"/>
        <v>1.2528139676280849E-4</v>
      </c>
      <c r="AD71">
        <f t="shared" si="14"/>
        <v>2.8003144069981445E-4</v>
      </c>
      <c r="AE71">
        <f t="shared" si="15"/>
        <v>0</v>
      </c>
      <c r="AF71">
        <f t="shared" si="16"/>
        <v>1.58488659618533E-4</v>
      </c>
      <c r="AG71">
        <f t="shared" si="17"/>
        <v>1.701076746339965E-4</v>
      </c>
      <c r="AH71">
        <f t="shared" si="18"/>
        <v>9.3688803300630502E-4</v>
      </c>
      <c r="AI71">
        <f t="shared" ref="AI71:AI93" si="30">AVERAGE(S71:T71)</f>
        <v>3.9146766864463852E-4</v>
      </c>
      <c r="AJ71">
        <f t="shared" ref="AJ71:AJ93" si="31">AVERAGE(U71:V71)</f>
        <v>0</v>
      </c>
      <c r="AK71">
        <f t="shared" ref="AK71:AK93" si="32">AVERAGE(W71:X71)</f>
        <v>0</v>
      </c>
      <c r="AM71" t="str">
        <f t="shared" ref="AM71:AM93" si="33">A71</f>
        <v>AC_24:2</v>
      </c>
      <c r="AN71">
        <f t="shared" ref="AN71:AN93" si="34">AVERAGE(AB71:AF71)</f>
        <v>1.1276029941623119E-4</v>
      </c>
      <c r="AO71">
        <f t="shared" ref="AO71:AO93" si="35">AVERAGE(AG71:AK71)</f>
        <v>2.9969267525698802E-4</v>
      </c>
      <c r="AQ71">
        <f t="shared" ref="AQ71:AQ93" si="36">STDEV(AB71:AF71)</f>
        <v>1.1795896083039073E-4</v>
      </c>
      <c r="AR71">
        <f t="shared" ref="AR71:AR93" si="37">STDEV(AG71:AK71)</f>
        <v>3.9078902394400265E-4</v>
      </c>
      <c r="AT71">
        <f t="shared" si="19"/>
        <v>5.2752850994397738E-5</v>
      </c>
      <c r="AU71">
        <f t="shared" si="20"/>
        <v>1.5953895095718073E-4</v>
      </c>
      <c r="AW71">
        <f t="shared" ref="AW71:AW93" si="38">TTEST(AB71:AF71,AG71:AK71,2,3)</f>
        <v>0.35539926268574296</v>
      </c>
    </row>
    <row r="72" spans="1:49" x14ac:dyDescent="0.2">
      <c r="A72" t="s">
        <v>93</v>
      </c>
      <c r="B72">
        <v>510.36</v>
      </c>
      <c r="C72">
        <v>0</v>
      </c>
      <c r="D72">
        <v>0</v>
      </c>
      <c r="E72">
        <v>2.0945548062652601E-4</v>
      </c>
      <c r="F72">
        <v>0</v>
      </c>
      <c r="G72">
        <v>5.9583627431190704E-4</v>
      </c>
      <c r="H72">
        <v>0</v>
      </c>
      <c r="I72">
        <v>0</v>
      </c>
      <c r="J72">
        <v>0</v>
      </c>
      <c r="K72">
        <v>0</v>
      </c>
      <c r="L72">
        <v>2.08914577455524E-4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AA72" t="str">
        <f t="shared" ref="AA72:AA107" si="39">A72</f>
        <v>AC_24:1</v>
      </c>
      <c r="AB72">
        <f t="shared" ref="AB72:AB107" si="40">AVERAGE(C72:D72)</f>
        <v>0</v>
      </c>
      <c r="AC72">
        <f t="shared" ref="AC72:AC107" si="41">AVERAGE(E72:F72)</f>
        <v>1.0472774031326301E-4</v>
      </c>
      <c r="AD72">
        <f t="shared" ref="AD72:AD107" si="42">AVERAGE(G72:H72)</f>
        <v>2.9791813715595352E-4</v>
      </c>
      <c r="AE72">
        <f t="shared" ref="AE72:AE107" si="43">AVERAGE(I72:J72)</f>
        <v>0</v>
      </c>
      <c r="AF72">
        <f t="shared" ref="AF72:AF107" si="44">AVERAGE(K72:L72)</f>
        <v>1.04457288727762E-4</v>
      </c>
      <c r="AG72">
        <f t="shared" ref="AG72:AG107" si="45">AVERAGE(M72:N72)</f>
        <v>0</v>
      </c>
      <c r="AH72">
        <f t="shared" ref="AH72:AH107" si="46">AVERAGE(O72:P72)</f>
        <v>0</v>
      </c>
      <c r="AI72">
        <f t="shared" si="30"/>
        <v>0</v>
      </c>
      <c r="AJ72">
        <f t="shared" si="31"/>
        <v>0</v>
      </c>
      <c r="AK72">
        <f t="shared" si="32"/>
        <v>0</v>
      </c>
      <c r="AM72" t="str">
        <f t="shared" si="33"/>
        <v>AC_24:1</v>
      </c>
      <c r="AN72">
        <f t="shared" si="34"/>
        <v>1.0142063323939571E-4</v>
      </c>
      <c r="AO72">
        <f t="shared" si="35"/>
        <v>0</v>
      </c>
      <c r="AQ72">
        <f t="shared" si="36"/>
        <v>1.2165906971178796E-4</v>
      </c>
      <c r="AR72">
        <f t="shared" si="37"/>
        <v>0</v>
      </c>
      <c r="AT72">
        <f t="shared" ref="AT72:AT107" si="47">AQ72/SQRT(5)</f>
        <v>5.4407589990988725E-5</v>
      </c>
      <c r="AU72">
        <f t="shared" ref="AU72:AU107" si="48">AR72/SQRT(6)</f>
        <v>0</v>
      </c>
      <c r="AW72">
        <f t="shared" si="38"/>
        <v>0.13575625729208515</v>
      </c>
    </row>
    <row r="73" spans="1:49" x14ac:dyDescent="0.2">
      <c r="A73" t="s">
        <v>94</v>
      </c>
      <c r="B73">
        <v>512.36199999999997</v>
      </c>
      <c r="C73">
        <v>2.0715944192899901E-4</v>
      </c>
      <c r="D73">
        <v>0</v>
      </c>
      <c r="E73">
        <v>0</v>
      </c>
      <c r="F73">
        <v>7.8645027099966399E-5</v>
      </c>
      <c r="G73">
        <v>0</v>
      </c>
      <c r="H73">
        <v>0</v>
      </c>
      <c r="I73">
        <v>2.5353474813317398E-4</v>
      </c>
      <c r="J73">
        <v>2.37583725099846E-4</v>
      </c>
      <c r="K73">
        <v>1.7846064691668301E-4</v>
      </c>
      <c r="L73">
        <v>0</v>
      </c>
      <c r="M73">
        <v>0</v>
      </c>
      <c r="N73">
        <v>1.2046286781194401E-3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6.4234059843257805E-4</v>
      </c>
      <c r="V73">
        <v>0</v>
      </c>
      <c r="W73">
        <v>0</v>
      </c>
      <c r="X73">
        <v>0</v>
      </c>
      <c r="AA73" t="str">
        <f t="shared" si="39"/>
        <v>AC_24:0</v>
      </c>
      <c r="AB73">
        <f t="shared" si="40"/>
        <v>1.0357972096449951E-4</v>
      </c>
      <c r="AC73">
        <f t="shared" si="41"/>
        <v>3.9322513549983199E-5</v>
      </c>
      <c r="AD73">
        <f t="shared" si="42"/>
        <v>0</v>
      </c>
      <c r="AE73">
        <f t="shared" si="43"/>
        <v>2.4555923661650998E-4</v>
      </c>
      <c r="AF73">
        <f t="shared" si="44"/>
        <v>8.9230323458341503E-5</v>
      </c>
      <c r="AG73">
        <f t="shared" si="45"/>
        <v>6.0231433905972003E-4</v>
      </c>
      <c r="AH73">
        <f t="shared" si="46"/>
        <v>0</v>
      </c>
      <c r="AI73">
        <f t="shared" si="30"/>
        <v>0</v>
      </c>
      <c r="AJ73">
        <f t="shared" si="31"/>
        <v>3.2117029921628902E-4</v>
      </c>
      <c r="AK73">
        <f t="shared" si="32"/>
        <v>0</v>
      </c>
      <c r="AM73" t="str">
        <f t="shared" si="33"/>
        <v>AC_24:0</v>
      </c>
      <c r="AN73">
        <f t="shared" si="34"/>
        <v>9.5538358917866855E-5</v>
      </c>
      <c r="AO73">
        <f t="shared" si="35"/>
        <v>1.8469692765520182E-4</v>
      </c>
      <c r="AQ73">
        <f t="shared" si="36"/>
        <v>9.3405725005938264E-5</v>
      </c>
      <c r="AR73">
        <f t="shared" si="37"/>
        <v>2.7173891362357072E-4</v>
      </c>
      <c r="AT73">
        <f t="shared" si="47"/>
        <v>4.177231012018598E-5</v>
      </c>
      <c r="AU73">
        <f t="shared" si="48"/>
        <v>1.109369469393301E-4</v>
      </c>
      <c r="AW73">
        <f t="shared" si="38"/>
        <v>0.51910779741718738</v>
      </c>
    </row>
    <row r="74" spans="1:49" x14ac:dyDescent="0.2">
      <c r="A74" t="s">
        <v>95</v>
      </c>
      <c r="B74">
        <v>516.36599999999999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1.7846064691668301E-4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2.3804234178151099E-4</v>
      </c>
      <c r="T74">
        <v>0</v>
      </c>
      <c r="U74">
        <v>0</v>
      </c>
      <c r="V74">
        <v>0</v>
      </c>
      <c r="W74">
        <v>0</v>
      </c>
      <c r="X74">
        <v>0</v>
      </c>
      <c r="AA74" t="str">
        <f t="shared" si="39"/>
        <v>AC_24:6-OH</v>
      </c>
      <c r="AB74">
        <f t="shared" si="40"/>
        <v>0</v>
      </c>
      <c r="AC74">
        <f t="shared" si="41"/>
        <v>0</v>
      </c>
      <c r="AD74">
        <f t="shared" si="42"/>
        <v>0</v>
      </c>
      <c r="AE74">
        <f t="shared" si="43"/>
        <v>0</v>
      </c>
      <c r="AF74">
        <f t="shared" si="44"/>
        <v>8.9230323458341503E-5</v>
      </c>
      <c r="AG74">
        <f t="shared" si="45"/>
        <v>0</v>
      </c>
      <c r="AH74">
        <f t="shared" si="46"/>
        <v>0</v>
      </c>
      <c r="AI74">
        <f t="shared" si="30"/>
        <v>1.190211708907555E-4</v>
      </c>
      <c r="AJ74">
        <f t="shared" si="31"/>
        <v>0</v>
      </c>
      <c r="AK74">
        <f t="shared" si="32"/>
        <v>0</v>
      </c>
      <c r="AM74" t="str">
        <f t="shared" si="33"/>
        <v>AC_24:6-OH</v>
      </c>
      <c r="AN74">
        <f t="shared" si="34"/>
        <v>1.7846064691668301E-5</v>
      </c>
      <c r="AO74">
        <f t="shared" si="35"/>
        <v>2.3804234178151098E-5</v>
      </c>
      <c r="AQ74">
        <f t="shared" si="36"/>
        <v>3.9905013781429148E-5</v>
      </c>
      <c r="AR74">
        <f t="shared" si="37"/>
        <v>5.3227885774669694E-5</v>
      </c>
      <c r="AT74">
        <f t="shared" si="47"/>
        <v>1.7846064691668301E-5</v>
      </c>
      <c r="AU74">
        <f t="shared" si="48"/>
        <v>2.1730193372514677E-5</v>
      </c>
      <c r="AW74">
        <f t="shared" si="38"/>
        <v>0.84665250708247819</v>
      </c>
    </row>
    <row r="75" spans="1:49" x14ac:dyDescent="0.2">
      <c r="A75" t="s">
        <v>96</v>
      </c>
      <c r="B75">
        <v>518.36800000000005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2.3447471914008101E-4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AA75" t="str">
        <f t="shared" si="39"/>
        <v>AC_24:5-OH</v>
      </c>
      <c r="AB75">
        <f t="shared" si="40"/>
        <v>0</v>
      </c>
      <c r="AC75">
        <f t="shared" si="41"/>
        <v>0</v>
      </c>
      <c r="AD75">
        <f t="shared" si="42"/>
        <v>0</v>
      </c>
      <c r="AE75">
        <f t="shared" si="43"/>
        <v>0</v>
      </c>
      <c r="AF75">
        <f t="shared" si="44"/>
        <v>1.1723735957004051E-4</v>
      </c>
      <c r="AG75">
        <f t="shared" si="45"/>
        <v>0</v>
      </c>
      <c r="AH75">
        <f t="shared" si="46"/>
        <v>0</v>
      </c>
      <c r="AI75">
        <f t="shared" si="30"/>
        <v>0</v>
      </c>
      <c r="AJ75">
        <f t="shared" si="31"/>
        <v>0</v>
      </c>
      <c r="AK75">
        <f t="shared" si="32"/>
        <v>0</v>
      </c>
      <c r="AM75" t="str">
        <f t="shared" si="33"/>
        <v>AC_24:5-OH</v>
      </c>
      <c r="AN75">
        <f t="shared" si="34"/>
        <v>2.3447471914008103E-5</v>
      </c>
      <c r="AO75">
        <f t="shared" si="35"/>
        <v>0</v>
      </c>
      <c r="AQ75">
        <f t="shared" si="36"/>
        <v>5.2430141100239224E-5</v>
      </c>
      <c r="AR75">
        <f t="shared" si="37"/>
        <v>0</v>
      </c>
      <c r="AT75">
        <f t="shared" si="47"/>
        <v>2.3447471914008103E-5</v>
      </c>
      <c r="AU75">
        <f t="shared" si="48"/>
        <v>0</v>
      </c>
      <c r="AW75">
        <f t="shared" si="38"/>
        <v>0.37390096630005903</v>
      </c>
    </row>
    <row r="76" spans="1:49" x14ac:dyDescent="0.2">
      <c r="A76" t="s">
        <v>97</v>
      </c>
      <c r="B76">
        <v>520.37</v>
      </c>
      <c r="C76">
        <v>0</v>
      </c>
      <c r="D76">
        <v>6.4731405289008897E-5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1.0997826836640001E-3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2.2203977659796499E-4</v>
      </c>
      <c r="AA76" t="str">
        <f t="shared" si="39"/>
        <v>AC_24:4-OH</v>
      </c>
      <c r="AB76">
        <f t="shared" si="40"/>
        <v>3.2365702644504449E-5</v>
      </c>
      <c r="AC76">
        <f t="shared" si="41"/>
        <v>0</v>
      </c>
      <c r="AD76">
        <f t="shared" si="42"/>
        <v>0</v>
      </c>
      <c r="AE76">
        <f t="shared" si="43"/>
        <v>0</v>
      </c>
      <c r="AF76">
        <f t="shared" si="44"/>
        <v>0</v>
      </c>
      <c r="AG76">
        <f t="shared" si="45"/>
        <v>0</v>
      </c>
      <c r="AH76">
        <f t="shared" si="46"/>
        <v>5.4989134183200004E-4</v>
      </c>
      <c r="AI76">
        <f t="shared" si="30"/>
        <v>0</v>
      </c>
      <c r="AJ76">
        <f t="shared" si="31"/>
        <v>0</v>
      </c>
      <c r="AK76">
        <f t="shared" si="32"/>
        <v>1.110198882989825E-4</v>
      </c>
      <c r="AM76" t="str">
        <f t="shared" si="33"/>
        <v>AC_24:4-OH</v>
      </c>
      <c r="AN76">
        <f t="shared" si="34"/>
        <v>6.4731405289008894E-6</v>
      </c>
      <c r="AO76">
        <f t="shared" si="35"/>
        <v>1.3218224602619652E-4</v>
      </c>
      <c r="AQ76">
        <f t="shared" si="36"/>
        <v>1.4474382250531332E-5</v>
      </c>
      <c r="AR76">
        <f t="shared" si="37"/>
        <v>2.3840363493299885E-4</v>
      </c>
      <c r="AT76">
        <f t="shared" si="47"/>
        <v>6.4731405289008894E-6</v>
      </c>
      <c r="AU76">
        <f t="shared" si="48"/>
        <v>9.7327876401767684E-5</v>
      </c>
      <c r="AW76">
        <f t="shared" si="38"/>
        <v>0.30404335100645125</v>
      </c>
    </row>
    <row r="77" spans="1:49" x14ac:dyDescent="0.2">
      <c r="A77" t="s">
        <v>98</v>
      </c>
      <c r="B77">
        <v>522.37199999999996</v>
      </c>
      <c r="C77">
        <v>0</v>
      </c>
      <c r="D77">
        <v>2.0623404093225701E-4</v>
      </c>
      <c r="E77">
        <v>0</v>
      </c>
      <c r="F77">
        <v>3.2920782062558401E-4</v>
      </c>
      <c r="G77">
        <v>3.2444555863030399E-4</v>
      </c>
      <c r="H77">
        <v>1.23335440338891E-3</v>
      </c>
      <c r="I77">
        <v>5.1879423135699502E-4</v>
      </c>
      <c r="J77">
        <v>1.43863362486564E-4</v>
      </c>
      <c r="K77">
        <v>4.7242224836232502E-4</v>
      </c>
      <c r="L77">
        <v>4.8746734739622198E-4</v>
      </c>
      <c r="M77">
        <v>1.02331506735465E-3</v>
      </c>
      <c r="N77">
        <v>7.0703740135823895E-4</v>
      </c>
      <c r="O77">
        <v>0</v>
      </c>
      <c r="P77">
        <v>4.6223322193472303E-3</v>
      </c>
      <c r="Q77">
        <v>5.3879717275154401E-4</v>
      </c>
      <c r="R77">
        <v>0</v>
      </c>
      <c r="S77">
        <v>4.05569254138265E-4</v>
      </c>
      <c r="T77">
        <v>3.9056294250977498E-4</v>
      </c>
      <c r="U77">
        <v>0</v>
      </c>
      <c r="V77">
        <v>0</v>
      </c>
      <c r="W77">
        <v>1.1191572306770499E-3</v>
      </c>
      <c r="X77">
        <v>7.8542132086203899E-4</v>
      </c>
      <c r="AA77" t="str">
        <f t="shared" si="39"/>
        <v>AC_24:3-OH</v>
      </c>
      <c r="AB77">
        <f t="shared" si="40"/>
        <v>1.031170204661285E-4</v>
      </c>
      <c r="AC77">
        <f t="shared" si="41"/>
        <v>1.6460391031279201E-4</v>
      </c>
      <c r="AD77">
        <f t="shared" si="42"/>
        <v>7.7889998100960699E-4</v>
      </c>
      <c r="AE77">
        <f t="shared" si="43"/>
        <v>3.3132879692177953E-4</v>
      </c>
      <c r="AF77">
        <f t="shared" si="44"/>
        <v>4.799447978792735E-4</v>
      </c>
      <c r="AG77">
        <f t="shared" si="45"/>
        <v>8.6517623435644446E-4</v>
      </c>
      <c r="AH77">
        <f t="shared" si="46"/>
        <v>2.3111661096736152E-3</v>
      </c>
      <c r="AI77">
        <f t="shared" si="30"/>
        <v>3.9806609832402002E-4</v>
      </c>
      <c r="AJ77">
        <f t="shared" si="31"/>
        <v>0</v>
      </c>
      <c r="AK77">
        <f t="shared" si="32"/>
        <v>9.522892757695444E-4</v>
      </c>
      <c r="AM77" t="str">
        <f t="shared" si="33"/>
        <v>AC_24:3-OH</v>
      </c>
      <c r="AN77">
        <f t="shared" si="34"/>
        <v>3.7157890131791609E-4</v>
      </c>
      <c r="AO77">
        <f t="shared" si="35"/>
        <v>9.0533954362472489E-4</v>
      </c>
      <c r="AQ77">
        <f t="shared" si="36"/>
        <v>2.7119371709845259E-4</v>
      </c>
      <c r="AR77">
        <f t="shared" si="37"/>
        <v>8.7423276936502109E-4</v>
      </c>
      <c r="AT77">
        <f t="shared" si="47"/>
        <v>1.212815173005974E-4</v>
      </c>
      <c r="AU77">
        <f t="shared" si="48"/>
        <v>3.5690403356075851E-4</v>
      </c>
      <c r="AW77">
        <f t="shared" si="38"/>
        <v>0.2517160099120509</v>
      </c>
    </row>
    <row r="78" spans="1:49" x14ac:dyDescent="0.2">
      <c r="A78" t="s">
        <v>99</v>
      </c>
      <c r="B78">
        <v>524.37400000000002</v>
      </c>
      <c r="C78">
        <v>0</v>
      </c>
      <c r="D78">
        <v>0</v>
      </c>
      <c r="E78">
        <v>0</v>
      </c>
      <c r="F78">
        <v>0</v>
      </c>
      <c r="G78">
        <v>2.4693819655592598E-4</v>
      </c>
      <c r="H78">
        <v>1.89605453909898E-4</v>
      </c>
      <c r="I78">
        <v>3.3311259310031999E-4</v>
      </c>
      <c r="J78">
        <v>0</v>
      </c>
      <c r="K78">
        <v>2.8652338869822498E-4</v>
      </c>
      <c r="L78">
        <v>2.08914577455524E-4</v>
      </c>
      <c r="M78">
        <v>9.4083364695177196E-4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AA78" t="str">
        <f t="shared" si="39"/>
        <v>AC_24:2-OH</v>
      </c>
      <c r="AB78">
        <f t="shared" si="40"/>
        <v>0</v>
      </c>
      <c r="AC78">
        <f t="shared" si="41"/>
        <v>0</v>
      </c>
      <c r="AD78">
        <f t="shared" si="42"/>
        <v>2.1827182523291198E-4</v>
      </c>
      <c r="AE78">
        <f t="shared" si="43"/>
        <v>1.6655629655015999E-4</v>
      </c>
      <c r="AF78">
        <f t="shared" si="44"/>
        <v>2.4771898307687448E-4</v>
      </c>
      <c r="AG78">
        <f t="shared" si="45"/>
        <v>4.7041682347588598E-4</v>
      </c>
      <c r="AH78">
        <f t="shared" si="46"/>
        <v>0</v>
      </c>
      <c r="AI78">
        <f t="shared" si="30"/>
        <v>0</v>
      </c>
      <c r="AJ78">
        <f t="shared" si="31"/>
        <v>0</v>
      </c>
      <c r="AK78">
        <f t="shared" si="32"/>
        <v>0</v>
      </c>
      <c r="AM78" t="str">
        <f t="shared" si="33"/>
        <v>AC_24:2-OH</v>
      </c>
      <c r="AN78">
        <f t="shared" si="34"/>
        <v>1.265094209719893E-4</v>
      </c>
      <c r="AO78">
        <f t="shared" si="35"/>
        <v>9.4083364695177202E-5</v>
      </c>
      <c r="AQ78">
        <f t="shared" si="36"/>
        <v>1.1908517562475243E-4</v>
      </c>
      <c r="AR78">
        <f t="shared" si="37"/>
        <v>2.1037679901031998E-4</v>
      </c>
      <c r="AT78">
        <f t="shared" si="47"/>
        <v>5.3256509561889482E-5</v>
      </c>
      <c r="AU78">
        <f t="shared" si="48"/>
        <v>8.5885968549222848E-5</v>
      </c>
      <c r="AW78">
        <f t="shared" si="38"/>
        <v>0.77384268675053458</v>
      </c>
    </row>
    <row r="79" spans="1:49" x14ac:dyDescent="0.2">
      <c r="A79" t="s">
        <v>100</v>
      </c>
      <c r="B79">
        <v>526.37599999999998</v>
      </c>
      <c r="C79">
        <v>0</v>
      </c>
      <c r="D79">
        <v>2.0623404093225701E-4</v>
      </c>
      <c r="E79">
        <v>2.0945548062652601E-4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AA79" t="str">
        <f t="shared" si="39"/>
        <v>AC_24:1-OH</v>
      </c>
      <c r="AB79">
        <f t="shared" si="40"/>
        <v>1.031170204661285E-4</v>
      </c>
      <c r="AC79">
        <f t="shared" si="41"/>
        <v>1.0472774031326301E-4</v>
      </c>
      <c r="AD79">
        <f t="shared" si="42"/>
        <v>0</v>
      </c>
      <c r="AE79">
        <f t="shared" si="43"/>
        <v>0</v>
      </c>
      <c r="AF79">
        <f t="shared" si="44"/>
        <v>0</v>
      </c>
      <c r="AG79">
        <f t="shared" si="45"/>
        <v>0</v>
      </c>
      <c r="AH79">
        <f t="shared" si="46"/>
        <v>0</v>
      </c>
      <c r="AI79">
        <f t="shared" si="30"/>
        <v>0</v>
      </c>
      <c r="AJ79">
        <f t="shared" si="31"/>
        <v>0</v>
      </c>
      <c r="AK79">
        <f t="shared" si="32"/>
        <v>0</v>
      </c>
      <c r="AM79" t="str">
        <f t="shared" si="33"/>
        <v>AC_24:1-OH</v>
      </c>
      <c r="AN79">
        <f t="shared" si="34"/>
        <v>4.1568952155878304E-5</v>
      </c>
      <c r="AO79">
        <f t="shared" si="35"/>
        <v>0</v>
      </c>
      <c r="AQ79">
        <f t="shared" si="36"/>
        <v>5.6923480621457343E-5</v>
      </c>
      <c r="AR79">
        <f t="shared" si="37"/>
        <v>0</v>
      </c>
      <c r="AT79">
        <f t="shared" si="47"/>
        <v>2.5456954437094118E-5</v>
      </c>
      <c r="AU79">
        <f t="shared" si="48"/>
        <v>0</v>
      </c>
      <c r="AW79">
        <f t="shared" si="38"/>
        <v>0.17782490038041041</v>
      </c>
    </row>
    <row r="80" spans="1:49" x14ac:dyDescent="0.2">
      <c r="A80" t="s">
        <v>101</v>
      </c>
      <c r="B80">
        <v>528.37800000000004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AA80" t="str">
        <f t="shared" si="39"/>
        <v>AC_24:0-OH/26:6</v>
      </c>
      <c r="AB80">
        <f t="shared" si="40"/>
        <v>0</v>
      </c>
      <c r="AC80">
        <f t="shared" si="41"/>
        <v>0</v>
      </c>
      <c r="AD80">
        <f t="shared" si="42"/>
        <v>0</v>
      </c>
      <c r="AE80">
        <f t="shared" si="43"/>
        <v>0</v>
      </c>
      <c r="AF80">
        <f t="shared" si="44"/>
        <v>0</v>
      </c>
      <c r="AG80">
        <f t="shared" si="45"/>
        <v>0</v>
      </c>
      <c r="AH80">
        <f t="shared" si="46"/>
        <v>0</v>
      </c>
      <c r="AI80">
        <f t="shared" si="30"/>
        <v>0</v>
      </c>
      <c r="AJ80">
        <f t="shared" si="31"/>
        <v>0</v>
      </c>
      <c r="AK80">
        <f t="shared" si="32"/>
        <v>0</v>
      </c>
      <c r="AM80" t="str">
        <f t="shared" si="33"/>
        <v>AC_24:0-OH/26:6</v>
      </c>
      <c r="AN80">
        <f t="shared" si="34"/>
        <v>0</v>
      </c>
      <c r="AO80">
        <f t="shared" si="35"/>
        <v>0</v>
      </c>
      <c r="AQ80">
        <f t="shared" si="36"/>
        <v>0</v>
      </c>
      <c r="AR80">
        <f t="shared" si="37"/>
        <v>0</v>
      </c>
      <c r="AT80">
        <f t="shared" si="47"/>
        <v>0</v>
      </c>
      <c r="AU80">
        <f t="shared" si="48"/>
        <v>0</v>
      </c>
      <c r="AW80" t="e">
        <f t="shared" si="38"/>
        <v>#DIV/0!</v>
      </c>
    </row>
    <row r="81" spans="1:49" x14ac:dyDescent="0.2">
      <c r="A81" t="s">
        <v>102</v>
      </c>
      <c r="B81">
        <v>530.38</v>
      </c>
      <c r="C81">
        <v>0</v>
      </c>
      <c r="D81">
        <v>3.3111432292647801E-4</v>
      </c>
      <c r="E81">
        <v>0</v>
      </c>
      <c r="F81">
        <v>7.8645027099966399E-5</v>
      </c>
      <c r="G81">
        <v>0</v>
      </c>
      <c r="H81">
        <v>0</v>
      </c>
      <c r="I81">
        <v>2.5353474813317398E-4</v>
      </c>
      <c r="J81">
        <v>6.9822538771953802E-4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1.1191572306770499E-3</v>
      </c>
      <c r="X81">
        <v>2.2203977659796499E-4</v>
      </c>
      <c r="AA81" t="str">
        <f t="shared" si="39"/>
        <v>AC_26:5</v>
      </c>
      <c r="AB81">
        <f t="shared" si="40"/>
        <v>1.6555716146323901E-4</v>
      </c>
      <c r="AC81">
        <f t="shared" si="41"/>
        <v>3.9322513549983199E-5</v>
      </c>
      <c r="AD81">
        <f t="shared" si="42"/>
        <v>0</v>
      </c>
      <c r="AE81">
        <f t="shared" si="43"/>
        <v>4.7588006792635598E-4</v>
      </c>
      <c r="AF81">
        <f t="shared" si="44"/>
        <v>0</v>
      </c>
      <c r="AG81">
        <f t="shared" si="45"/>
        <v>0</v>
      </c>
      <c r="AH81">
        <f t="shared" si="46"/>
        <v>0</v>
      </c>
      <c r="AI81">
        <f t="shared" si="30"/>
        <v>0</v>
      </c>
      <c r="AJ81">
        <f t="shared" si="31"/>
        <v>0</v>
      </c>
      <c r="AK81">
        <f t="shared" si="32"/>
        <v>6.7059850363750746E-4</v>
      </c>
      <c r="AM81" t="str">
        <f t="shared" si="33"/>
        <v>AC_26:5</v>
      </c>
      <c r="AN81">
        <f t="shared" si="34"/>
        <v>1.3615194858791565E-4</v>
      </c>
      <c r="AO81">
        <f t="shared" si="35"/>
        <v>1.341197007275015E-4</v>
      </c>
      <c r="AQ81">
        <f t="shared" si="36"/>
        <v>2.016993476141003E-4</v>
      </c>
      <c r="AR81">
        <f t="shared" si="37"/>
        <v>2.9990076794862139E-4</v>
      </c>
      <c r="AT81">
        <f t="shared" si="47"/>
        <v>9.0202690456497655E-5</v>
      </c>
      <c r="AU81">
        <f t="shared" si="48"/>
        <v>1.2243397582382439E-4</v>
      </c>
      <c r="AW81">
        <f t="shared" si="38"/>
        <v>0.99031881599460203</v>
      </c>
    </row>
    <row r="82" spans="1:49" x14ac:dyDescent="0.2">
      <c r="A82" t="s">
        <v>103</v>
      </c>
      <c r="B82">
        <v>532.38199999999995</v>
      </c>
      <c r="C82">
        <v>0</v>
      </c>
      <c r="D82">
        <v>0</v>
      </c>
      <c r="E82">
        <v>3.3628643136402998E-4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2.3877351571608401E-3</v>
      </c>
      <c r="N82">
        <v>1.2046286781194401E-3</v>
      </c>
      <c r="O82">
        <v>1.87377606601261E-3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AA82" t="str">
        <f t="shared" si="39"/>
        <v>AC_26:4</v>
      </c>
      <c r="AB82">
        <f t="shared" si="40"/>
        <v>0</v>
      </c>
      <c r="AC82">
        <f t="shared" si="41"/>
        <v>1.6814321568201499E-4</v>
      </c>
      <c r="AD82">
        <f t="shared" si="42"/>
        <v>0</v>
      </c>
      <c r="AE82">
        <f t="shared" si="43"/>
        <v>0</v>
      </c>
      <c r="AF82">
        <f t="shared" si="44"/>
        <v>0</v>
      </c>
      <c r="AG82">
        <f t="shared" si="45"/>
        <v>1.7961819176401401E-3</v>
      </c>
      <c r="AH82">
        <f t="shared" si="46"/>
        <v>9.3688803300630502E-4</v>
      </c>
      <c r="AI82">
        <f t="shared" si="30"/>
        <v>0</v>
      </c>
      <c r="AJ82">
        <f t="shared" si="31"/>
        <v>0</v>
      </c>
      <c r="AK82">
        <f t="shared" si="32"/>
        <v>0</v>
      </c>
      <c r="AM82" t="str">
        <f t="shared" si="33"/>
        <v>AC_26:4</v>
      </c>
      <c r="AN82">
        <f t="shared" si="34"/>
        <v>3.3628643136402997E-5</v>
      </c>
      <c r="AO82">
        <f t="shared" si="35"/>
        <v>5.4661399012928904E-4</v>
      </c>
      <c r="AQ82">
        <f t="shared" si="36"/>
        <v>7.5195932044078839E-5</v>
      </c>
      <c r="AR82">
        <f t="shared" si="37"/>
        <v>8.0778932844871782E-4</v>
      </c>
      <c r="AT82">
        <f t="shared" si="47"/>
        <v>3.3628643136402997E-5</v>
      </c>
      <c r="AU82">
        <f t="shared" si="48"/>
        <v>3.2977861239414101E-4</v>
      </c>
      <c r="AW82">
        <f t="shared" si="38"/>
        <v>0.22912953112906728</v>
      </c>
    </row>
    <row r="83" spans="1:49" x14ac:dyDescent="0.2">
      <c r="A83" t="s">
        <v>104</v>
      </c>
      <c r="B83">
        <v>534.38400000000001</v>
      </c>
      <c r="C83">
        <v>2.0715944192899901E-4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2.37583725099846E-4</v>
      </c>
      <c r="K83">
        <v>0</v>
      </c>
      <c r="L83">
        <v>0</v>
      </c>
      <c r="M83">
        <v>0</v>
      </c>
      <c r="N83">
        <v>4.0049558492683901E-4</v>
      </c>
      <c r="O83">
        <v>0</v>
      </c>
      <c r="P83">
        <v>0</v>
      </c>
      <c r="Q83">
        <v>5.3879717275154401E-4</v>
      </c>
      <c r="R83">
        <v>0</v>
      </c>
      <c r="S83">
        <v>4.05569254138265E-4</v>
      </c>
      <c r="T83">
        <v>0</v>
      </c>
      <c r="U83">
        <v>0</v>
      </c>
      <c r="V83">
        <v>0</v>
      </c>
      <c r="W83">
        <v>0</v>
      </c>
      <c r="X83">
        <v>0</v>
      </c>
      <c r="AA83" t="str">
        <f t="shared" si="39"/>
        <v>AC_26:3</v>
      </c>
      <c r="AB83">
        <f t="shared" si="40"/>
        <v>1.0357972096449951E-4</v>
      </c>
      <c r="AC83">
        <f t="shared" si="41"/>
        <v>0</v>
      </c>
      <c r="AD83">
        <f t="shared" si="42"/>
        <v>0</v>
      </c>
      <c r="AE83">
        <f t="shared" si="43"/>
        <v>1.18791862549923E-4</v>
      </c>
      <c r="AF83">
        <f t="shared" si="44"/>
        <v>0</v>
      </c>
      <c r="AG83">
        <f t="shared" si="45"/>
        <v>2.0024779246341951E-4</v>
      </c>
      <c r="AH83">
        <f t="shared" si="46"/>
        <v>0</v>
      </c>
      <c r="AI83">
        <f t="shared" si="30"/>
        <v>2.027846270691325E-4</v>
      </c>
      <c r="AJ83">
        <f t="shared" si="31"/>
        <v>0</v>
      </c>
      <c r="AK83">
        <f t="shared" si="32"/>
        <v>0</v>
      </c>
      <c r="AM83" t="str">
        <f t="shared" si="33"/>
        <v>AC_26:3</v>
      </c>
      <c r="AN83">
        <f t="shared" si="34"/>
        <v>4.44743167028845E-5</v>
      </c>
      <c r="AO83">
        <f t="shared" si="35"/>
        <v>8.060648390651041E-5</v>
      </c>
      <c r="AQ83">
        <f t="shared" si="36"/>
        <v>6.1135997931294583E-5</v>
      </c>
      <c r="AR83">
        <f t="shared" si="37"/>
        <v>1.1037861786051144E-4</v>
      </c>
      <c r="AT83">
        <f t="shared" si="47"/>
        <v>2.734084944933224E-5</v>
      </c>
      <c r="AU83">
        <f t="shared" si="48"/>
        <v>4.5061882045317815E-5</v>
      </c>
      <c r="AW83">
        <f t="shared" si="38"/>
        <v>0.54473913905348259</v>
      </c>
    </row>
    <row r="84" spans="1:49" x14ac:dyDescent="0.2">
      <c r="A84" t="s">
        <v>105</v>
      </c>
      <c r="B84">
        <v>536.38599999999997</v>
      </c>
      <c r="C84">
        <v>0</v>
      </c>
      <c r="D84">
        <v>0</v>
      </c>
      <c r="E84">
        <v>4.8872945479522701E-4</v>
      </c>
      <c r="F84">
        <v>0</v>
      </c>
      <c r="G84">
        <v>0</v>
      </c>
      <c r="H84">
        <v>0</v>
      </c>
      <c r="I84">
        <v>7.9577844967146301E-5</v>
      </c>
      <c r="J84">
        <v>0</v>
      </c>
      <c r="K84">
        <v>4.1640817613892799E-4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AA84" t="str">
        <f t="shared" si="39"/>
        <v>AC_26:2</v>
      </c>
      <c r="AB84">
        <f t="shared" si="40"/>
        <v>0</v>
      </c>
      <c r="AC84">
        <f t="shared" si="41"/>
        <v>2.443647273976135E-4</v>
      </c>
      <c r="AD84">
        <f t="shared" si="42"/>
        <v>0</v>
      </c>
      <c r="AE84">
        <f t="shared" si="43"/>
        <v>3.9788922483573151E-5</v>
      </c>
      <c r="AF84">
        <f t="shared" si="44"/>
        <v>2.0820408806946399E-4</v>
      </c>
      <c r="AG84">
        <f t="shared" si="45"/>
        <v>0</v>
      </c>
      <c r="AH84">
        <f t="shared" si="46"/>
        <v>0</v>
      </c>
      <c r="AI84">
        <f t="shared" si="30"/>
        <v>0</v>
      </c>
      <c r="AJ84">
        <f t="shared" si="31"/>
        <v>0</v>
      </c>
      <c r="AK84">
        <f t="shared" si="32"/>
        <v>0</v>
      </c>
      <c r="AM84" t="str">
        <f t="shared" si="33"/>
        <v>AC_26:2</v>
      </c>
      <c r="AN84">
        <f t="shared" si="34"/>
        <v>9.8471547590130141E-5</v>
      </c>
      <c r="AO84">
        <f t="shared" si="35"/>
        <v>0</v>
      </c>
      <c r="AQ84">
        <f t="shared" si="36"/>
        <v>1.1849366250286824E-4</v>
      </c>
      <c r="AR84">
        <f t="shared" si="37"/>
        <v>0</v>
      </c>
      <c r="AT84">
        <f t="shared" si="47"/>
        <v>5.2991976851866251E-5</v>
      </c>
      <c r="AU84">
        <f t="shared" si="48"/>
        <v>0</v>
      </c>
      <c r="AW84">
        <f t="shared" si="38"/>
        <v>0.13667947367495464</v>
      </c>
    </row>
    <row r="85" spans="1:49" x14ac:dyDescent="0.2">
      <c r="A85" t="s">
        <v>106</v>
      </c>
      <c r="B85">
        <v>538.38800000000003</v>
      </c>
      <c r="C85">
        <v>0</v>
      </c>
      <c r="D85">
        <v>0</v>
      </c>
      <c r="E85">
        <v>2.7519801054617899E-4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3.35417996713641E-4</v>
      </c>
      <c r="M85">
        <v>0</v>
      </c>
      <c r="N85">
        <v>0</v>
      </c>
      <c r="O85">
        <v>0</v>
      </c>
      <c r="P85">
        <v>0</v>
      </c>
      <c r="Q85">
        <v>0</v>
      </c>
      <c r="R85">
        <v>2.3139581904706199E-4</v>
      </c>
      <c r="S85">
        <v>0</v>
      </c>
      <c r="T85">
        <v>5.4489299550776601E-4</v>
      </c>
      <c r="U85">
        <v>0</v>
      </c>
      <c r="V85">
        <v>0</v>
      </c>
      <c r="W85">
        <v>0</v>
      </c>
      <c r="X85">
        <v>0</v>
      </c>
      <c r="AA85" t="str">
        <f t="shared" si="39"/>
        <v>AC_26:1</v>
      </c>
      <c r="AB85">
        <f t="shared" si="40"/>
        <v>0</v>
      </c>
      <c r="AC85">
        <f t="shared" si="41"/>
        <v>1.375990052730895E-4</v>
      </c>
      <c r="AD85">
        <f t="shared" si="42"/>
        <v>0</v>
      </c>
      <c r="AE85">
        <f t="shared" si="43"/>
        <v>0</v>
      </c>
      <c r="AF85">
        <f t="shared" si="44"/>
        <v>1.677089983568205E-4</v>
      </c>
      <c r="AG85">
        <f t="shared" si="45"/>
        <v>0</v>
      </c>
      <c r="AH85">
        <f t="shared" si="46"/>
        <v>0</v>
      </c>
      <c r="AI85">
        <f t="shared" si="30"/>
        <v>2.7244649775388301E-4</v>
      </c>
      <c r="AJ85">
        <f t="shared" si="31"/>
        <v>0</v>
      </c>
      <c r="AK85">
        <f t="shared" si="32"/>
        <v>0</v>
      </c>
      <c r="AM85" t="str">
        <f t="shared" si="33"/>
        <v>AC_26:1</v>
      </c>
      <c r="AN85">
        <f t="shared" si="34"/>
        <v>6.1061600725981997E-5</v>
      </c>
      <c r="AO85">
        <f t="shared" si="35"/>
        <v>5.4489299550776598E-5</v>
      </c>
      <c r="AQ85">
        <f t="shared" si="36"/>
        <v>8.4287008141669591E-5</v>
      </c>
      <c r="AR85">
        <f t="shared" si="37"/>
        <v>1.2184177784188524E-4</v>
      </c>
      <c r="AT85">
        <f t="shared" si="47"/>
        <v>3.7694295964970287E-5</v>
      </c>
      <c r="AU85">
        <f t="shared" si="48"/>
        <v>4.9741697511027436E-5</v>
      </c>
      <c r="AW85">
        <f t="shared" si="38"/>
        <v>0.92372081566746245</v>
      </c>
    </row>
    <row r="86" spans="1:49" x14ac:dyDescent="0.2">
      <c r="A86" t="s">
        <v>107</v>
      </c>
      <c r="B86">
        <v>540.39</v>
      </c>
      <c r="C86">
        <v>2.0715944192899901E-4</v>
      </c>
      <c r="D86">
        <v>0</v>
      </c>
      <c r="E86">
        <v>0</v>
      </c>
      <c r="F86">
        <v>0</v>
      </c>
      <c r="G86">
        <v>0</v>
      </c>
      <c r="H86">
        <v>3.1312468484370298E-4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5.3879717275154401E-4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AA86" t="str">
        <f t="shared" si="39"/>
        <v>AC_26:0</v>
      </c>
      <c r="AB86">
        <f t="shared" si="40"/>
        <v>1.0357972096449951E-4</v>
      </c>
      <c r="AC86">
        <f t="shared" si="41"/>
        <v>0</v>
      </c>
      <c r="AD86">
        <f t="shared" si="42"/>
        <v>1.5656234242185149E-4</v>
      </c>
      <c r="AE86">
        <f t="shared" si="43"/>
        <v>0</v>
      </c>
      <c r="AF86">
        <f t="shared" si="44"/>
        <v>0</v>
      </c>
      <c r="AG86">
        <f t="shared" si="45"/>
        <v>0</v>
      </c>
      <c r="AH86">
        <f t="shared" si="46"/>
        <v>0</v>
      </c>
      <c r="AI86">
        <f t="shared" si="30"/>
        <v>0</v>
      </c>
      <c r="AJ86">
        <f t="shared" si="31"/>
        <v>0</v>
      </c>
      <c r="AK86">
        <f t="shared" si="32"/>
        <v>0</v>
      </c>
      <c r="AM86" t="str">
        <f t="shared" si="33"/>
        <v>AC_26:0</v>
      </c>
      <c r="AN86">
        <f t="shared" si="34"/>
        <v>5.2028412677270202E-5</v>
      </c>
      <c r="AO86">
        <f t="shared" si="35"/>
        <v>0</v>
      </c>
      <c r="AQ86">
        <f t="shared" si="36"/>
        <v>7.3664352014931559E-5</v>
      </c>
      <c r="AR86">
        <f t="shared" si="37"/>
        <v>0</v>
      </c>
      <c r="AT86">
        <f t="shared" si="47"/>
        <v>3.2943699724772115E-5</v>
      </c>
      <c r="AU86">
        <f t="shared" si="48"/>
        <v>0</v>
      </c>
      <c r="AW86">
        <f t="shared" si="38"/>
        <v>0.18941092108666946</v>
      </c>
    </row>
    <row r="87" spans="1:49" x14ac:dyDescent="0.2">
      <c r="A87" t="s">
        <v>108</v>
      </c>
      <c r="B87">
        <v>544.39400000000001</v>
      </c>
      <c r="C87">
        <v>0</v>
      </c>
      <c r="D87">
        <v>0</v>
      </c>
      <c r="E87">
        <v>2.0945548062652601E-4</v>
      </c>
      <c r="F87">
        <v>0</v>
      </c>
      <c r="G87">
        <v>0</v>
      </c>
      <c r="H87">
        <v>0</v>
      </c>
      <c r="I87">
        <v>5.0706949626634797E-4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6.9600277783823396E-4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AA87" t="str">
        <f t="shared" si="39"/>
        <v>AC_26:6-OH</v>
      </c>
      <c r="AB87">
        <f t="shared" si="40"/>
        <v>0</v>
      </c>
      <c r="AC87">
        <f t="shared" si="41"/>
        <v>1.0472774031326301E-4</v>
      </c>
      <c r="AD87">
        <f t="shared" si="42"/>
        <v>0</v>
      </c>
      <c r="AE87">
        <f t="shared" si="43"/>
        <v>2.5353474813317398E-4</v>
      </c>
      <c r="AF87">
        <f t="shared" si="44"/>
        <v>0</v>
      </c>
      <c r="AG87">
        <f t="shared" si="45"/>
        <v>0</v>
      </c>
      <c r="AH87">
        <f t="shared" si="46"/>
        <v>0</v>
      </c>
      <c r="AI87">
        <f t="shared" si="30"/>
        <v>0</v>
      </c>
      <c r="AJ87">
        <f t="shared" si="31"/>
        <v>0</v>
      </c>
      <c r="AK87">
        <f t="shared" si="32"/>
        <v>0</v>
      </c>
      <c r="AM87" t="str">
        <f t="shared" si="33"/>
        <v>AC_26:6-OH</v>
      </c>
      <c r="AN87">
        <f t="shared" si="34"/>
        <v>7.165249768928739E-5</v>
      </c>
      <c r="AO87">
        <f t="shared" si="35"/>
        <v>0</v>
      </c>
      <c r="AQ87">
        <f t="shared" si="36"/>
        <v>1.1132987691597834E-4</v>
      </c>
      <c r="AR87">
        <f t="shared" si="37"/>
        <v>0</v>
      </c>
      <c r="AT87">
        <f t="shared" si="47"/>
        <v>4.9788234542162437E-5</v>
      </c>
      <c r="AU87">
        <f t="shared" si="48"/>
        <v>0</v>
      </c>
      <c r="AW87">
        <f t="shared" si="38"/>
        <v>0.22351302045974253</v>
      </c>
    </row>
    <row r="88" spans="1:49" x14ac:dyDescent="0.2">
      <c r="A88" t="s">
        <v>109</v>
      </c>
      <c r="B88">
        <v>546.39599999999996</v>
      </c>
      <c r="C88">
        <v>0</v>
      </c>
      <c r="D88">
        <v>0</v>
      </c>
      <c r="E88">
        <v>0</v>
      </c>
      <c r="F88">
        <v>2.5056279352561698E-4</v>
      </c>
      <c r="G88">
        <v>2.4693819655592598E-4</v>
      </c>
      <c r="H88">
        <v>1.89605453909898E-4</v>
      </c>
      <c r="I88">
        <v>4.0705688589026901E-4</v>
      </c>
      <c r="J88">
        <v>1.43863362486564E-4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AA88" t="str">
        <f t="shared" si="39"/>
        <v>AC_26:5-OH</v>
      </c>
      <c r="AB88">
        <f t="shared" si="40"/>
        <v>0</v>
      </c>
      <c r="AC88">
        <f t="shared" si="41"/>
        <v>1.2528139676280849E-4</v>
      </c>
      <c r="AD88">
        <f t="shared" si="42"/>
        <v>2.1827182523291198E-4</v>
      </c>
      <c r="AE88">
        <f t="shared" si="43"/>
        <v>2.7546012418841649E-4</v>
      </c>
      <c r="AF88">
        <f t="shared" si="44"/>
        <v>0</v>
      </c>
      <c r="AG88">
        <f t="shared" si="45"/>
        <v>0</v>
      </c>
      <c r="AH88">
        <f t="shared" si="46"/>
        <v>0</v>
      </c>
      <c r="AI88">
        <f t="shared" si="30"/>
        <v>0</v>
      </c>
      <c r="AJ88">
        <f t="shared" si="31"/>
        <v>0</v>
      </c>
      <c r="AK88">
        <f t="shared" si="32"/>
        <v>0</v>
      </c>
      <c r="AM88" t="str">
        <f t="shared" si="33"/>
        <v>AC_26:5-OH</v>
      </c>
      <c r="AN88">
        <f t="shared" si="34"/>
        <v>1.2380266923682739E-4</v>
      </c>
      <c r="AO88">
        <f t="shared" si="35"/>
        <v>0</v>
      </c>
      <c r="AQ88">
        <f t="shared" si="36"/>
        <v>1.2508076743891175E-4</v>
      </c>
      <c r="AR88">
        <f t="shared" si="37"/>
        <v>0</v>
      </c>
      <c r="AT88">
        <f t="shared" si="47"/>
        <v>5.5937819734249789E-5</v>
      </c>
      <c r="AU88">
        <f t="shared" si="48"/>
        <v>0</v>
      </c>
      <c r="AW88">
        <f t="shared" si="38"/>
        <v>9.1298333107340257E-2</v>
      </c>
    </row>
    <row r="89" spans="1:49" x14ac:dyDescent="0.2">
      <c r="A89" t="s">
        <v>110</v>
      </c>
      <c r="B89">
        <v>548.39800000000002</v>
      </c>
      <c r="C89">
        <v>0</v>
      </c>
      <c r="D89">
        <v>3.3111432292647801E-4</v>
      </c>
      <c r="E89">
        <v>2.0945548062652601E-4</v>
      </c>
      <c r="F89">
        <v>0</v>
      </c>
      <c r="G89">
        <v>7.7507362074378199E-5</v>
      </c>
      <c r="H89">
        <v>3.1312468484370298E-4</v>
      </c>
      <c r="I89">
        <v>0</v>
      </c>
      <c r="J89">
        <v>0</v>
      </c>
      <c r="K89">
        <v>0</v>
      </c>
      <c r="L89">
        <v>1.92076173993102E-4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AA89" t="str">
        <f t="shared" si="39"/>
        <v>AC_26:4-OH</v>
      </c>
      <c r="AB89">
        <f t="shared" si="40"/>
        <v>1.6555716146323901E-4</v>
      </c>
      <c r="AC89">
        <f t="shared" si="41"/>
        <v>1.0472774031326301E-4</v>
      </c>
      <c r="AD89">
        <f t="shared" si="42"/>
        <v>1.953160234590406E-4</v>
      </c>
      <c r="AE89">
        <f t="shared" si="43"/>
        <v>0</v>
      </c>
      <c r="AF89">
        <f t="shared" si="44"/>
        <v>9.6038086996550999E-5</v>
      </c>
      <c r="AG89">
        <f t="shared" si="45"/>
        <v>0</v>
      </c>
      <c r="AH89">
        <f t="shared" si="46"/>
        <v>0</v>
      </c>
      <c r="AI89">
        <f t="shared" si="30"/>
        <v>0</v>
      </c>
      <c r="AJ89">
        <f t="shared" si="31"/>
        <v>0</v>
      </c>
      <c r="AK89">
        <f t="shared" si="32"/>
        <v>0</v>
      </c>
      <c r="AM89" t="str">
        <f t="shared" si="33"/>
        <v>AC_26:4-OH</v>
      </c>
      <c r="AN89">
        <f t="shared" si="34"/>
        <v>1.1232780244641873E-4</v>
      </c>
      <c r="AO89">
        <f t="shared" si="35"/>
        <v>0</v>
      </c>
      <c r="AQ89">
        <f t="shared" si="36"/>
        <v>7.5267955440028536E-5</v>
      </c>
      <c r="AR89">
        <f t="shared" si="37"/>
        <v>0</v>
      </c>
      <c r="AT89">
        <f t="shared" si="47"/>
        <v>3.3660852978265778E-5</v>
      </c>
      <c r="AU89">
        <f t="shared" si="48"/>
        <v>0</v>
      </c>
      <c r="AW89">
        <f t="shared" si="38"/>
        <v>2.8915196529823609E-2</v>
      </c>
    </row>
    <row r="90" spans="1:49" x14ac:dyDescent="0.2">
      <c r="A90" t="s">
        <v>111</v>
      </c>
      <c r="B90">
        <v>550.4</v>
      </c>
      <c r="C90">
        <v>2.0715944192899901E-4</v>
      </c>
      <c r="D90">
        <v>0</v>
      </c>
      <c r="E90">
        <v>6.5742529919652696E-5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1.0997826836640001E-3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AA90" t="str">
        <f t="shared" si="39"/>
        <v>AC_26:3-OH</v>
      </c>
      <c r="AB90">
        <f t="shared" si="40"/>
        <v>1.0357972096449951E-4</v>
      </c>
      <c r="AC90">
        <f t="shared" si="41"/>
        <v>3.2871264959826348E-5</v>
      </c>
      <c r="AD90">
        <f t="shared" si="42"/>
        <v>0</v>
      </c>
      <c r="AE90">
        <f t="shared" si="43"/>
        <v>0</v>
      </c>
      <c r="AF90">
        <f t="shared" si="44"/>
        <v>0</v>
      </c>
      <c r="AG90">
        <f t="shared" si="45"/>
        <v>0</v>
      </c>
      <c r="AH90">
        <f t="shared" si="46"/>
        <v>5.4989134183200004E-4</v>
      </c>
      <c r="AI90">
        <f t="shared" si="30"/>
        <v>0</v>
      </c>
      <c r="AJ90">
        <f t="shared" si="31"/>
        <v>0</v>
      </c>
      <c r="AK90">
        <f t="shared" si="32"/>
        <v>0</v>
      </c>
      <c r="AM90" t="str">
        <f t="shared" si="33"/>
        <v>AC_26:3-OH</v>
      </c>
      <c r="AN90">
        <f t="shared" si="34"/>
        <v>2.7290197184865171E-5</v>
      </c>
      <c r="AO90">
        <f t="shared" si="35"/>
        <v>1.0997826836640001E-4</v>
      </c>
      <c r="AQ90">
        <f t="shared" si="36"/>
        <v>4.4959716255773267E-5</v>
      </c>
      <c r="AR90">
        <f t="shared" si="37"/>
        <v>2.4591888411498513E-4</v>
      </c>
      <c r="AT90">
        <f t="shared" si="47"/>
        <v>2.0106596359402267E-5</v>
      </c>
      <c r="AU90">
        <f t="shared" si="48"/>
        <v>1.0039596403272353E-4</v>
      </c>
      <c r="AW90">
        <f t="shared" si="38"/>
        <v>0.4981738044585996</v>
      </c>
    </row>
    <row r="91" spans="1:49" x14ac:dyDescent="0.2">
      <c r="A91" t="s">
        <v>112</v>
      </c>
      <c r="B91">
        <v>552.40200000000004</v>
      </c>
      <c r="C91">
        <v>0</v>
      </c>
      <c r="D91">
        <v>0</v>
      </c>
      <c r="E91">
        <v>0</v>
      </c>
      <c r="F91">
        <v>0</v>
      </c>
      <c r="G91">
        <v>2.4693819655592598E-4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7.6837936848872198E-4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AA91" t="str">
        <f t="shared" si="39"/>
        <v>AC_26:2-OH</v>
      </c>
      <c r="AB91">
        <f t="shared" si="40"/>
        <v>0</v>
      </c>
      <c r="AC91">
        <f t="shared" si="41"/>
        <v>0</v>
      </c>
      <c r="AD91">
        <f t="shared" si="42"/>
        <v>1.2346909827796299E-4</v>
      </c>
      <c r="AE91">
        <f t="shared" si="43"/>
        <v>0</v>
      </c>
      <c r="AF91">
        <f t="shared" si="44"/>
        <v>0</v>
      </c>
      <c r="AG91">
        <f t="shared" si="45"/>
        <v>0</v>
      </c>
      <c r="AH91">
        <f t="shared" si="46"/>
        <v>3.8418968424436099E-4</v>
      </c>
      <c r="AI91">
        <f t="shared" si="30"/>
        <v>0</v>
      </c>
      <c r="AJ91">
        <f t="shared" si="31"/>
        <v>0</v>
      </c>
      <c r="AK91">
        <f t="shared" si="32"/>
        <v>0</v>
      </c>
      <c r="AM91" t="str">
        <f t="shared" si="33"/>
        <v>AC_26:2-OH</v>
      </c>
      <c r="AN91">
        <f t="shared" si="34"/>
        <v>2.4693819655592597E-5</v>
      </c>
      <c r="AO91">
        <f t="shared" si="35"/>
        <v>7.6837936848872198E-5</v>
      </c>
      <c r="AQ91">
        <f t="shared" si="36"/>
        <v>5.5217059374025495E-5</v>
      </c>
      <c r="AR91">
        <f t="shared" si="37"/>
        <v>1.7181485004491421E-4</v>
      </c>
      <c r="AT91">
        <f t="shared" si="47"/>
        <v>2.4693819655592597E-5</v>
      </c>
      <c r="AU91">
        <f t="shared" si="48"/>
        <v>7.0143118807141204E-5</v>
      </c>
      <c r="AW91">
        <f t="shared" si="38"/>
        <v>0.54773515839054343</v>
      </c>
    </row>
    <row r="92" spans="1:49" x14ac:dyDescent="0.2">
      <c r="A92" t="s">
        <v>113</v>
      </c>
      <c r="B92">
        <v>554.404</v>
      </c>
      <c r="C92">
        <v>0</v>
      </c>
      <c r="D92">
        <v>2.0623404093225701E-4</v>
      </c>
      <c r="E92">
        <v>6.5742529919652696E-5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7.6837936848872198E-4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AA92" t="str">
        <f t="shared" si="39"/>
        <v>AC_26:1-OH</v>
      </c>
      <c r="AB92">
        <f t="shared" si="40"/>
        <v>1.031170204661285E-4</v>
      </c>
      <c r="AC92">
        <f t="shared" si="41"/>
        <v>3.2871264959826348E-5</v>
      </c>
      <c r="AD92">
        <f t="shared" si="42"/>
        <v>0</v>
      </c>
      <c r="AE92">
        <f t="shared" si="43"/>
        <v>0</v>
      </c>
      <c r="AF92">
        <f t="shared" si="44"/>
        <v>0</v>
      </c>
      <c r="AG92">
        <f t="shared" si="45"/>
        <v>0</v>
      </c>
      <c r="AH92">
        <f t="shared" si="46"/>
        <v>3.8418968424436099E-4</v>
      </c>
      <c r="AI92">
        <f t="shared" si="30"/>
        <v>0</v>
      </c>
      <c r="AJ92">
        <f t="shared" si="31"/>
        <v>0</v>
      </c>
      <c r="AK92">
        <f t="shared" si="32"/>
        <v>0</v>
      </c>
      <c r="AM92" t="str">
        <f t="shared" si="33"/>
        <v>AC_26:1-OH</v>
      </c>
      <c r="AN92">
        <f t="shared" si="34"/>
        <v>2.719765708519097E-5</v>
      </c>
      <c r="AO92">
        <f t="shared" si="35"/>
        <v>7.6837936848872198E-5</v>
      </c>
      <c r="AQ92">
        <f t="shared" si="36"/>
        <v>4.4763481810659232E-5</v>
      </c>
      <c r="AR92">
        <f t="shared" si="37"/>
        <v>1.7181485004491421E-4</v>
      </c>
      <c r="AT92">
        <f t="shared" si="47"/>
        <v>2.0018837647641883E-5</v>
      </c>
      <c r="AU92">
        <f t="shared" si="48"/>
        <v>7.0143118807141204E-5</v>
      </c>
      <c r="AW92">
        <f t="shared" si="38"/>
        <v>0.5619208007185984</v>
      </c>
    </row>
    <row r="93" spans="1:49" x14ac:dyDescent="0.2">
      <c r="A93" t="s">
        <v>114</v>
      </c>
      <c r="B93">
        <v>556.40599999999995</v>
      </c>
      <c r="C93">
        <v>0</v>
      </c>
      <c r="D93">
        <v>0</v>
      </c>
      <c r="E93">
        <v>2.0945548062652601E-4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AA93" t="str">
        <f t="shared" si="39"/>
        <v>AC_26:0-OH</v>
      </c>
      <c r="AB93">
        <f t="shared" si="40"/>
        <v>0</v>
      </c>
      <c r="AC93">
        <f t="shared" si="41"/>
        <v>1.0472774031326301E-4</v>
      </c>
      <c r="AD93">
        <f t="shared" si="42"/>
        <v>0</v>
      </c>
      <c r="AE93">
        <f t="shared" si="43"/>
        <v>0</v>
      </c>
      <c r="AF93">
        <f t="shared" si="44"/>
        <v>0</v>
      </c>
      <c r="AG93">
        <f t="shared" si="45"/>
        <v>0</v>
      </c>
      <c r="AH93">
        <f t="shared" si="46"/>
        <v>0</v>
      </c>
      <c r="AI93">
        <f t="shared" si="30"/>
        <v>0</v>
      </c>
      <c r="AJ93">
        <f t="shared" si="31"/>
        <v>0</v>
      </c>
      <c r="AK93">
        <f t="shared" si="32"/>
        <v>0</v>
      </c>
      <c r="AM93" t="str">
        <f t="shared" si="33"/>
        <v>AC_26:0-OH</v>
      </c>
      <c r="AN93">
        <f t="shared" si="34"/>
        <v>2.09455480626526E-5</v>
      </c>
      <c r="AO93">
        <f t="shared" si="35"/>
        <v>0</v>
      </c>
      <c r="AQ93">
        <f t="shared" si="36"/>
        <v>4.6835669294080229E-5</v>
      </c>
      <c r="AR93">
        <f t="shared" si="37"/>
        <v>0</v>
      </c>
      <c r="AT93">
        <f t="shared" si="47"/>
        <v>2.0945548062652594E-5</v>
      </c>
      <c r="AU93">
        <f t="shared" si="48"/>
        <v>0</v>
      </c>
      <c r="AW93">
        <f t="shared" si="38"/>
        <v>0.37390096630005903</v>
      </c>
    </row>
    <row r="94" spans="1:49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115</v>
      </c>
      <c r="H94" t="s">
        <v>115</v>
      </c>
      <c r="I94" t="s">
        <v>115</v>
      </c>
      <c r="J94" t="s">
        <v>115</v>
      </c>
      <c r="K94" t="s">
        <v>115</v>
      </c>
      <c r="L94" t="s">
        <v>115</v>
      </c>
      <c r="M94" t="s">
        <v>115</v>
      </c>
      <c r="N94" t="s">
        <v>115</v>
      </c>
      <c r="O94" t="s">
        <v>115</v>
      </c>
      <c r="P94" t="s">
        <v>115</v>
      </c>
      <c r="Q94" t="s">
        <v>115</v>
      </c>
      <c r="R94" t="s">
        <v>115</v>
      </c>
      <c r="S94" t="s">
        <v>115</v>
      </c>
      <c r="T94" t="s">
        <v>115</v>
      </c>
      <c r="U94" t="s">
        <v>115</v>
      </c>
      <c r="V94" t="s">
        <v>115</v>
      </c>
      <c r="W94" t="s">
        <v>115</v>
      </c>
      <c r="X94" t="s">
        <v>115</v>
      </c>
    </row>
    <row r="95" spans="1:49" x14ac:dyDescent="0.2">
      <c r="A95" t="s">
        <v>116</v>
      </c>
      <c r="B95">
        <v>38631.406000000003</v>
      </c>
      <c r="C95">
        <v>1.09146965116782E-2</v>
      </c>
      <c r="D95">
        <v>1.36687353186522E-2</v>
      </c>
      <c r="E95">
        <v>1.65503736435197E-2</v>
      </c>
      <c r="F95">
        <v>1.35657304562051E-2</v>
      </c>
      <c r="G95">
        <v>1.3421864239887E-2</v>
      </c>
      <c r="H95">
        <v>1.49758921471201E-2</v>
      </c>
      <c r="I95">
        <v>1.6026506007112001E-2</v>
      </c>
      <c r="J95">
        <v>1.71927708072897E-2</v>
      </c>
      <c r="K95">
        <v>1.3698530326875499E-2</v>
      </c>
      <c r="L95">
        <v>1.4211458641023701E-2</v>
      </c>
      <c r="M95">
        <v>5.0202912174011197E-2</v>
      </c>
      <c r="N95">
        <v>4.1657320169766199E-2</v>
      </c>
      <c r="O95">
        <v>7.3519933344692701E-2</v>
      </c>
      <c r="P95">
        <v>0.109819981600262</v>
      </c>
      <c r="Q95">
        <v>1.90515467674661E-2</v>
      </c>
      <c r="R95">
        <v>2.4474904744525201E-2</v>
      </c>
      <c r="S95">
        <v>2.0391234496636001E-2</v>
      </c>
      <c r="T95">
        <v>1.7192050806007199E-2</v>
      </c>
      <c r="U95">
        <v>1.4850863756546E-2</v>
      </c>
      <c r="V95">
        <v>1.0425045071347E-2</v>
      </c>
      <c r="W95">
        <v>3.3404804694702202E-2</v>
      </c>
      <c r="X95">
        <v>2.07983698410204E-2</v>
      </c>
      <c r="AA95" t="str">
        <f t="shared" si="39"/>
        <v>TOTAL</v>
      </c>
      <c r="AB95">
        <f t="shared" si="40"/>
        <v>1.2291715915165199E-2</v>
      </c>
      <c r="AC95">
        <f t="shared" si="41"/>
        <v>1.50580520498624E-2</v>
      </c>
      <c r="AD95">
        <f t="shared" si="42"/>
        <v>1.419887819350355E-2</v>
      </c>
      <c r="AE95">
        <f t="shared" si="43"/>
        <v>1.6609638407200852E-2</v>
      </c>
      <c r="AF95">
        <f t="shared" si="44"/>
        <v>1.3954994483949601E-2</v>
      </c>
      <c r="AG95">
        <f t="shared" si="45"/>
        <v>4.5930116171888698E-2</v>
      </c>
      <c r="AH95">
        <f t="shared" si="46"/>
        <v>9.1669957472477359E-2</v>
      </c>
      <c r="AI95">
        <f>AVERAGE(S95:T95)</f>
        <v>1.8791642651321598E-2</v>
      </c>
      <c r="AJ95">
        <f>AVERAGE(U95:V95)</f>
        <v>1.26379544139465E-2</v>
      </c>
      <c r="AK95">
        <f>AVERAGE(W95:X95)</f>
        <v>2.7101587267861299E-2</v>
      </c>
      <c r="AM95" t="str">
        <f>A95</f>
        <v>TOTAL</v>
      </c>
      <c r="AN95">
        <f>AVERAGE(AB95:AF95)</f>
        <v>1.4422655809936319E-2</v>
      </c>
      <c r="AO95">
        <f>AVERAGE(AG95:AK95)</f>
        <v>3.9226251595499091E-2</v>
      </c>
      <c r="AQ95">
        <f>STDEV(AB95:AF95)</f>
        <v>1.5808470541941483E-3</v>
      </c>
      <c r="AR95">
        <f>STDEV(AG95:AK95)</f>
        <v>3.1885742743205339E-2</v>
      </c>
      <c r="AT95">
        <f t="shared" si="47"/>
        <v>7.0697629504168195E-4</v>
      </c>
      <c r="AU95">
        <f t="shared" si="48"/>
        <v>1.3017299965084108E-2</v>
      </c>
      <c r="AW95">
        <f>TTEST(AB95:AF95,AG95:AK95,2,3)</f>
        <v>0.15698679412974403</v>
      </c>
    </row>
    <row r="98" spans="1:49" x14ac:dyDescent="0.2">
      <c r="A98" s="1" t="s">
        <v>2120</v>
      </c>
      <c r="B98" s="2"/>
      <c r="C98">
        <f t="shared" ref="C98:E98" si="49">SUM(C93,C86,C73,C60,C49,C44,C40,C36,C32,C28,C24,C20,C16,C12,C10,C7:C8)</f>
        <v>5.366720096143111E-3</v>
      </c>
      <c r="D98">
        <f t="shared" si="49"/>
        <v>6.4418783264878071E-3</v>
      </c>
      <c r="E98">
        <f t="shared" si="49"/>
        <v>8.0787264112645481E-3</v>
      </c>
      <c r="F98">
        <f t="shared" ref="F98:X98" si="50">SUM(F93,F86,F73,F60,F49,F44,F40,F36,F32,F28,F24,F20,F16,F12,F10,F7:F8)</f>
        <v>5.1278957752529039E-3</v>
      </c>
      <c r="G98">
        <f t="shared" si="50"/>
        <v>5.7170237712598987E-3</v>
      </c>
      <c r="H98">
        <f t="shared" si="50"/>
        <v>6.8193640197383009E-3</v>
      </c>
      <c r="I98">
        <f t="shared" si="50"/>
        <v>6.435499691480653E-3</v>
      </c>
      <c r="J98">
        <f t="shared" si="50"/>
        <v>6.8115718354349025E-3</v>
      </c>
      <c r="K98">
        <f t="shared" si="50"/>
        <v>5.8593717020213572E-3</v>
      </c>
      <c r="L98">
        <f t="shared" si="50"/>
        <v>6.1424253021139042E-3</v>
      </c>
      <c r="M98">
        <f t="shared" si="50"/>
        <v>2.215729133975694E-2</v>
      </c>
      <c r="N98">
        <f t="shared" si="50"/>
        <v>1.9027401447864269E-2</v>
      </c>
      <c r="O98">
        <f t="shared" si="50"/>
        <v>3.0927540246476801E-2</v>
      </c>
      <c r="P98">
        <f t="shared" si="50"/>
        <v>5.0224704360080183E-2</v>
      </c>
      <c r="Q98">
        <f t="shared" si="50"/>
        <v>8.405419552999548E-3</v>
      </c>
      <c r="R98">
        <f t="shared" si="50"/>
        <v>1.1736353515233814E-2</v>
      </c>
      <c r="S98">
        <f t="shared" si="50"/>
        <v>9.9390146769986407E-3</v>
      </c>
      <c r="T98">
        <f t="shared" si="50"/>
        <v>7.5588778681073675E-3</v>
      </c>
      <c r="U98">
        <f t="shared" si="50"/>
        <v>4.9624299896948157E-3</v>
      </c>
      <c r="V98">
        <f t="shared" si="50"/>
        <v>4.3769487598843068E-3</v>
      </c>
      <c r="W98">
        <f t="shared" si="50"/>
        <v>1.6215961436230719E-2</v>
      </c>
      <c r="X98">
        <f t="shared" si="50"/>
        <v>7.7253534580402905E-3</v>
      </c>
      <c r="AA98" t="str">
        <f t="shared" si="39"/>
        <v>Saturated Sum</v>
      </c>
      <c r="AB98">
        <f t="shared" si="40"/>
        <v>5.9042992113154591E-3</v>
      </c>
      <c r="AC98">
        <f t="shared" si="41"/>
        <v>6.603311093258726E-3</v>
      </c>
      <c r="AD98">
        <f t="shared" si="42"/>
        <v>6.2681938954991002E-3</v>
      </c>
      <c r="AE98">
        <f t="shared" si="43"/>
        <v>6.6235357634577777E-3</v>
      </c>
      <c r="AF98">
        <f t="shared" si="44"/>
        <v>6.0008985020676307E-3</v>
      </c>
      <c r="AG98">
        <f t="shared" si="45"/>
        <v>2.0592346393810607E-2</v>
      </c>
      <c r="AH98">
        <f t="shared" si="46"/>
        <v>4.0576122303278492E-2</v>
      </c>
      <c r="AI98">
        <f t="shared" ref="AI98:AI104" si="51">AVERAGE(S98:T98)</f>
        <v>8.748946272553005E-3</v>
      </c>
      <c r="AJ98">
        <f t="shared" ref="AJ98:AJ104" si="52">AVERAGE(U98:V98)</f>
        <v>4.6696893747895617E-3</v>
      </c>
      <c r="AK98">
        <f t="shared" ref="AK98:AK104" si="53">AVERAGE(W98:X98)</f>
        <v>1.1970657447135505E-2</v>
      </c>
      <c r="AM98" t="str">
        <f t="shared" ref="AM98:AM104" si="54">A98</f>
        <v>Saturated Sum</v>
      </c>
      <c r="AN98">
        <f t="shared" ref="AN98:AN104" si="55">AVERAGE(AB98:AF98)</f>
        <v>6.2800476931197374E-3</v>
      </c>
      <c r="AO98">
        <f t="shared" ref="AO98:AO104" si="56">AVERAGE(AG98:AK98)</f>
        <v>1.7311552358313435E-2</v>
      </c>
      <c r="AQ98">
        <f t="shared" ref="AQ98:AQ104" si="57">STDEV(AB98:AF98)</f>
        <v>3.3231573288638739E-4</v>
      </c>
      <c r="AR98">
        <f t="shared" ref="AR98:AR104" si="58">STDEV(AG98:AK98)</f>
        <v>1.42623972858165E-2</v>
      </c>
      <c r="AT98">
        <f t="shared" si="47"/>
        <v>1.4861611374532491E-4</v>
      </c>
      <c r="AU98">
        <f t="shared" si="48"/>
        <v>5.8225993098510263E-3</v>
      </c>
      <c r="AW98">
        <f t="shared" ref="AW98:AW104" si="59">TTEST(AB98:AF98,AG98:AK98,2,3)</f>
        <v>0.15877995274265919</v>
      </c>
    </row>
    <row r="99" spans="1:49" x14ac:dyDescent="0.2">
      <c r="A99" s="1" t="s">
        <v>2121</v>
      </c>
      <c r="B99" s="2"/>
      <c r="C99">
        <f t="shared" ref="C99:E99" si="60">SUM(C92,C85,C79,C72,C66,C59,C53,C48,C43,C39,C35,C31,C27,C23,C19,C15,C11,C9)</f>
        <v>3.108122650665525E-3</v>
      </c>
      <c r="D99">
        <f t="shared" si="60"/>
        <v>3.3661453228173988E-3</v>
      </c>
      <c r="E99">
        <f t="shared" si="60"/>
        <v>3.4449327863024602E-3</v>
      </c>
      <c r="F99">
        <f t="shared" ref="F99:X99" si="61">SUM(F92,F85,F79,F72,F66,F59,F53,F48,F43,F39,F35,F31,F27,F23,F19,F15,F11,F9)</f>
        <v>4.4845397628274714E-3</v>
      </c>
      <c r="G99">
        <f t="shared" si="61"/>
        <v>3.3093698445859844E-3</v>
      </c>
      <c r="H99">
        <f t="shared" si="61"/>
        <v>3.6214657576319098E-3</v>
      </c>
      <c r="I99">
        <f t="shared" si="61"/>
        <v>5.2354162858713341E-3</v>
      </c>
      <c r="J99">
        <f t="shared" si="61"/>
        <v>5.7503541043821011E-3</v>
      </c>
      <c r="K99">
        <f t="shared" si="61"/>
        <v>3.1904695988411403E-3</v>
      </c>
      <c r="L99">
        <f t="shared" si="61"/>
        <v>3.4354598516216522E-3</v>
      </c>
      <c r="M99">
        <f t="shared" si="61"/>
        <v>1.1728254129384892E-2</v>
      </c>
      <c r="N99">
        <f t="shared" si="61"/>
        <v>4.8517756256134231E-3</v>
      </c>
      <c r="O99">
        <f t="shared" si="61"/>
        <v>2.4128077644674263E-2</v>
      </c>
      <c r="P99">
        <f t="shared" si="61"/>
        <v>3.3006251993702801E-2</v>
      </c>
      <c r="Q99">
        <f t="shared" si="61"/>
        <v>6.0195115095577761E-3</v>
      </c>
      <c r="R99">
        <f t="shared" si="61"/>
        <v>4.3519182550962434E-3</v>
      </c>
      <c r="S99">
        <f t="shared" si="61"/>
        <v>6.391391377032451E-3</v>
      </c>
      <c r="T99">
        <f t="shared" si="61"/>
        <v>5.5826890798336762E-3</v>
      </c>
      <c r="U99">
        <f t="shared" si="61"/>
        <v>1.6933202387741878E-3</v>
      </c>
      <c r="V99">
        <f t="shared" si="61"/>
        <v>2.27738864598955E-3</v>
      </c>
      <c r="W99">
        <f t="shared" si="61"/>
        <v>5.9411974642131719E-3</v>
      </c>
      <c r="X99">
        <f t="shared" si="61"/>
        <v>5.7558357176345906E-3</v>
      </c>
      <c r="AA99" t="str">
        <f t="shared" si="39"/>
        <v>Mono Sum</v>
      </c>
      <c r="AB99">
        <f t="shared" si="40"/>
        <v>3.2371339867414617E-3</v>
      </c>
      <c r="AC99">
        <f t="shared" si="41"/>
        <v>3.9647362745649662E-3</v>
      </c>
      <c r="AD99">
        <f t="shared" si="42"/>
        <v>3.4654178011089471E-3</v>
      </c>
      <c r="AE99">
        <f t="shared" si="43"/>
        <v>5.492885195126718E-3</v>
      </c>
      <c r="AF99">
        <f t="shared" si="44"/>
        <v>3.3129647252313965E-3</v>
      </c>
      <c r="AG99">
        <f t="shared" si="45"/>
        <v>8.2900148774991585E-3</v>
      </c>
      <c r="AH99">
        <f t="shared" si="46"/>
        <v>2.8567164819188532E-2</v>
      </c>
      <c r="AI99">
        <f t="shared" si="51"/>
        <v>5.9870402284330632E-3</v>
      </c>
      <c r="AJ99">
        <f t="shared" si="52"/>
        <v>1.9853544423818689E-3</v>
      </c>
      <c r="AK99">
        <f t="shared" si="53"/>
        <v>5.8485165909238808E-3</v>
      </c>
      <c r="AM99" t="str">
        <f t="shared" si="54"/>
        <v>Mono Sum</v>
      </c>
      <c r="AN99">
        <f t="shared" si="55"/>
        <v>3.8946275965546979E-3</v>
      </c>
      <c r="AO99">
        <f t="shared" si="56"/>
        <v>1.01356181916853E-2</v>
      </c>
      <c r="AQ99">
        <f t="shared" si="57"/>
        <v>9.3730906981814692E-4</v>
      </c>
      <c r="AR99">
        <f t="shared" si="58"/>
        <v>1.0549228657949402E-2</v>
      </c>
      <c r="AT99">
        <f t="shared" si="47"/>
        <v>4.1917735920809455E-4</v>
      </c>
      <c r="AU99">
        <f t="shared" si="48"/>
        <v>4.3067045653202357E-3</v>
      </c>
      <c r="AW99">
        <f t="shared" si="59"/>
        <v>0.2569966076240412</v>
      </c>
    </row>
    <row r="100" spans="1:49" x14ac:dyDescent="0.2">
      <c r="A100" s="1" t="s">
        <v>2122</v>
      </c>
      <c r="B100" s="2"/>
      <c r="C100">
        <f t="shared" ref="C100:E100" si="62">SUM(C87:C91,C81:C84,C74:C78,C68:C71,C61:C65,C55:C58,C50:C52,C45:C47,C41:C42,C37:C38,C33:C34,C29:C30,C25:C26,C21:C22,C17:C18,C13:C14)</f>
        <v>2.2326943229406039E-3</v>
      </c>
      <c r="D100">
        <f t="shared" si="62"/>
        <v>3.8607116693469734E-3</v>
      </c>
      <c r="E100">
        <f t="shared" si="62"/>
        <v>5.0267144459527294E-3</v>
      </c>
      <c r="F100">
        <f t="shared" ref="F100:X100" si="63">SUM(F87:F91,F81:F84,F74:F78,F68:F71,F61:F65,F55:F58,F50:F52,F45:F47,F41:F42,F37:F38,F33:F34,F29:F30,F25:F26,F21:F22,F17:F18,F13:F14)</f>
        <v>3.7027321245991433E-3</v>
      </c>
      <c r="G100">
        <f t="shared" si="63"/>
        <v>3.9015942309292709E-3</v>
      </c>
      <c r="H100">
        <f t="shared" si="63"/>
        <v>4.535062369749935E-3</v>
      </c>
      <c r="I100">
        <f t="shared" si="63"/>
        <v>4.3555900297599743E-3</v>
      </c>
      <c r="J100">
        <f t="shared" si="63"/>
        <v>4.6308448674727276E-3</v>
      </c>
      <c r="K100">
        <f t="shared" si="63"/>
        <v>4.6486890260129532E-3</v>
      </c>
      <c r="L100">
        <f t="shared" si="63"/>
        <v>4.4246589098326438E-3</v>
      </c>
      <c r="M100">
        <f t="shared" si="63"/>
        <v>1.5716748407185593E-2</v>
      </c>
      <c r="N100">
        <f t="shared" si="63"/>
        <v>1.7778143096288529E-2</v>
      </c>
      <c r="O100">
        <f t="shared" si="63"/>
        <v>1.7364532769877622E-2</v>
      </c>
      <c r="P100">
        <f t="shared" si="63"/>
        <v>2.6589025246479402E-2</v>
      </c>
      <c r="Q100">
        <f t="shared" si="63"/>
        <v>4.6266157049087665E-3</v>
      </c>
      <c r="R100">
        <f t="shared" si="63"/>
        <v>7.690630196356945E-3</v>
      </c>
      <c r="S100">
        <f t="shared" si="63"/>
        <v>4.0608284426049447E-3</v>
      </c>
      <c r="T100">
        <f t="shared" si="63"/>
        <v>4.0504838580661439E-3</v>
      </c>
      <c r="U100">
        <f t="shared" si="63"/>
        <v>7.5527729296443928E-3</v>
      </c>
      <c r="V100">
        <f t="shared" si="63"/>
        <v>3.7707076654731127E-3</v>
      </c>
      <c r="W100">
        <f t="shared" si="63"/>
        <v>1.1247645794258299E-2</v>
      </c>
      <c r="X100">
        <f t="shared" si="63"/>
        <v>6.2214019068436727E-3</v>
      </c>
      <c r="AA100" t="str">
        <f t="shared" si="39"/>
        <v>Poly Sum</v>
      </c>
      <c r="AB100">
        <f t="shared" si="40"/>
        <v>3.0467029961437886E-3</v>
      </c>
      <c r="AC100">
        <f t="shared" si="41"/>
        <v>4.3647232852759366E-3</v>
      </c>
      <c r="AD100">
        <f t="shared" si="42"/>
        <v>4.2183283003396025E-3</v>
      </c>
      <c r="AE100">
        <f t="shared" si="43"/>
        <v>4.4932174486163514E-3</v>
      </c>
      <c r="AF100">
        <f t="shared" si="44"/>
        <v>4.536673967922799E-3</v>
      </c>
      <c r="AG100">
        <f t="shared" si="45"/>
        <v>1.6747445751737061E-2</v>
      </c>
      <c r="AH100">
        <f t="shared" si="46"/>
        <v>2.1976779008178512E-2</v>
      </c>
      <c r="AI100">
        <f t="shared" si="51"/>
        <v>4.0556561503355439E-3</v>
      </c>
      <c r="AJ100">
        <f t="shared" si="52"/>
        <v>5.661740297558753E-3</v>
      </c>
      <c r="AK100">
        <f t="shared" si="53"/>
        <v>8.7345238505509848E-3</v>
      </c>
      <c r="AM100" t="str">
        <f t="shared" si="54"/>
        <v>Poly Sum</v>
      </c>
      <c r="AN100">
        <f t="shared" si="55"/>
        <v>4.1319291996596962E-3</v>
      </c>
      <c r="AO100">
        <f t="shared" si="56"/>
        <v>1.1435229011672172E-2</v>
      </c>
      <c r="AQ100">
        <f t="shared" si="57"/>
        <v>6.1921751629864818E-4</v>
      </c>
      <c r="AR100">
        <f t="shared" si="58"/>
        <v>7.6555371943669995E-3</v>
      </c>
      <c r="AT100">
        <f t="shared" si="47"/>
        <v>2.7692249186047225E-4</v>
      </c>
      <c r="AU100">
        <f t="shared" si="48"/>
        <v>3.1253599721828462E-3</v>
      </c>
      <c r="AW100">
        <f t="shared" si="59"/>
        <v>9.9741838738126865E-2</v>
      </c>
    </row>
    <row r="101" spans="1:49" x14ac:dyDescent="0.2">
      <c r="A101" s="1" t="s">
        <v>2123</v>
      </c>
      <c r="B101" s="3"/>
      <c r="C101">
        <f t="shared" ref="C101:E101" si="64">SUM(C7:C20)</f>
        <v>1.5674941644984899E-3</v>
      </c>
      <c r="D101">
        <f t="shared" si="64"/>
        <v>1.0065213009687718E-3</v>
      </c>
      <c r="E101">
        <f t="shared" si="64"/>
        <v>2.08560764445704E-3</v>
      </c>
      <c r="F101">
        <f t="shared" ref="F101:X101" si="65">SUM(F7:F20)</f>
        <v>1.0655768778242234E-3</v>
      </c>
      <c r="G101">
        <f t="shared" si="65"/>
        <v>1.6681765088478371E-3</v>
      </c>
      <c r="H101">
        <f t="shared" si="65"/>
        <v>2.5841346911879629E-3</v>
      </c>
      <c r="I101">
        <f t="shared" si="65"/>
        <v>1.8388200542343431E-3</v>
      </c>
      <c r="J101">
        <f t="shared" si="65"/>
        <v>1.62941116665473E-3</v>
      </c>
      <c r="K101">
        <f t="shared" si="65"/>
        <v>1.4544389891502862E-3</v>
      </c>
      <c r="L101">
        <f t="shared" si="65"/>
        <v>5.2749417070674278E-4</v>
      </c>
      <c r="M101">
        <f t="shared" si="65"/>
        <v>4.0107788490157201E-3</v>
      </c>
      <c r="N101">
        <f t="shared" si="65"/>
        <v>6.0231433905972107E-3</v>
      </c>
      <c r="O101">
        <f t="shared" si="65"/>
        <v>0</v>
      </c>
      <c r="P101">
        <f t="shared" si="65"/>
        <v>5.9788339447103007E-3</v>
      </c>
      <c r="Q101">
        <f t="shared" si="65"/>
        <v>5.3879717275154401E-4</v>
      </c>
      <c r="R101">
        <f t="shared" si="65"/>
        <v>1.513018019662103E-3</v>
      </c>
      <c r="S101">
        <f t="shared" si="65"/>
        <v>6.4361159591977597E-4</v>
      </c>
      <c r="T101">
        <f t="shared" si="65"/>
        <v>5.4489299550776601E-4</v>
      </c>
      <c r="U101">
        <f t="shared" si="65"/>
        <v>2.5497743700176241E-3</v>
      </c>
      <c r="V101">
        <f t="shared" si="65"/>
        <v>5.3518312325873704E-4</v>
      </c>
      <c r="W101">
        <f t="shared" si="65"/>
        <v>5.6518596408730512E-3</v>
      </c>
      <c r="X101">
        <f t="shared" si="65"/>
        <v>1.7928824183220389E-3</v>
      </c>
      <c r="AA101" t="str">
        <f t="shared" si="39"/>
        <v>Short Sum</v>
      </c>
      <c r="AB101">
        <f t="shared" si="40"/>
        <v>1.2870077327336309E-3</v>
      </c>
      <c r="AC101">
        <f t="shared" si="41"/>
        <v>1.5755922611406317E-3</v>
      </c>
      <c r="AD101">
        <f t="shared" si="42"/>
        <v>2.1261556000179002E-3</v>
      </c>
      <c r="AE101">
        <f t="shared" si="43"/>
        <v>1.7341156104445365E-3</v>
      </c>
      <c r="AF101">
        <f t="shared" si="44"/>
        <v>9.9096657992851452E-4</v>
      </c>
      <c r="AG101">
        <f t="shared" si="45"/>
        <v>5.0169611198064654E-3</v>
      </c>
      <c r="AH101">
        <f t="shared" si="46"/>
        <v>2.9894169723551503E-3</v>
      </c>
      <c r="AI101">
        <f t="shared" si="51"/>
        <v>5.9425229571377094E-4</v>
      </c>
      <c r="AJ101">
        <f t="shared" si="52"/>
        <v>1.5424787466381804E-3</v>
      </c>
      <c r="AK101">
        <f t="shared" si="53"/>
        <v>3.7223710295975453E-3</v>
      </c>
      <c r="AM101" t="str">
        <f t="shared" si="54"/>
        <v>Short Sum</v>
      </c>
      <c r="AN101">
        <f t="shared" si="55"/>
        <v>1.5427675568530429E-3</v>
      </c>
      <c r="AO101">
        <f t="shared" si="56"/>
        <v>2.7730960328222224E-3</v>
      </c>
      <c r="AQ101">
        <f t="shared" si="57"/>
        <v>4.3241489148183789E-4</v>
      </c>
      <c r="AR101">
        <f t="shared" si="58"/>
        <v>1.7496161888226863E-3</v>
      </c>
      <c r="AT101">
        <f t="shared" si="47"/>
        <v>1.9338181836731685E-4</v>
      </c>
      <c r="AU101">
        <f t="shared" si="48"/>
        <v>7.1427781805476112E-4</v>
      </c>
      <c r="AW101">
        <f t="shared" si="59"/>
        <v>0.19395485993943501</v>
      </c>
    </row>
    <row r="102" spans="1:49" x14ac:dyDescent="0.2">
      <c r="A102" s="1" t="s">
        <v>2124</v>
      </c>
      <c r="B102" s="3"/>
      <c r="C102">
        <f t="shared" ref="C102:E102" si="66">SUM(C21:C53,C55:C60,C62:C66)</f>
        <v>8.3114051375347536E-3</v>
      </c>
      <c r="D102">
        <f t="shared" si="66"/>
        <v>1.1316551843744671E-2</v>
      </c>
      <c r="E102">
        <f t="shared" si="66"/>
        <v>1.2185789639385323E-2</v>
      </c>
      <c r="F102">
        <f t="shared" ref="F102:X102" si="67">SUM(F21:F53,F55:F60,F62:F66)</f>
        <v>1.1261967322978546E-2</v>
      </c>
      <c r="G102">
        <f t="shared" si="67"/>
        <v>9.2742693566870288E-3</v>
      </c>
      <c r="H102">
        <f t="shared" si="67"/>
        <v>9.5266934053486619E-3</v>
      </c>
      <c r="I102">
        <f t="shared" si="67"/>
        <v>1.1835005405030187E-2</v>
      </c>
      <c r="J102">
        <f t="shared" si="67"/>
        <v>1.38646563526428E-2</v>
      </c>
      <c r="K102">
        <f t="shared" si="67"/>
        <v>1.0205201955765757E-2</v>
      </c>
      <c r="L102">
        <f t="shared" si="67"/>
        <v>1.1706841223133802E-2</v>
      </c>
      <c r="M102">
        <f t="shared" si="67"/>
        <v>3.8852785671867139E-2</v>
      </c>
      <c r="N102">
        <f t="shared" si="67"/>
        <v>3.2117386436645051E-2</v>
      </c>
      <c r="O102">
        <f t="shared" si="67"/>
        <v>6.4599257095662846E-2</v>
      </c>
      <c r="P102">
        <f t="shared" si="67"/>
        <v>9.7682056699227443E-2</v>
      </c>
      <c r="Q102">
        <f t="shared" si="67"/>
        <v>1.6357560903708369E-2</v>
      </c>
      <c r="R102">
        <f t="shared" si="67"/>
        <v>2.1338485350139602E-2</v>
      </c>
      <c r="S102">
        <f t="shared" si="67"/>
        <v>1.846039970887671E-2</v>
      </c>
      <c r="T102">
        <f t="shared" si="67"/>
        <v>1.5166808876974115E-2</v>
      </c>
      <c r="U102">
        <f t="shared" si="67"/>
        <v>1.1016408189663193E-2</v>
      </c>
      <c r="V102">
        <f t="shared" si="67"/>
        <v>9.8898619480882344E-3</v>
      </c>
      <c r="W102">
        <f t="shared" si="67"/>
        <v>2.4395473361797992E-2</v>
      </c>
      <c r="X102">
        <f t="shared" si="67"/>
        <v>1.6680207790138544E-2</v>
      </c>
      <c r="AA102" t="str">
        <f t="shared" si="39"/>
        <v>Medium Sum</v>
      </c>
      <c r="AB102">
        <f t="shared" si="40"/>
        <v>9.8139784906397121E-3</v>
      </c>
      <c r="AC102">
        <f t="shared" si="41"/>
        <v>1.1723878481181935E-2</v>
      </c>
      <c r="AD102">
        <f t="shared" si="42"/>
        <v>9.4004813810178445E-3</v>
      </c>
      <c r="AE102">
        <f t="shared" si="43"/>
        <v>1.2849830878836493E-2</v>
      </c>
      <c r="AF102">
        <f t="shared" si="44"/>
        <v>1.095602158944978E-2</v>
      </c>
      <c r="AG102">
        <f t="shared" si="45"/>
        <v>3.5485086054256099E-2</v>
      </c>
      <c r="AH102">
        <f t="shared" si="46"/>
        <v>8.1140656897445151E-2</v>
      </c>
      <c r="AI102">
        <f t="shared" si="51"/>
        <v>1.6813604292925412E-2</v>
      </c>
      <c r="AJ102">
        <f t="shared" si="52"/>
        <v>1.0453135068875713E-2</v>
      </c>
      <c r="AK102">
        <f t="shared" si="53"/>
        <v>2.0537840575968268E-2</v>
      </c>
      <c r="AM102" t="str">
        <f t="shared" si="54"/>
        <v>Medium Sum</v>
      </c>
      <c r="AN102">
        <f t="shared" si="55"/>
        <v>1.0948838164225153E-2</v>
      </c>
      <c r="AO102">
        <f t="shared" si="56"/>
        <v>3.2886064577894128E-2</v>
      </c>
      <c r="AQ102">
        <f t="shared" si="57"/>
        <v>1.4053315980887176E-3</v>
      </c>
      <c r="AR102">
        <f t="shared" si="58"/>
        <v>2.8501313717664338E-2</v>
      </c>
      <c r="AT102">
        <f t="shared" si="47"/>
        <v>6.2848339685095715E-4</v>
      </c>
      <c r="AU102">
        <f t="shared" si="48"/>
        <v>1.1635612601210715E-2</v>
      </c>
      <c r="AW102">
        <f t="shared" si="59"/>
        <v>0.16039252918038396</v>
      </c>
    </row>
    <row r="103" spans="1:49" x14ac:dyDescent="0.2">
      <c r="A103" s="1" t="s">
        <v>2125</v>
      </c>
      <c r="B103" s="3"/>
      <c r="C103">
        <f t="shared" ref="C103:E103" si="68">SUM(C81:C93,C68:C79,C61)</f>
        <v>8.2863776771599604E-4</v>
      </c>
      <c r="D103">
        <f t="shared" si="68"/>
        <v>1.3456621739387359E-3</v>
      </c>
      <c r="E103">
        <f t="shared" si="68"/>
        <v>2.2789763596773719E-3</v>
      </c>
      <c r="F103">
        <f t="shared" ref="F103:X103" si="69">SUM(F81:F93,F68:F79,F61)</f>
        <v>9.8762346187675079E-4</v>
      </c>
      <c r="G103">
        <f t="shared" si="69"/>
        <v>1.985541981240293E-3</v>
      </c>
      <c r="H103">
        <f t="shared" si="69"/>
        <v>2.8650640505835179E-3</v>
      </c>
      <c r="I103">
        <f t="shared" si="69"/>
        <v>2.3526805478474265E-3</v>
      </c>
      <c r="J103">
        <f t="shared" si="69"/>
        <v>1.6987032879922041E-3</v>
      </c>
      <c r="K103">
        <f t="shared" si="69"/>
        <v>2.0388893819594063E-3</v>
      </c>
      <c r="L103">
        <f t="shared" si="69"/>
        <v>1.7682086697276549E-3</v>
      </c>
      <c r="M103">
        <f t="shared" si="69"/>
        <v>6.7387293554445546E-3</v>
      </c>
      <c r="N103">
        <f t="shared" si="69"/>
        <v>3.5167903425239581E-3</v>
      </c>
      <c r="O103">
        <f t="shared" si="69"/>
        <v>7.8208935653658294E-3</v>
      </c>
      <c r="P103">
        <f t="shared" si="69"/>
        <v>6.1590909563246747E-3</v>
      </c>
      <c r="Q103">
        <f t="shared" si="69"/>
        <v>2.155188691006176E-3</v>
      </c>
      <c r="R103">
        <f t="shared" si="69"/>
        <v>9.2739859688529592E-4</v>
      </c>
      <c r="S103">
        <f t="shared" si="69"/>
        <v>1.2872231918395519E-3</v>
      </c>
      <c r="T103">
        <f t="shared" si="69"/>
        <v>1.480348933525307E-3</v>
      </c>
      <c r="U103">
        <f t="shared" si="69"/>
        <v>6.4234059843257805E-4</v>
      </c>
      <c r="V103">
        <f t="shared" si="69"/>
        <v>0</v>
      </c>
      <c r="W103">
        <f t="shared" si="69"/>
        <v>3.3574716920311497E-3</v>
      </c>
      <c r="X103">
        <f t="shared" si="69"/>
        <v>1.2295008740579689E-3</v>
      </c>
      <c r="AA103" t="str">
        <f t="shared" si="39"/>
        <v>Long Sum</v>
      </c>
      <c r="AB103">
        <f t="shared" si="40"/>
        <v>1.0871499708273659E-3</v>
      </c>
      <c r="AC103">
        <f t="shared" si="41"/>
        <v>1.6332999107770614E-3</v>
      </c>
      <c r="AD103">
        <f t="shared" si="42"/>
        <v>2.4253030159119057E-3</v>
      </c>
      <c r="AE103">
        <f t="shared" si="43"/>
        <v>2.0256919179198153E-3</v>
      </c>
      <c r="AF103">
        <f t="shared" si="44"/>
        <v>1.9035490258435305E-3</v>
      </c>
      <c r="AG103">
        <f t="shared" si="45"/>
        <v>5.1277598489842561E-3</v>
      </c>
      <c r="AH103">
        <f t="shared" si="46"/>
        <v>6.9899922608452521E-3</v>
      </c>
      <c r="AI103">
        <f t="shared" si="51"/>
        <v>1.3837860626824295E-3</v>
      </c>
      <c r="AJ103">
        <f t="shared" si="52"/>
        <v>3.2117029921628902E-4</v>
      </c>
      <c r="AK103">
        <f t="shared" si="53"/>
        <v>2.2934862830445591E-3</v>
      </c>
      <c r="AM103" t="str">
        <f t="shared" si="54"/>
        <v>Long Sum</v>
      </c>
      <c r="AN103">
        <f t="shared" si="55"/>
        <v>1.8149987682559356E-3</v>
      </c>
      <c r="AO103">
        <f t="shared" si="56"/>
        <v>3.2232389509545571E-3</v>
      </c>
      <c r="AQ103">
        <f t="shared" si="57"/>
        <v>4.9686073825277695E-4</v>
      </c>
      <c r="AR103">
        <f t="shared" si="58"/>
        <v>2.7606910257970173E-3</v>
      </c>
      <c r="AT103">
        <f t="shared" si="47"/>
        <v>2.2220287721678785E-4</v>
      </c>
      <c r="AU103">
        <f t="shared" si="48"/>
        <v>1.1270473917805608E-3</v>
      </c>
      <c r="AW103">
        <f t="shared" si="59"/>
        <v>0.32087962746728443</v>
      </c>
    </row>
    <row r="104" spans="1:49" x14ac:dyDescent="0.2">
      <c r="A104" s="1" t="s">
        <v>2126</v>
      </c>
      <c r="B104" s="3"/>
      <c r="C104">
        <f t="shared" ref="C104:E104" si="70">SUM(C87:C93,C74:C79,C61:C66,C50:C53,C41:C44,C33:C36,C25:C28)</f>
        <v>1.6192785634501681E-3</v>
      </c>
      <c r="D104">
        <f t="shared" si="70"/>
        <v>2.6913243478774718E-3</v>
      </c>
      <c r="E104">
        <f t="shared" si="70"/>
        <v>2.9073428015569491E-3</v>
      </c>
      <c r="F104">
        <f t="shared" ref="F104:X104" si="71">SUM(F87:F93,F74:F79,F61:F66,F50:F53,F41:F44,F33:F36,F25:F28)</f>
        <v>2.6522148756006618E-3</v>
      </c>
      <c r="G104">
        <f t="shared" si="71"/>
        <v>2.1682214849268583E-3</v>
      </c>
      <c r="H104">
        <f t="shared" si="71"/>
        <v>3.1781887354272215E-3</v>
      </c>
      <c r="I104">
        <f t="shared" si="71"/>
        <v>3.9426368168725663E-3</v>
      </c>
      <c r="J104">
        <f t="shared" si="71"/>
        <v>2.3432469669889128E-3</v>
      </c>
      <c r="K104">
        <f t="shared" si="71"/>
        <v>2.6446692278445966E-3</v>
      </c>
      <c r="L104">
        <f t="shared" si="71"/>
        <v>2.7222395233074846E-3</v>
      </c>
      <c r="M104">
        <f t="shared" si="71"/>
        <v>1.008381553949857E-2</v>
      </c>
      <c r="N104">
        <f t="shared" si="71"/>
        <v>6.9364849932135554E-3</v>
      </c>
      <c r="O104">
        <f t="shared" si="71"/>
        <v>5.9471174993532203E-3</v>
      </c>
      <c r="P104">
        <f t="shared" si="71"/>
        <v>2.4464144152627619E-2</v>
      </c>
      <c r="Q104">
        <f t="shared" si="71"/>
        <v>2.7876653367990062E-3</v>
      </c>
      <c r="R104">
        <f t="shared" si="71"/>
        <v>3.0411927823092121E-3</v>
      </c>
      <c r="S104">
        <f t="shared" si="71"/>
        <v>4.4282194282957857E-3</v>
      </c>
      <c r="T104">
        <f t="shared" si="71"/>
        <v>1.436431605772837E-3</v>
      </c>
      <c r="U104">
        <f t="shared" si="71"/>
        <v>3.0297728528215261E-3</v>
      </c>
      <c r="V104">
        <f t="shared" si="71"/>
        <v>1.2818426330005149E-3</v>
      </c>
      <c r="W104">
        <f t="shared" si="71"/>
        <v>2.2383144613540998E-3</v>
      </c>
      <c r="X104">
        <f t="shared" si="71"/>
        <v>5.5242982470234594E-3</v>
      </c>
      <c r="AA104" t="str">
        <f t="shared" si="39"/>
        <v>Hydroxy Sum</v>
      </c>
      <c r="AB104">
        <f t="shared" si="40"/>
        <v>2.1553014556638201E-3</v>
      </c>
      <c r="AC104">
        <f t="shared" si="41"/>
        <v>2.7797788385788055E-3</v>
      </c>
      <c r="AD104">
        <f t="shared" si="42"/>
        <v>2.6732051101770399E-3</v>
      </c>
      <c r="AE104">
        <f t="shared" si="43"/>
        <v>3.1429418919307396E-3</v>
      </c>
      <c r="AF104">
        <f t="shared" si="44"/>
        <v>2.6834543755760408E-3</v>
      </c>
      <c r="AG104">
        <f t="shared" si="45"/>
        <v>8.5101502663560633E-3</v>
      </c>
      <c r="AH104">
        <f t="shared" si="46"/>
        <v>1.520563082599042E-2</v>
      </c>
      <c r="AI104">
        <f t="shared" si="51"/>
        <v>2.9323255170343116E-3</v>
      </c>
      <c r="AJ104">
        <f t="shared" si="52"/>
        <v>2.1558077429110205E-3</v>
      </c>
      <c r="AK104">
        <f t="shared" si="53"/>
        <v>3.8813063541887796E-3</v>
      </c>
      <c r="AM104" t="str">
        <f t="shared" si="54"/>
        <v>Hydroxy Sum</v>
      </c>
      <c r="AN104">
        <f t="shared" si="55"/>
        <v>2.686936334385289E-3</v>
      </c>
      <c r="AO104">
        <f t="shared" si="56"/>
        <v>6.5370441412961177E-3</v>
      </c>
      <c r="AQ104">
        <f t="shared" si="57"/>
        <v>3.5334017388554111E-4</v>
      </c>
      <c r="AR104">
        <f t="shared" si="58"/>
        <v>5.4378238943375281E-3</v>
      </c>
      <c r="AT104">
        <f t="shared" si="47"/>
        <v>1.5801852959793317E-4</v>
      </c>
      <c r="AU104">
        <f t="shared" si="48"/>
        <v>2.2199823087068423E-3</v>
      </c>
      <c r="AW104">
        <f t="shared" si="59"/>
        <v>0.18869802390264442</v>
      </c>
    </row>
    <row r="106" spans="1:49" x14ac:dyDescent="0.2">
      <c r="A106" t="s">
        <v>116</v>
      </c>
      <c r="C106">
        <f>SUM(C7:C93)</f>
        <v>1.0914696511678238E-2</v>
      </c>
      <c r="D106">
        <f t="shared" ref="D106:E106" si="72">SUM(D7:D93)</f>
        <v>1.3668735318652177E-2</v>
      </c>
      <c r="E106">
        <f t="shared" si="72"/>
        <v>1.6550373643519734E-2</v>
      </c>
      <c r="F106">
        <f t="shared" ref="F106:X106" si="73">SUM(F7:F93)</f>
        <v>1.3565730456205141E-2</v>
      </c>
      <c r="G106">
        <f t="shared" si="73"/>
        <v>1.3421864239887013E-2</v>
      </c>
      <c r="H106">
        <f t="shared" si="73"/>
        <v>1.4975892147120142E-2</v>
      </c>
      <c r="I106">
        <f t="shared" si="73"/>
        <v>1.6026506007111956E-2</v>
      </c>
      <c r="J106">
        <f t="shared" si="73"/>
        <v>1.7192770807289724E-2</v>
      </c>
      <c r="K106">
        <f t="shared" si="73"/>
        <v>1.3698530326875452E-2</v>
      </c>
      <c r="L106">
        <f t="shared" si="73"/>
        <v>1.421145864102372E-2</v>
      </c>
      <c r="M106">
        <f t="shared" si="73"/>
        <v>5.0202912174011197E-2</v>
      </c>
      <c r="N106">
        <f t="shared" si="73"/>
        <v>4.165732016976622E-2</v>
      </c>
      <c r="O106">
        <f t="shared" si="73"/>
        <v>7.3519933344692645E-2</v>
      </c>
      <c r="P106">
        <f t="shared" si="73"/>
        <v>0.10981998160026242</v>
      </c>
      <c r="Q106">
        <f t="shared" si="73"/>
        <v>1.9051546767466083E-2</v>
      </c>
      <c r="R106">
        <f t="shared" si="73"/>
        <v>2.4474904744525228E-2</v>
      </c>
      <c r="S106">
        <f t="shared" si="73"/>
        <v>2.0391234496636036E-2</v>
      </c>
      <c r="T106">
        <f t="shared" si="73"/>
        <v>1.7192050806007185E-2</v>
      </c>
      <c r="U106">
        <f t="shared" si="73"/>
        <v>1.4850863756545972E-2</v>
      </c>
      <c r="V106">
        <f t="shared" si="73"/>
        <v>1.0425045071346971E-2</v>
      </c>
      <c r="W106">
        <f t="shared" si="73"/>
        <v>3.3404804694702188E-2</v>
      </c>
      <c r="X106">
        <f t="shared" si="73"/>
        <v>2.0798369841020375E-2</v>
      </c>
      <c r="AA106" t="str">
        <f t="shared" si="39"/>
        <v>TOTAL</v>
      </c>
      <c r="AB106">
        <f t="shared" si="40"/>
        <v>1.2291715915165207E-2</v>
      </c>
      <c r="AC106">
        <f t="shared" si="41"/>
        <v>1.5058052049862438E-2</v>
      </c>
      <c r="AD106">
        <f t="shared" si="42"/>
        <v>1.4198878193503578E-2</v>
      </c>
      <c r="AE106">
        <f t="shared" si="43"/>
        <v>1.6609638407200839E-2</v>
      </c>
      <c r="AF106">
        <f t="shared" si="44"/>
        <v>1.3954994483949587E-2</v>
      </c>
      <c r="AG106">
        <f t="shared" si="45"/>
        <v>4.5930116171888705E-2</v>
      </c>
      <c r="AH106">
        <f t="shared" si="46"/>
        <v>9.1669957472477526E-2</v>
      </c>
      <c r="AI106">
        <f>AVERAGE(S106:T106)</f>
        <v>1.8791642651321612E-2</v>
      </c>
      <c r="AJ106">
        <f>AVERAGE(U106:V106)</f>
        <v>1.2637954413946471E-2</v>
      </c>
      <c r="AK106">
        <f>AVERAGE(W106:X106)</f>
        <v>2.7101587267861282E-2</v>
      </c>
      <c r="AM106" t="str">
        <f>A106</f>
        <v>TOTAL</v>
      </c>
      <c r="AN106">
        <f>AVERAGE(AB106:AF106)</f>
        <v>1.4422655809936329E-2</v>
      </c>
      <c r="AO106">
        <f>AVERAGE(AG106:AK106)</f>
        <v>3.9226251595499112E-2</v>
      </c>
      <c r="AQ106">
        <f>STDEV(AB106:AF106)</f>
        <v>1.5808470541941444E-3</v>
      </c>
      <c r="AR106">
        <f>STDEV(AG106:AK106)</f>
        <v>3.1885742743205409E-2</v>
      </c>
      <c r="AT106">
        <f t="shared" si="47"/>
        <v>7.0697629504168011E-4</v>
      </c>
      <c r="AU106">
        <f t="shared" si="48"/>
        <v>1.3017299965084135E-2</v>
      </c>
      <c r="AW106">
        <f>TTEST(AB106:AF106,AG106:AK106,2,3)</f>
        <v>0.15698679412974462</v>
      </c>
    </row>
    <row r="107" spans="1:49" x14ac:dyDescent="0.2">
      <c r="A107" s="4" t="s">
        <v>2127</v>
      </c>
      <c r="B107" s="4"/>
      <c r="C107">
        <f t="shared" ref="C107:E107" si="74">COUNTIF(C7:C93,"&gt;0")</f>
        <v>29</v>
      </c>
      <c r="D107">
        <f t="shared" si="74"/>
        <v>32</v>
      </c>
      <c r="E107">
        <f t="shared" si="74"/>
        <v>34</v>
      </c>
      <c r="F107">
        <f t="shared" ref="F107:X107" si="75">COUNTIF(F7:F93,"&gt;0")</f>
        <v>27</v>
      </c>
      <c r="G107">
        <f t="shared" si="75"/>
        <v>34</v>
      </c>
      <c r="H107">
        <f t="shared" si="75"/>
        <v>28</v>
      </c>
      <c r="I107">
        <f t="shared" si="75"/>
        <v>33</v>
      </c>
      <c r="J107">
        <f t="shared" si="75"/>
        <v>26</v>
      </c>
      <c r="K107">
        <f t="shared" si="75"/>
        <v>33</v>
      </c>
      <c r="L107">
        <f t="shared" si="75"/>
        <v>33</v>
      </c>
      <c r="M107">
        <f t="shared" si="75"/>
        <v>27</v>
      </c>
      <c r="N107">
        <f t="shared" si="75"/>
        <v>26</v>
      </c>
      <c r="O107">
        <f t="shared" si="75"/>
        <v>16</v>
      </c>
      <c r="P107">
        <f t="shared" si="75"/>
        <v>24</v>
      </c>
      <c r="Q107">
        <f t="shared" si="75"/>
        <v>21</v>
      </c>
      <c r="R107">
        <f t="shared" si="75"/>
        <v>19</v>
      </c>
      <c r="S107">
        <f t="shared" si="75"/>
        <v>25</v>
      </c>
      <c r="T107">
        <f t="shared" si="75"/>
        <v>16</v>
      </c>
      <c r="U107">
        <f t="shared" si="75"/>
        <v>15</v>
      </c>
      <c r="V107">
        <f t="shared" si="75"/>
        <v>8</v>
      </c>
      <c r="W107">
        <f t="shared" si="75"/>
        <v>18</v>
      </c>
      <c r="X107">
        <f t="shared" si="75"/>
        <v>18</v>
      </c>
      <c r="AA107" t="str">
        <f t="shared" si="39"/>
        <v>Number of Species</v>
      </c>
      <c r="AB107">
        <f t="shared" si="40"/>
        <v>30.5</v>
      </c>
      <c r="AC107">
        <f t="shared" si="41"/>
        <v>30.5</v>
      </c>
      <c r="AD107">
        <f t="shared" si="42"/>
        <v>31</v>
      </c>
      <c r="AE107">
        <f t="shared" si="43"/>
        <v>29.5</v>
      </c>
      <c r="AF107">
        <f t="shared" si="44"/>
        <v>33</v>
      </c>
      <c r="AG107">
        <f t="shared" si="45"/>
        <v>26.5</v>
      </c>
      <c r="AH107">
        <f t="shared" si="46"/>
        <v>20</v>
      </c>
      <c r="AI107">
        <f>AVERAGE(S107:T107)</f>
        <v>20.5</v>
      </c>
      <c r="AJ107">
        <f>AVERAGE(U107:V107)</f>
        <v>11.5</v>
      </c>
      <c r="AK107">
        <f>AVERAGE(W107:X107)</f>
        <v>18</v>
      </c>
      <c r="AM107" s="4" t="str">
        <f>A107</f>
        <v>Number of Species</v>
      </c>
      <c r="AN107">
        <f>AVERAGE(AB107:AF107)</f>
        <v>30.9</v>
      </c>
      <c r="AO107">
        <f>AVERAGE(AG107:AK107)</f>
        <v>19.3</v>
      </c>
      <c r="AQ107">
        <f>STDEV(AB107:AF107)</f>
        <v>1.2942179105544784</v>
      </c>
      <c r="AR107">
        <f>STDEV(AG107:AK107)</f>
        <v>5.3921238858171634</v>
      </c>
      <c r="AT107">
        <f t="shared" si="47"/>
        <v>0.57879184513951121</v>
      </c>
      <c r="AU107">
        <f t="shared" si="48"/>
        <v>2.2013253583542194</v>
      </c>
      <c r="AW107">
        <f>TTEST(AB107:AF107,AG107:AK107,2,3)</f>
        <v>7.2548079536254124E-3</v>
      </c>
    </row>
  </sheetData>
  <mergeCells count="3">
    <mergeCell ref="AN3:AO3"/>
    <mergeCell ref="AQ3:AR3"/>
    <mergeCell ref="AT3:AU3"/>
  </mergeCells>
  <conditionalFormatting sqref="A98">
    <cfRule type="aboveAverage" dxfId="2529" priority="109" stdDev="2"/>
  </conditionalFormatting>
  <conditionalFormatting sqref="A99">
    <cfRule type="aboveAverage" dxfId="2528" priority="110" stdDev="2"/>
  </conditionalFormatting>
  <conditionalFormatting sqref="A100">
    <cfRule type="aboveAverage" dxfId="2527" priority="111" stdDev="2"/>
  </conditionalFormatting>
  <conditionalFormatting sqref="A101">
    <cfRule type="aboveAverage" dxfId="2526" priority="112" stdDev="2"/>
  </conditionalFormatting>
  <conditionalFormatting sqref="A102">
    <cfRule type="aboveAverage" dxfId="2525" priority="113" stdDev="2"/>
  </conditionalFormatting>
  <conditionalFormatting sqref="A103">
    <cfRule type="aboveAverage" dxfId="2524" priority="114" stdDev="2"/>
  </conditionalFormatting>
  <conditionalFormatting sqref="A104">
    <cfRule type="aboveAverage" dxfId="2523" priority="115" stdDev="2"/>
  </conditionalFormatting>
  <conditionalFormatting sqref="C7:X7">
    <cfRule type="aboveAverage" dxfId="2522" priority="108" stdDev="3"/>
  </conditionalFormatting>
  <conditionalFormatting sqref="C8:X8">
    <cfRule type="aboveAverage" dxfId="2521" priority="107" stdDev="3"/>
  </conditionalFormatting>
  <conditionalFormatting sqref="C9:X9">
    <cfRule type="aboveAverage" dxfId="2520" priority="106" stdDev="3"/>
  </conditionalFormatting>
  <conditionalFormatting sqref="C10:X10">
    <cfRule type="aboveAverage" dxfId="2519" priority="105" stdDev="3"/>
  </conditionalFormatting>
  <conditionalFormatting sqref="C11:X11">
    <cfRule type="aboveAverage" dxfId="2518" priority="104" stdDev="3"/>
  </conditionalFormatting>
  <conditionalFormatting sqref="C12:X12">
    <cfRule type="aboveAverage" dxfId="2517" priority="103" stdDev="3"/>
  </conditionalFormatting>
  <conditionalFormatting sqref="C13:X13">
    <cfRule type="aboveAverage" dxfId="2516" priority="102" stdDev="3"/>
  </conditionalFormatting>
  <conditionalFormatting sqref="C14:X14">
    <cfRule type="aboveAverage" dxfId="2515" priority="101" stdDev="3"/>
  </conditionalFormatting>
  <conditionalFormatting sqref="C15:X15">
    <cfRule type="aboveAverage" dxfId="2514" priority="100" stdDev="3"/>
  </conditionalFormatting>
  <conditionalFormatting sqref="C16:X16">
    <cfRule type="aboveAverage" dxfId="2513" priority="99" stdDev="3"/>
  </conditionalFormatting>
  <conditionalFormatting sqref="C17:X17">
    <cfRule type="aboveAverage" dxfId="2512" priority="98" stdDev="3"/>
  </conditionalFormatting>
  <conditionalFormatting sqref="C18:X18">
    <cfRule type="aboveAverage" dxfId="2511" priority="97" stdDev="3"/>
  </conditionalFormatting>
  <conditionalFormatting sqref="C19:X19">
    <cfRule type="aboveAverage" dxfId="2510" priority="96" stdDev="3"/>
  </conditionalFormatting>
  <conditionalFormatting sqref="C20:X20">
    <cfRule type="aboveAverage" dxfId="2509" priority="95" stdDev="3"/>
  </conditionalFormatting>
  <conditionalFormatting sqref="C21:X21">
    <cfRule type="aboveAverage" dxfId="2508" priority="94" stdDev="3"/>
  </conditionalFormatting>
  <conditionalFormatting sqref="C22:X22">
    <cfRule type="aboveAverage" dxfId="2507" priority="93" stdDev="3"/>
  </conditionalFormatting>
  <conditionalFormatting sqref="C23:X23">
    <cfRule type="aboveAverage" dxfId="2506" priority="92" stdDev="3"/>
  </conditionalFormatting>
  <conditionalFormatting sqref="C24:X24">
    <cfRule type="aboveAverage" dxfId="2505" priority="91" stdDev="3"/>
  </conditionalFormatting>
  <conditionalFormatting sqref="C25:X25">
    <cfRule type="aboveAverage" dxfId="2504" priority="90" stdDev="3"/>
  </conditionalFormatting>
  <conditionalFormatting sqref="C26:X26">
    <cfRule type="aboveAverage" dxfId="2503" priority="89" stdDev="3"/>
  </conditionalFormatting>
  <conditionalFormatting sqref="C27:X27">
    <cfRule type="aboveAverage" dxfId="2502" priority="88" stdDev="3"/>
  </conditionalFormatting>
  <conditionalFormatting sqref="C28:X28">
    <cfRule type="aboveAverage" dxfId="2501" priority="87" stdDev="3"/>
  </conditionalFormatting>
  <conditionalFormatting sqref="C29:X29">
    <cfRule type="aboveAverage" dxfId="2500" priority="86" stdDev="3"/>
  </conditionalFormatting>
  <conditionalFormatting sqref="C30:X30">
    <cfRule type="aboveAverage" dxfId="2499" priority="85" stdDev="3"/>
  </conditionalFormatting>
  <conditionalFormatting sqref="C31:X31">
    <cfRule type="aboveAverage" dxfId="2498" priority="84" stdDev="3"/>
  </conditionalFormatting>
  <conditionalFormatting sqref="C32:X32">
    <cfRule type="aboveAverage" dxfId="2497" priority="83" stdDev="3"/>
  </conditionalFormatting>
  <conditionalFormatting sqref="C33:X33">
    <cfRule type="aboveAverage" dxfId="2496" priority="82" stdDev="3"/>
  </conditionalFormatting>
  <conditionalFormatting sqref="C34:X34">
    <cfRule type="aboveAverage" dxfId="2495" priority="81" stdDev="3"/>
  </conditionalFormatting>
  <conditionalFormatting sqref="C35:X35">
    <cfRule type="aboveAverage" dxfId="2494" priority="80" stdDev="3"/>
  </conditionalFormatting>
  <conditionalFormatting sqref="C36:X36">
    <cfRule type="aboveAverage" dxfId="2493" priority="79" stdDev="3"/>
  </conditionalFormatting>
  <conditionalFormatting sqref="C37:X37">
    <cfRule type="aboveAverage" dxfId="2492" priority="78" stdDev="3"/>
  </conditionalFormatting>
  <conditionalFormatting sqref="C38:X38">
    <cfRule type="aboveAverage" dxfId="2491" priority="77" stdDev="3"/>
  </conditionalFormatting>
  <conditionalFormatting sqref="C39:X39">
    <cfRule type="aboveAverage" dxfId="2490" priority="76" stdDev="3"/>
  </conditionalFormatting>
  <conditionalFormatting sqref="C40:X40">
    <cfRule type="aboveAverage" dxfId="2489" priority="75" stdDev="3"/>
  </conditionalFormatting>
  <conditionalFormatting sqref="C41:X41">
    <cfRule type="aboveAverage" dxfId="2488" priority="74" stdDev="3"/>
  </conditionalFormatting>
  <conditionalFormatting sqref="C42:X42">
    <cfRule type="aboveAverage" dxfId="2487" priority="73" stdDev="3"/>
  </conditionalFormatting>
  <conditionalFormatting sqref="C43:X43">
    <cfRule type="aboveAverage" dxfId="2486" priority="72" stdDev="3"/>
  </conditionalFormatting>
  <conditionalFormatting sqref="C44:X44">
    <cfRule type="aboveAverage" dxfId="2485" priority="71" stdDev="3"/>
  </conditionalFormatting>
  <conditionalFormatting sqref="C45:X45">
    <cfRule type="aboveAverage" dxfId="2484" priority="70" stdDev="3"/>
  </conditionalFormatting>
  <conditionalFormatting sqref="C46:X46">
    <cfRule type="aboveAverage" dxfId="2483" priority="69" stdDev="3"/>
  </conditionalFormatting>
  <conditionalFormatting sqref="C47:X47">
    <cfRule type="aboveAverage" dxfId="2482" priority="68" stdDev="3"/>
  </conditionalFormatting>
  <conditionalFormatting sqref="C48:X48">
    <cfRule type="aboveAverage" dxfId="2481" priority="67" stdDev="3"/>
  </conditionalFormatting>
  <conditionalFormatting sqref="C49:X49">
    <cfRule type="aboveAverage" dxfId="2480" priority="66" stdDev="3"/>
  </conditionalFormatting>
  <conditionalFormatting sqref="C50:X50">
    <cfRule type="aboveAverage" dxfId="2479" priority="65" stdDev="3"/>
  </conditionalFormatting>
  <conditionalFormatting sqref="C51:X51">
    <cfRule type="aboveAverage" dxfId="2478" priority="64" stdDev="3"/>
  </conditionalFormatting>
  <conditionalFormatting sqref="C52:X52">
    <cfRule type="aboveAverage" dxfId="2477" priority="63" stdDev="3"/>
  </conditionalFormatting>
  <conditionalFormatting sqref="C53:X53">
    <cfRule type="aboveAverage" dxfId="2476" priority="62" stdDev="3"/>
  </conditionalFormatting>
  <conditionalFormatting sqref="C54:X54">
    <cfRule type="aboveAverage" dxfId="2475" priority="61" stdDev="3"/>
  </conditionalFormatting>
  <conditionalFormatting sqref="C55:X55">
    <cfRule type="aboveAverage" dxfId="2474" priority="60" stdDev="3"/>
  </conditionalFormatting>
  <conditionalFormatting sqref="C56:X56">
    <cfRule type="aboveAverage" dxfId="2473" priority="59" stdDev="3"/>
  </conditionalFormatting>
  <conditionalFormatting sqref="C57:X57">
    <cfRule type="aboveAverage" dxfId="2472" priority="58" stdDev="3"/>
  </conditionalFormatting>
  <conditionalFormatting sqref="C58:X58">
    <cfRule type="aboveAverage" dxfId="2471" priority="57" stdDev="3"/>
  </conditionalFormatting>
  <conditionalFormatting sqref="C59:X59">
    <cfRule type="aboveAverage" dxfId="2470" priority="56" stdDev="3"/>
  </conditionalFormatting>
  <conditionalFormatting sqref="C60:X60">
    <cfRule type="aboveAverage" dxfId="2469" priority="55" stdDev="3"/>
  </conditionalFormatting>
  <conditionalFormatting sqref="C61:X61">
    <cfRule type="aboveAverage" dxfId="2468" priority="54" stdDev="3"/>
  </conditionalFormatting>
  <conditionalFormatting sqref="C62:X62">
    <cfRule type="aboveAverage" dxfId="2467" priority="53" stdDev="3"/>
  </conditionalFormatting>
  <conditionalFormatting sqref="C63:X63">
    <cfRule type="aboveAverage" dxfId="2466" priority="52" stdDev="3"/>
  </conditionalFormatting>
  <conditionalFormatting sqref="C64:X64">
    <cfRule type="aboveAverage" dxfId="2465" priority="51" stdDev="3"/>
  </conditionalFormatting>
  <conditionalFormatting sqref="C65:X65">
    <cfRule type="aboveAverage" dxfId="2464" priority="50" stdDev="3"/>
  </conditionalFormatting>
  <conditionalFormatting sqref="C66:X66">
    <cfRule type="aboveAverage" dxfId="2463" priority="49" stdDev="3"/>
  </conditionalFormatting>
  <conditionalFormatting sqref="C67:X67">
    <cfRule type="aboveAverage" dxfId="2462" priority="48" stdDev="3"/>
  </conditionalFormatting>
  <conditionalFormatting sqref="C68:X68">
    <cfRule type="aboveAverage" dxfId="2461" priority="47" stdDev="3"/>
  </conditionalFormatting>
  <conditionalFormatting sqref="C69:X69">
    <cfRule type="aboveAverage" dxfId="2460" priority="46" stdDev="3"/>
  </conditionalFormatting>
  <conditionalFormatting sqref="C70:X70">
    <cfRule type="aboveAverage" dxfId="2459" priority="45" stdDev="3"/>
  </conditionalFormatting>
  <conditionalFormatting sqref="C71:X71">
    <cfRule type="aboveAverage" dxfId="2458" priority="44" stdDev="3"/>
  </conditionalFormatting>
  <conditionalFormatting sqref="C72:X72">
    <cfRule type="aboveAverage" dxfId="2457" priority="43" stdDev="3"/>
  </conditionalFormatting>
  <conditionalFormatting sqref="C73:X73">
    <cfRule type="aboveAverage" dxfId="2456" priority="42" stdDev="3"/>
  </conditionalFormatting>
  <conditionalFormatting sqref="C74:X74">
    <cfRule type="aboveAverage" dxfId="2455" priority="41" stdDev="3"/>
  </conditionalFormatting>
  <conditionalFormatting sqref="C75:X75">
    <cfRule type="aboveAverage" dxfId="2454" priority="40" stdDev="3"/>
  </conditionalFormatting>
  <conditionalFormatting sqref="C76:X76">
    <cfRule type="aboveAverage" dxfId="2453" priority="39" stdDev="3"/>
  </conditionalFormatting>
  <conditionalFormatting sqref="C77:X77">
    <cfRule type="aboveAverage" dxfId="2452" priority="38" stdDev="3"/>
  </conditionalFormatting>
  <conditionalFormatting sqref="C78:X78">
    <cfRule type="aboveAverage" dxfId="2451" priority="37" stdDev="3"/>
  </conditionalFormatting>
  <conditionalFormatting sqref="C79:X79">
    <cfRule type="aboveAverage" dxfId="2450" priority="36" stdDev="3"/>
  </conditionalFormatting>
  <conditionalFormatting sqref="C80:X80">
    <cfRule type="aboveAverage" dxfId="2449" priority="35" stdDev="3"/>
  </conditionalFormatting>
  <conditionalFormatting sqref="C81:X81">
    <cfRule type="aboveAverage" dxfId="2448" priority="34" stdDev="3"/>
  </conditionalFormatting>
  <conditionalFormatting sqref="C82:X82">
    <cfRule type="aboveAverage" dxfId="2447" priority="33" stdDev="3"/>
  </conditionalFormatting>
  <conditionalFormatting sqref="C83:X83">
    <cfRule type="aboveAverage" dxfId="2446" priority="32" stdDev="3"/>
  </conditionalFormatting>
  <conditionalFormatting sqref="C84:X84">
    <cfRule type="aboveAverage" dxfId="2445" priority="31" stdDev="3"/>
  </conditionalFormatting>
  <conditionalFormatting sqref="C85:X85">
    <cfRule type="aboveAverage" dxfId="2444" priority="30" stdDev="3"/>
  </conditionalFormatting>
  <conditionalFormatting sqref="C86:X86">
    <cfRule type="aboveAverage" dxfId="2443" priority="29" stdDev="3"/>
  </conditionalFormatting>
  <conditionalFormatting sqref="C87:X87">
    <cfRule type="aboveAverage" dxfId="2442" priority="28" stdDev="3"/>
  </conditionalFormatting>
  <conditionalFormatting sqref="C88:X88">
    <cfRule type="aboveAverage" dxfId="2441" priority="27" stdDev="3"/>
  </conditionalFormatting>
  <conditionalFormatting sqref="C89:X89">
    <cfRule type="aboveAverage" dxfId="2440" priority="26" stdDev="3"/>
  </conditionalFormatting>
  <conditionalFormatting sqref="C90:X90">
    <cfRule type="aboveAverage" dxfId="2439" priority="25" stdDev="3"/>
  </conditionalFormatting>
  <conditionalFormatting sqref="C91:X91">
    <cfRule type="aboveAverage" dxfId="2438" priority="24" stdDev="3"/>
  </conditionalFormatting>
  <conditionalFormatting sqref="C92:X92">
    <cfRule type="aboveAverage" dxfId="2437" priority="23" stdDev="3"/>
  </conditionalFormatting>
  <conditionalFormatting sqref="C93:X93">
    <cfRule type="aboveAverage" dxfId="2436" priority="22" stdDev="3"/>
  </conditionalFormatting>
  <conditionalFormatting sqref="C94:X94">
    <cfRule type="aboveAverage" dxfId="2435" priority="21" stdDev="3"/>
  </conditionalFormatting>
  <conditionalFormatting sqref="C95:X95">
    <cfRule type="aboveAverage" dxfId="2434" priority="20" stdDev="3"/>
  </conditionalFormatting>
  <conditionalFormatting sqref="C96:X96">
    <cfRule type="aboveAverage" dxfId="2433" priority="19" stdDev="3"/>
  </conditionalFormatting>
  <conditionalFormatting sqref="C97:X97">
    <cfRule type="aboveAverage" dxfId="2432" priority="18" stdDev="3"/>
  </conditionalFormatting>
  <conditionalFormatting sqref="C98:X98">
    <cfRule type="aboveAverage" dxfId="2431" priority="17" stdDev="3"/>
  </conditionalFormatting>
  <conditionalFormatting sqref="C99:X99">
    <cfRule type="aboveAverage" dxfId="2430" priority="16" stdDev="3"/>
  </conditionalFormatting>
  <conditionalFormatting sqref="C100:X100">
    <cfRule type="aboveAverage" dxfId="2429" priority="15" stdDev="3"/>
  </conditionalFormatting>
  <conditionalFormatting sqref="C101:X101">
    <cfRule type="aboveAverage" dxfId="2428" priority="14" stdDev="3"/>
  </conditionalFormatting>
  <conditionalFormatting sqref="C102:X102">
    <cfRule type="aboveAverage" dxfId="2427" priority="13" stdDev="3"/>
  </conditionalFormatting>
  <conditionalFormatting sqref="C103:X103">
    <cfRule type="aboveAverage" dxfId="2426" priority="12" stdDev="3"/>
  </conditionalFormatting>
  <conditionalFormatting sqref="C104:X104">
    <cfRule type="aboveAverage" dxfId="2425" priority="11" stdDev="3"/>
  </conditionalFormatting>
  <conditionalFormatting sqref="C105:X105">
    <cfRule type="aboveAverage" dxfId="2424" priority="10" stdDev="3"/>
  </conditionalFormatting>
  <conditionalFormatting sqref="C106:X106">
    <cfRule type="aboveAverage" dxfId="2423" priority="9" stdDev="3"/>
  </conditionalFormatting>
  <conditionalFormatting sqref="C107:X107">
    <cfRule type="aboveAverage" dxfId="2422" priority="8" stdDev="3"/>
  </conditionalFormatting>
  <conditionalFormatting sqref="C108:X108">
    <cfRule type="aboveAverage" dxfId="2421" priority="7" stdDev="3"/>
  </conditionalFormatting>
  <conditionalFormatting sqref="C109:X109">
    <cfRule type="aboveAverage" dxfId="2420" priority="6" stdDev="3"/>
  </conditionalFormatting>
  <conditionalFormatting sqref="C110:X110">
    <cfRule type="aboveAverage" dxfId="2419" priority="5" stdDev="3"/>
  </conditionalFormatting>
  <conditionalFormatting sqref="C111:X111">
    <cfRule type="aboveAverage" dxfId="2418" priority="4" stdDev="3"/>
  </conditionalFormatting>
  <conditionalFormatting sqref="C112:X112">
    <cfRule type="aboveAverage" dxfId="2417" priority="3" stdDev="3"/>
  </conditionalFormatting>
  <conditionalFormatting sqref="C113:X113">
    <cfRule type="aboveAverage" dxfId="2416" priority="2" stdDev="3"/>
  </conditionalFormatting>
  <conditionalFormatting sqref="AW1:AW1048576">
    <cfRule type="cellIs" dxfId="2415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W210"/>
  <sheetViews>
    <sheetView workbookViewId="0">
      <pane ySplit="4" topLeftCell="A5" activePane="bottomLeft" state="frozen"/>
      <selection activeCell="AB1" sqref="AB1"/>
      <selection pane="bottomLeft"/>
    </sheetView>
  </sheetViews>
  <sheetFormatPr baseColWidth="10" defaultColWidth="8.83203125" defaultRowHeight="15" x14ac:dyDescent="0.2"/>
  <cols>
    <col min="27" max="27" width="18.5" customWidth="1"/>
    <col min="39" max="39" width="19.1640625" customWidth="1"/>
  </cols>
  <sheetData>
    <row r="1" spans="1:49" x14ac:dyDescent="0.2">
      <c r="A1" t="s">
        <v>1606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1607</v>
      </c>
      <c r="B6">
        <v>647.49699999999996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1608</v>
      </c>
      <c r="B7">
        <v>649.49900000000002</v>
      </c>
      <c r="C7">
        <v>0</v>
      </c>
      <c r="D7">
        <v>0</v>
      </c>
      <c r="E7">
        <v>0</v>
      </c>
      <c r="F7">
        <v>0</v>
      </c>
      <c r="G7">
        <v>0.130833514009778</v>
      </c>
      <c r="H7">
        <v>0</v>
      </c>
      <c r="I7">
        <v>0.18426013060961399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3.1213189674409599E-3</v>
      </c>
      <c r="U7">
        <v>0.12524373933573901</v>
      </c>
      <c r="V7">
        <v>0</v>
      </c>
      <c r="W7">
        <v>3.7588753817261199E-2</v>
      </c>
      <c r="X7">
        <v>0</v>
      </c>
      <c r="AA7" t="str">
        <f>A7</f>
        <v>SM_d18:0/12:0</v>
      </c>
      <c r="AB7">
        <f>AVERAGE(C7:D7)</f>
        <v>0</v>
      </c>
      <c r="AC7">
        <f>AVERAGE(E7:F7)</f>
        <v>0</v>
      </c>
      <c r="AD7">
        <f>AVERAGE(G7:H7)</f>
        <v>6.5416757004888998E-2</v>
      </c>
      <c r="AE7">
        <f>AVERAGE(I7:J7)</f>
        <v>9.2130065304806996E-2</v>
      </c>
      <c r="AF7">
        <f>AVERAGE(K7:L7)</f>
        <v>0</v>
      </c>
      <c r="AG7">
        <f t="shared" ref="AG7:AG15" si="0">AVERAGE(M7:N7)</f>
        <v>0</v>
      </c>
      <c r="AH7">
        <f t="shared" ref="AH7:AH15" si="1">AVERAGE(O7:P7)</f>
        <v>0</v>
      </c>
      <c r="AI7">
        <f t="shared" ref="AI7:AI38" si="2">AVERAGE(S7:T7)</f>
        <v>1.56065948372048E-3</v>
      </c>
      <c r="AJ7">
        <f t="shared" ref="AJ7:AJ38" si="3">AVERAGE(U7:V7)</f>
        <v>6.2621869667869506E-2</v>
      </c>
      <c r="AK7">
        <f t="shared" ref="AK7:AK38" si="4">AVERAGE(W7:X7)</f>
        <v>1.8794376908630599E-2</v>
      </c>
      <c r="AM7" t="str">
        <f t="shared" ref="AM7:AM38" si="5">A7</f>
        <v>SM_d18:0/12:0</v>
      </c>
      <c r="AN7">
        <f t="shared" ref="AN7:AN38" si="6">AVERAGE(AB7:AF7)</f>
        <v>3.15093644619392E-2</v>
      </c>
      <c r="AO7">
        <f t="shared" ref="AO7:AO38" si="7">AVERAGE(AG7:AK7)</f>
        <v>1.6595381212044118E-2</v>
      </c>
      <c r="AQ7">
        <f t="shared" ref="AQ7:AQ38" si="8">STDEV(AB7:AF7)</f>
        <v>4.4167580831782349E-2</v>
      </c>
      <c r="AR7">
        <f t="shared" ref="AR7:AR38" si="9">STDEV(AG7:AK7)</f>
        <v>2.6926424912351875E-2</v>
      </c>
      <c r="AT7">
        <f>AQ7/SQRT(5)</f>
        <v>1.9752342628316405E-2</v>
      </c>
      <c r="AU7">
        <f>AR7/SQRT(6)</f>
        <v>1.0992666938771227E-2</v>
      </c>
      <c r="AW7">
        <f t="shared" ref="AW7:AW38" si="10">TTEST(AB7:AF7,AG7:AK7,2,3)</f>
        <v>0.54083798160033103</v>
      </c>
    </row>
    <row r="8" spans="1:49" x14ac:dyDescent="0.2">
      <c r="A8" t="s">
        <v>1609</v>
      </c>
      <c r="B8">
        <v>675.52499999999998</v>
      </c>
      <c r="C8">
        <v>0.67775452118462898</v>
      </c>
      <c r="D8">
        <v>0.40295600682440103</v>
      </c>
      <c r="E8">
        <v>0.18360133121229499</v>
      </c>
      <c r="F8">
        <v>3.4685350419214799E-2</v>
      </c>
      <c r="G8">
        <v>0</v>
      </c>
      <c r="H8">
        <v>0.379285569173829</v>
      </c>
      <c r="I8">
        <v>0.45623087973335202</v>
      </c>
      <c r="J8">
        <v>2.28224809671729E-2</v>
      </c>
      <c r="K8">
        <v>1.2085191304949301E-2</v>
      </c>
      <c r="L8">
        <v>8.1251377013218995E-2</v>
      </c>
      <c r="M8">
        <v>0.11466866448547899</v>
      </c>
      <c r="N8">
        <v>0</v>
      </c>
      <c r="O8">
        <v>0</v>
      </c>
      <c r="P8">
        <v>4.4179278194530103E-2</v>
      </c>
      <c r="Q8">
        <v>0</v>
      </c>
      <c r="R8">
        <v>0</v>
      </c>
      <c r="S8">
        <v>0</v>
      </c>
      <c r="T8">
        <v>0.154994803396139</v>
      </c>
      <c r="U8">
        <v>0</v>
      </c>
      <c r="V8">
        <v>0</v>
      </c>
      <c r="W8">
        <v>0</v>
      </c>
      <c r="X8">
        <v>0</v>
      </c>
      <c r="AA8" t="str">
        <f t="shared" ref="AA8:AA15" si="11">A8</f>
        <v>SM_d18:0/14:1</v>
      </c>
      <c r="AB8">
        <f t="shared" ref="AB8:AB15" si="12">AVERAGE(C8:D8)</f>
        <v>0.54035526400451506</v>
      </c>
      <c r="AC8">
        <f t="shared" ref="AC8:AC15" si="13">AVERAGE(E8:F8)</f>
        <v>0.1091433408157549</v>
      </c>
      <c r="AD8">
        <f t="shared" ref="AD8:AD15" si="14">AVERAGE(G8:H8)</f>
        <v>0.1896427845869145</v>
      </c>
      <c r="AE8">
        <f t="shared" ref="AE8:AE15" si="15">AVERAGE(I8:J8)</f>
        <v>0.23952668035026245</v>
      </c>
      <c r="AF8">
        <f t="shared" ref="AF8:AF15" si="16">AVERAGE(K8:L8)</f>
        <v>4.6668284159084146E-2</v>
      </c>
      <c r="AG8">
        <f t="shared" si="0"/>
        <v>5.7334332242739497E-2</v>
      </c>
      <c r="AH8">
        <f t="shared" si="1"/>
        <v>2.2089639097265051E-2</v>
      </c>
      <c r="AI8">
        <f t="shared" si="2"/>
        <v>7.7497401698069499E-2</v>
      </c>
      <c r="AJ8">
        <f t="shared" si="3"/>
        <v>0</v>
      </c>
      <c r="AK8">
        <f t="shared" si="4"/>
        <v>0</v>
      </c>
      <c r="AM8" t="str">
        <f t="shared" si="5"/>
        <v>SM_d18:0/14:1</v>
      </c>
      <c r="AN8">
        <f t="shared" si="6"/>
        <v>0.22506727078330621</v>
      </c>
      <c r="AO8">
        <f t="shared" si="7"/>
        <v>3.1384274607614809E-2</v>
      </c>
      <c r="AQ8">
        <f t="shared" si="8"/>
        <v>0.19113806749600631</v>
      </c>
      <c r="AR8">
        <f t="shared" si="9"/>
        <v>3.4843082584242333E-2</v>
      </c>
      <c r="AT8">
        <f t="shared" ref="AT8:AT15" si="17">AQ8/SQRT(5)</f>
        <v>8.5479542401802625E-2</v>
      </c>
      <c r="AU8">
        <f t="shared" ref="AU8:AU15" si="18">AR8/SQRT(6)</f>
        <v>1.4224628899508132E-2</v>
      </c>
      <c r="AW8">
        <f t="shared" si="10"/>
        <v>8.5507515234513595E-2</v>
      </c>
    </row>
    <row r="9" spans="1:49" x14ac:dyDescent="0.2">
      <c r="A9" t="s">
        <v>1610</v>
      </c>
      <c r="B9">
        <v>677.52700000000004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0.11466866448547899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AA9" t="str">
        <f t="shared" si="11"/>
        <v>SM_d18:0/14:0</v>
      </c>
      <c r="AB9">
        <f t="shared" si="12"/>
        <v>0</v>
      </c>
      <c r="AC9">
        <f t="shared" si="13"/>
        <v>0</v>
      </c>
      <c r="AD9">
        <f t="shared" si="14"/>
        <v>0</v>
      </c>
      <c r="AE9">
        <f t="shared" si="15"/>
        <v>0</v>
      </c>
      <c r="AF9">
        <f t="shared" si="16"/>
        <v>0</v>
      </c>
      <c r="AG9">
        <f t="shared" si="0"/>
        <v>5.7334332242739497E-2</v>
      </c>
      <c r="AH9">
        <f t="shared" si="1"/>
        <v>0</v>
      </c>
      <c r="AI9">
        <f t="shared" si="2"/>
        <v>0</v>
      </c>
      <c r="AJ9">
        <f t="shared" si="3"/>
        <v>0</v>
      </c>
      <c r="AK9">
        <f t="shared" si="4"/>
        <v>0</v>
      </c>
      <c r="AM9" t="str">
        <f t="shared" si="5"/>
        <v>SM_d18:0/14:0</v>
      </c>
      <c r="AN9">
        <f t="shared" si="6"/>
        <v>0</v>
      </c>
      <c r="AO9">
        <f t="shared" si="7"/>
        <v>1.1466866448547899E-2</v>
      </c>
      <c r="AQ9">
        <f t="shared" si="8"/>
        <v>0</v>
      </c>
      <c r="AR9">
        <f t="shared" si="9"/>
        <v>2.5640692867864696E-2</v>
      </c>
      <c r="AT9">
        <f t="shared" si="17"/>
        <v>0</v>
      </c>
      <c r="AU9">
        <f t="shared" si="18"/>
        <v>1.0467769029614729E-2</v>
      </c>
      <c r="AW9">
        <f t="shared" si="10"/>
        <v>0.37390096630005903</v>
      </c>
    </row>
    <row r="10" spans="1:49" x14ac:dyDescent="0.2">
      <c r="A10" t="s">
        <v>1611</v>
      </c>
      <c r="B10">
        <v>703.553</v>
      </c>
      <c r="C10">
        <v>0.260910908411708</v>
      </c>
      <c r="D10">
        <v>8.7715354451479599E-2</v>
      </c>
      <c r="E10">
        <v>0.32279815980874399</v>
      </c>
      <c r="F10">
        <v>0.123303597530129</v>
      </c>
      <c r="G10">
        <v>0.82792381912175905</v>
      </c>
      <c r="H10">
        <v>0.389508216286373</v>
      </c>
      <c r="I10">
        <v>0</v>
      </c>
      <c r="J10">
        <v>0.49546105723457801</v>
      </c>
      <c r="K10">
        <v>0.24015195642172199</v>
      </c>
      <c r="L10">
        <v>0.20677590992546599</v>
      </c>
      <c r="M10">
        <v>0</v>
      </c>
      <c r="N10">
        <v>7.7305280171858601E-2</v>
      </c>
      <c r="O10">
        <v>0.23458793952652801</v>
      </c>
      <c r="P10">
        <v>4.4179278194530103E-2</v>
      </c>
      <c r="Q10">
        <v>7.92215464858472E-2</v>
      </c>
      <c r="R10">
        <v>0</v>
      </c>
      <c r="S10">
        <v>0.13851972321487699</v>
      </c>
      <c r="T10">
        <v>0.361654541257658</v>
      </c>
      <c r="U10">
        <v>0</v>
      </c>
      <c r="V10">
        <v>1.45600705196356E-2</v>
      </c>
      <c r="W10">
        <v>0</v>
      </c>
      <c r="X10">
        <v>0.22331179949529201</v>
      </c>
      <c r="AA10" t="str">
        <f t="shared" si="11"/>
        <v>SM_d18:0/16:1</v>
      </c>
      <c r="AB10">
        <f t="shared" si="12"/>
        <v>0.1743131314315938</v>
      </c>
      <c r="AC10">
        <f t="shared" si="13"/>
        <v>0.22305087866943649</v>
      </c>
      <c r="AD10">
        <f t="shared" si="14"/>
        <v>0.60871601770406603</v>
      </c>
      <c r="AE10">
        <f t="shared" si="15"/>
        <v>0.247730528617289</v>
      </c>
      <c r="AF10">
        <f t="shared" si="16"/>
        <v>0.22346393317359398</v>
      </c>
      <c r="AG10">
        <f t="shared" si="0"/>
        <v>3.86526400859293E-2</v>
      </c>
      <c r="AH10">
        <f t="shared" si="1"/>
        <v>0.13938360886052906</v>
      </c>
      <c r="AI10">
        <f t="shared" si="2"/>
        <v>0.2500871322362675</v>
      </c>
      <c r="AJ10">
        <f t="shared" si="3"/>
        <v>7.2800352598177999E-3</v>
      </c>
      <c r="AK10">
        <f t="shared" si="4"/>
        <v>0.111655899747646</v>
      </c>
      <c r="AM10" t="str">
        <f t="shared" si="5"/>
        <v>SM_d18:0/16:1</v>
      </c>
      <c r="AN10">
        <f t="shared" si="6"/>
        <v>0.29545489791919588</v>
      </c>
      <c r="AO10">
        <f t="shared" si="7"/>
        <v>0.10941186323803793</v>
      </c>
      <c r="AQ10">
        <f t="shared" si="8"/>
        <v>0.17713731480859293</v>
      </c>
      <c r="AR10">
        <f t="shared" si="9"/>
        <v>9.5040321035998548E-2</v>
      </c>
      <c r="AT10">
        <f t="shared" si="17"/>
        <v>7.9218215452758783E-2</v>
      </c>
      <c r="AU10">
        <f t="shared" si="18"/>
        <v>3.8800048588083128E-2</v>
      </c>
      <c r="AW10">
        <f t="shared" si="10"/>
        <v>8.2985833300476486E-2</v>
      </c>
    </row>
    <row r="11" spans="1:49" x14ac:dyDescent="0.2">
      <c r="A11" t="s">
        <v>1612</v>
      </c>
      <c r="B11">
        <v>705.55499999999995</v>
      </c>
      <c r="C11">
        <v>0</v>
      </c>
      <c r="D11">
        <v>1.26001073710631E-2</v>
      </c>
      <c r="E11">
        <v>0</v>
      </c>
      <c r="F11">
        <v>9.6116527192882495E-2</v>
      </c>
      <c r="G11">
        <v>0</v>
      </c>
      <c r="H11">
        <v>0</v>
      </c>
      <c r="I11">
        <v>0</v>
      </c>
      <c r="J11">
        <v>0</v>
      </c>
      <c r="K11">
        <v>7.2045586926516497E-2</v>
      </c>
      <c r="L11">
        <v>0</v>
      </c>
      <c r="M11">
        <v>0</v>
      </c>
      <c r="N11">
        <v>0</v>
      </c>
      <c r="O11">
        <v>6.0346724293573899E-2</v>
      </c>
      <c r="P11">
        <v>0.142091572664829</v>
      </c>
      <c r="Q11">
        <v>2.46316560198468E-2</v>
      </c>
      <c r="R11">
        <v>0.14608252880662401</v>
      </c>
      <c r="S11">
        <v>0</v>
      </c>
      <c r="T11">
        <v>0</v>
      </c>
      <c r="U11">
        <v>0.13112883903808001</v>
      </c>
      <c r="V11">
        <v>0</v>
      </c>
      <c r="W11">
        <v>0</v>
      </c>
      <c r="X11">
        <v>0</v>
      </c>
      <c r="AA11" t="str">
        <f t="shared" si="11"/>
        <v>SM_d18:0/16:0</v>
      </c>
      <c r="AB11">
        <f t="shared" si="12"/>
        <v>6.3000536855315498E-3</v>
      </c>
      <c r="AC11">
        <f t="shared" si="13"/>
        <v>4.8058263596441247E-2</v>
      </c>
      <c r="AD11">
        <f t="shared" si="14"/>
        <v>0</v>
      </c>
      <c r="AE11">
        <f t="shared" si="15"/>
        <v>0</v>
      </c>
      <c r="AF11">
        <f t="shared" si="16"/>
        <v>3.6022793463258249E-2</v>
      </c>
      <c r="AG11">
        <f t="shared" si="0"/>
        <v>0</v>
      </c>
      <c r="AH11">
        <f t="shared" si="1"/>
        <v>0.10121914847920145</v>
      </c>
      <c r="AI11">
        <f t="shared" si="2"/>
        <v>0</v>
      </c>
      <c r="AJ11">
        <f t="shared" si="3"/>
        <v>6.5564419519040004E-2</v>
      </c>
      <c r="AK11">
        <f t="shared" si="4"/>
        <v>0</v>
      </c>
      <c r="AM11" t="str">
        <f t="shared" si="5"/>
        <v>SM_d18:0/16:0</v>
      </c>
      <c r="AN11">
        <f t="shared" si="6"/>
        <v>1.8076222149046209E-2</v>
      </c>
      <c r="AO11">
        <f t="shared" si="7"/>
        <v>3.3356713599648292E-2</v>
      </c>
      <c r="AQ11">
        <f t="shared" si="8"/>
        <v>2.2434237168521168E-2</v>
      </c>
      <c r="AR11">
        <f t="shared" si="9"/>
        <v>4.7383165298654585E-2</v>
      </c>
      <c r="AT11">
        <f t="shared" si="17"/>
        <v>1.0032895866433147E-2</v>
      </c>
      <c r="AU11">
        <f t="shared" si="18"/>
        <v>1.9344096229942372E-2</v>
      </c>
      <c r="AW11">
        <f t="shared" si="10"/>
        <v>0.53990421432211488</v>
      </c>
    </row>
    <row r="12" spans="1:49" x14ac:dyDescent="0.2">
      <c r="A12" t="s">
        <v>1613</v>
      </c>
      <c r="B12">
        <v>727.577</v>
      </c>
      <c r="C12">
        <v>0</v>
      </c>
      <c r="D12">
        <v>0</v>
      </c>
      <c r="E12">
        <v>7.29652100453968E-2</v>
      </c>
      <c r="F12">
        <v>8.8618247110914206E-2</v>
      </c>
      <c r="G12">
        <v>0</v>
      </c>
      <c r="H12">
        <v>0</v>
      </c>
      <c r="I12">
        <v>0.168942512730235</v>
      </c>
      <c r="J12">
        <v>0</v>
      </c>
      <c r="K12">
        <v>0</v>
      </c>
      <c r="L12">
        <v>3.4685350419214799E-2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0.154994803396139</v>
      </c>
      <c r="U12">
        <v>0</v>
      </c>
      <c r="V12">
        <v>0.34415251044591699</v>
      </c>
      <c r="W12">
        <v>3.7588753817261199E-2</v>
      </c>
      <c r="X12">
        <v>4.4971014520825596E-3</v>
      </c>
      <c r="AA12" t="str">
        <f t="shared" si="11"/>
        <v>SM_d18:0/18:3</v>
      </c>
      <c r="AB12">
        <f t="shared" si="12"/>
        <v>0</v>
      </c>
      <c r="AC12">
        <f t="shared" si="13"/>
        <v>8.0791728578155503E-2</v>
      </c>
      <c r="AD12">
        <f t="shared" si="14"/>
        <v>0</v>
      </c>
      <c r="AE12">
        <f t="shared" si="15"/>
        <v>8.44712563651175E-2</v>
      </c>
      <c r="AF12">
        <f t="shared" si="16"/>
        <v>1.7342675209607399E-2</v>
      </c>
      <c r="AG12">
        <f t="shared" si="0"/>
        <v>0</v>
      </c>
      <c r="AH12">
        <f t="shared" si="1"/>
        <v>0</v>
      </c>
      <c r="AI12">
        <f t="shared" si="2"/>
        <v>7.7497401698069499E-2</v>
      </c>
      <c r="AJ12">
        <f t="shared" si="3"/>
        <v>0.1720762552229585</v>
      </c>
      <c r="AK12">
        <f t="shared" si="4"/>
        <v>2.104292763467188E-2</v>
      </c>
      <c r="AM12" t="str">
        <f t="shared" si="5"/>
        <v>SM_d18:0/18:3</v>
      </c>
      <c r="AN12">
        <f t="shared" si="6"/>
        <v>3.6521132030576081E-2</v>
      </c>
      <c r="AO12">
        <f t="shared" si="7"/>
        <v>5.4123316911139974E-2</v>
      </c>
      <c r="AQ12">
        <f t="shared" si="8"/>
        <v>4.2703921125582349E-2</v>
      </c>
      <c r="AR12">
        <f t="shared" si="9"/>
        <v>7.3164579062597435E-2</v>
      </c>
      <c r="AT12">
        <f t="shared" si="17"/>
        <v>1.9097774108518293E-2</v>
      </c>
      <c r="AU12">
        <f t="shared" si="18"/>
        <v>2.9869314324813552E-2</v>
      </c>
      <c r="AW12">
        <f t="shared" si="10"/>
        <v>0.65750093567475454</v>
      </c>
    </row>
    <row r="13" spans="1:49" x14ac:dyDescent="0.2">
      <c r="A13" t="s">
        <v>1614</v>
      </c>
      <c r="B13">
        <v>729.57899999999995</v>
      </c>
      <c r="C13">
        <v>0</v>
      </c>
      <c r="D13">
        <v>0</v>
      </c>
      <c r="E13">
        <v>1.33491744397027E-2</v>
      </c>
      <c r="F13">
        <v>0</v>
      </c>
      <c r="G13">
        <v>0.21476527085088301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AA13" t="str">
        <f t="shared" si="11"/>
        <v>SM_d18:0/18:2</v>
      </c>
      <c r="AB13">
        <f t="shared" si="12"/>
        <v>0</v>
      </c>
      <c r="AC13">
        <f t="shared" si="13"/>
        <v>6.6745872198513499E-3</v>
      </c>
      <c r="AD13">
        <f t="shared" si="14"/>
        <v>0.10738263542544151</v>
      </c>
      <c r="AE13">
        <f t="shared" si="15"/>
        <v>0</v>
      </c>
      <c r="AF13">
        <f t="shared" si="16"/>
        <v>0</v>
      </c>
      <c r="AG13">
        <f t="shared" si="0"/>
        <v>0</v>
      </c>
      <c r="AH13">
        <f t="shared" si="1"/>
        <v>0</v>
      </c>
      <c r="AI13">
        <f t="shared" si="2"/>
        <v>0</v>
      </c>
      <c r="AJ13">
        <f t="shared" si="3"/>
        <v>0</v>
      </c>
      <c r="AK13">
        <f t="shared" si="4"/>
        <v>0</v>
      </c>
      <c r="AM13" t="str">
        <f t="shared" si="5"/>
        <v>SM_d18:0/18:2</v>
      </c>
      <c r="AN13">
        <f t="shared" si="6"/>
        <v>2.2811444529058571E-2</v>
      </c>
      <c r="AO13">
        <f t="shared" si="7"/>
        <v>0</v>
      </c>
      <c r="AQ13">
        <f t="shared" si="8"/>
        <v>4.7364993660817443E-2</v>
      </c>
      <c r="AR13">
        <f t="shared" si="9"/>
        <v>0</v>
      </c>
      <c r="AT13">
        <f t="shared" si="17"/>
        <v>2.1182269115886884E-2</v>
      </c>
      <c r="AU13">
        <f t="shared" si="18"/>
        <v>0</v>
      </c>
      <c r="AW13">
        <f t="shared" si="10"/>
        <v>0.34213643366365093</v>
      </c>
    </row>
    <row r="14" spans="1:49" x14ac:dyDescent="0.2">
      <c r="A14" t="s">
        <v>1615</v>
      </c>
      <c r="B14">
        <v>731.58100000000002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AA14" t="str">
        <f t="shared" si="11"/>
        <v>SM_d18:0/18:1</v>
      </c>
      <c r="AB14">
        <f t="shared" si="12"/>
        <v>0</v>
      </c>
      <c r="AC14">
        <f t="shared" si="13"/>
        <v>0</v>
      </c>
      <c r="AD14">
        <f t="shared" si="14"/>
        <v>0</v>
      </c>
      <c r="AE14">
        <f t="shared" si="15"/>
        <v>0</v>
      </c>
      <c r="AF14">
        <f t="shared" si="16"/>
        <v>0</v>
      </c>
      <c r="AG14">
        <f t="shared" si="0"/>
        <v>0</v>
      </c>
      <c r="AH14">
        <f t="shared" si="1"/>
        <v>0</v>
      </c>
      <c r="AI14">
        <f t="shared" si="2"/>
        <v>0</v>
      </c>
      <c r="AJ14">
        <f t="shared" si="3"/>
        <v>0</v>
      </c>
      <c r="AK14">
        <f t="shared" si="4"/>
        <v>0</v>
      </c>
      <c r="AM14" t="str">
        <f t="shared" si="5"/>
        <v>SM_d18:0/18:1</v>
      </c>
      <c r="AN14">
        <f t="shared" si="6"/>
        <v>0</v>
      </c>
      <c r="AO14">
        <f t="shared" si="7"/>
        <v>0</v>
      </c>
      <c r="AQ14">
        <f t="shared" si="8"/>
        <v>0</v>
      </c>
      <c r="AR14">
        <f t="shared" si="9"/>
        <v>0</v>
      </c>
      <c r="AT14">
        <f t="shared" si="17"/>
        <v>0</v>
      </c>
      <c r="AU14">
        <f t="shared" si="18"/>
        <v>0</v>
      </c>
      <c r="AW14" t="e">
        <f t="shared" si="10"/>
        <v>#DIV/0!</v>
      </c>
    </row>
    <row r="15" spans="1:49" x14ac:dyDescent="0.2">
      <c r="A15" t="s">
        <v>1616</v>
      </c>
      <c r="B15">
        <v>733.58299999999997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0.361654541257658</v>
      </c>
      <c r="U15">
        <v>0</v>
      </c>
      <c r="V15">
        <v>3.46530894910643E-3</v>
      </c>
      <c r="W15">
        <v>0.58298972485836698</v>
      </c>
      <c r="X15">
        <v>0</v>
      </c>
      <c r="AA15" t="str">
        <f t="shared" si="11"/>
        <v>SM_d18:0/18:0</v>
      </c>
      <c r="AB15">
        <f t="shared" si="12"/>
        <v>0</v>
      </c>
      <c r="AC15">
        <f t="shared" si="13"/>
        <v>0</v>
      </c>
      <c r="AD15">
        <f t="shared" si="14"/>
        <v>0</v>
      </c>
      <c r="AE15">
        <f t="shared" si="15"/>
        <v>0</v>
      </c>
      <c r="AF15">
        <f t="shared" si="16"/>
        <v>0</v>
      </c>
      <c r="AG15">
        <f t="shared" si="0"/>
        <v>0</v>
      </c>
      <c r="AH15">
        <f t="shared" si="1"/>
        <v>0</v>
      </c>
      <c r="AI15">
        <f t="shared" si="2"/>
        <v>0.180827270628829</v>
      </c>
      <c r="AJ15">
        <f t="shared" si="3"/>
        <v>1.732654474553215E-3</v>
      </c>
      <c r="AK15">
        <f t="shared" si="4"/>
        <v>0.29149486242918349</v>
      </c>
      <c r="AM15" t="str">
        <f t="shared" si="5"/>
        <v>SM_d18:0/18:0</v>
      </c>
      <c r="AN15">
        <f t="shared" si="6"/>
        <v>0</v>
      </c>
      <c r="AO15">
        <f t="shared" si="7"/>
        <v>9.4810957506513138E-2</v>
      </c>
      <c r="AQ15">
        <f t="shared" si="8"/>
        <v>0</v>
      </c>
      <c r="AR15">
        <f t="shared" si="9"/>
        <v>0.13483802356966984</v>
      </c>
      <c r="AT15">
        <f t="shared" si="17"/>
        <v>0</v>
      </c>
      <c r="AU15">
        <f t="shared" si="18"/>
        <v>5.5047392611843785E-2</v>
      </c>
      <c r="AW15">
        <f t="shared" si="10"/>
        <v>0.1909870977840368</v>
      </c>
    </row>
    <row r="16" spans="1:49" x14ac:dyDescent="0.2">
      <c r="A16" t="s">
        <v>1617</v>
      </c>
      <c r="B16">
        <v>751.601</v>
      </c>
      <c r="C16">
        <v>0.260910908411708</v>
      </c>
      <c r="D16">
        <v>0.50712406090120599</v>
      </c>
      <c r="E16">
        <v>9.2929967430457297E-2</v>
      </c>
      <c r="F16">
        <v>0</v>
      </c>
      <c r="G16">
        <v>0.112039582952148</v>
      </c>
      <c r="H16">
        <v>0.110772623259546</v>
      </c>
      <c r="I16">
        <v>0.425107667288599</v>
      </c>
      <c r="J16">
        <v>0.12474532601612499</v>
      </c>
      <c r="K16">
        <v>7.2045586926516497E-2</v>
      </c>
      <c r="L16">
        <v>1.48651501796635E-2</v>
      </c>
      <c r="M16">
        <v>0.138594829710149</v>
      </c>
      <c r="N16">
        <v>0</v>
      </c>
      <c r="O16">
        <v>6.0346724293573899E-2</v>
      </c>
      <c r="P16">
        <v>0.17173965882565201</v>
      </c>
      <c r="Q16">
        <v>0</v>
      </c>
      <c r="R16">
        <v>3.7579093400087103E-2</v>
      </c>
      <c r="S16">
        <v>3.5633594646604101E-2</v>
      </c>
      <c r="T16">
        <v>0</v>
      </c>
      <c r="U16">
        <v>0</v>
      </c>
      <c r="V16">
        <v>0.172076255222959</v>
      </c>
      <c r="W16">
        <v>0.58298972485836698</v>
      </c>
      <c r="X16">
        <v>1.8895317917659901E-2</v>
      </c>
      <c r="AA16" t="str">
        <f t="shared" ref="AA16:AA79" si="19">A16</f>
        <v>SM_d18:0/20:5</v>
      </c>
      <c r="AB16">
        <f t="shared" ref="AB16:AB79" si="20">AVERAGE(C16:D16)</f>
        <v>0.38401748465645702</v>
      </c>
      <c r="AC16">
        <f t="shared" ref="AC16:AC79" si="21">AVERAGE(E16:F16)</f>
        <v>4.6464983715228649E-2</v>
      </c>
      <c r="AD16">
        <f t="shared" ref="AD16:AD79" si="22">AVERAGE(G16:H16)</f>
        <v>0.111406103105847</v>
      </c>
      <c r="AE16">
        <f t="shared" ref="AE16:AE79" si="23">AVERAGE(I16:J16)</f>
        <v>0.27492649665236202</v>
      </c>
      <c r="AF16">
        <f t="shared" ref="AF16:AF79" si="24">AVERAGE(K16:L16)</f>
        <v>4.3455368553089999E-2</v>
      </c>
      <c r="AG16">
        <f t="shared" ref="AG16:AG79" si="25">AVERAGE(M16:N16)</f>
        <v>6.9297414855074499E-2</v>
      </c>
      <c r="AH16">
        <f t="shared" ref="AH16:AH79" si="26">AVERAGE(O16:P16)</f>
        <v>0.11604319155961296</v>
      </c>
      <c r="AI16">
        <f t="shared" si="2"/>
        <v>1.7816797323302051E-2</v>
      </c>
      <c r="AJ16">
        <f t="shared" si="3"/>
        <v>8.6038127611479498E-2</v>
      </c>
      <c r="AK16">
        <f t="shared" si="4"/>
        <v>0.30094252138801342</v>
      </c>
      <c r="AM16" t="str">
        <f t="shared" si="5"/>
        <v>SM_d18:0/20:5</v>
      </c>
      <c r="AN16">
        <f t="shared" si="6"/>
        <v>0.17205408733659694</v>
      </c>
      <c r="AO16">
        <f t="shared" si="7"/>
        <v>0.11802761054749648</v>
      </c>
      <c r="AQ16">
        <f t="shared" si="8"/>
        <v>0.15124454189675635</v>
      </c>
      <c r="AR16">
        <f t="shared" si="9"/>
        <v>0.10828431165721049</v>
      </c>
      <c r="AT16">
        <f t="shared" ref="AT16:AT79" si="27">AQ16/SQRT(5)</f>
        <v>6.7638615381392431E-2</v>
      </c>
      <c r="AU16">
        <f t="shared" ref="AU16:AU79" si="28">AR16/SQRT(6)</f>
        <v>4.4206885118112341E-2</v>
      </c>
      <c r="AW16">
        <f t="shared" si="10"/>
        <v>0.53607585073603137</v>
      </c>
    </row>
    <row r="17" spans="1:49" x14ac:dyDescent="0.2">
      <c r="A17" t="s">
        <v>1618</v>
      </c>
      <c r="B17">
        <v>753.60299999999995</v>
      </c>
      <c r="C17">
        <v>0.13227652965997599</v>
      </c>
      <c r="D17">
        <v>0.27156998037393099</v>
      </c>
      <c r="E17">
        <v>0.54636834197415596</v>
      </c>
      <c r="F17">
        <v>0.39636245628964401</v>
      </c>
      <c r="G17">
        <v>0.102725687898735</v>
      </c>
      <c r="H17">
        <v>0.329191925197586</v>
      </c>
      <c r="I17">
        <v>3.0908470918050698E-2</v>
      </c>
      <c r="J17">
        <v>0.44220860164450798</v>
      </c>
      <c r="K17">
        <v>0.190471157903603</v>
      </c>
      <c r="L17">
        <v>0.28802728693868501</v>
      </c>
      <c r="M17">
        <v>0</v>
      </c>
      <c r="N17">
        <v>9.34353965766377E-2</v>
      </c>
      <c r="O17">
        <v>0</v>
      </c>
      <c r="P17">
        <v>0.17173965882565201</v>
      </c>
      <c r="Q17">
        <v>2.46316560198468E-2</v>
      </c>
      <c r="R17">
        <v>0.18366162220671101</v>
      </c>
      <c r="S17">
        <v>0</v>
      </c>
      <c r="T17">
        <v>0</v>
      </c>
      <c r="U17">
        <v>0</v>
      </c>
      <c r="V17">
        <v>0</v>
      </c>
      <c r="W17">
        <v>0</v>
      </c>
      <c r="X17">
        <v>0.22331179949529201</v>
      </c>
      <c r="AA17" t="str">
        <f t="shared" si="19"/>
        <v>SM_d18:0/20:4</v>
      </c>
      <c r="AB17">
        <f t="shared" si="20"/>
        <v>0.20192325501695349</v>
      </c>
      <c r="AC17">
        <f t="shared" si="21"/>
        <v>0.47136539913190001</v>
      </c>
      <c r="AD17">
        <f t="shared" si="22"/>
        <v>0.21595880654816049</v>
      </c>
      <c r="AE17">
        <f t="shared" si="23"/>
        <v>0.23655853628127935</v>
      </c>
      <c r="AF17">
        <f t="shared" si="24"/>
        <v>0.23924922242114399</v>
      </c>
      <c r="AG17">
        <f t="shared" si="25"/>
        <v>4.671769828831885E-2</v>
      </c>
      <c r="AH17">
        <f t="shared" si="26"/>
        <v>8.5869829412826004E-2</v>
      </c>
      <c r="AI17">
        <f t="shared" si="2"/>
        <v>0</v>
      </c>
      <c r="AJ17">
        <f t="shared" si="3"/>
        <v>0</v>
      </c>
      <c r="AK17">
        <f t="shared" si="4"/>
        <v>0.111655899747646</v>
      </c>
      <c r="AM17" t="str">
        <f t="shared" si="5"/>
        <v>SM_d18:0/20:4</v>
      </c>
      <c r="AN17">
        <f t="shared" si="6"/>
        <v>0.2730110438798875</v>
      </c>
      <c r="AO17">
        <f t="shared" si="7"/>
        <v>4.8848685489758167E-2</v>
      </c>
      <c r="AQ17">
        <f t="shared" si="8"/>
        <v>0.11193918846393455</v>
      </c>
      <c r="AR17">
        <f t="shared" si="9"/>
        <v>5.0230071955990795E-2</v>
      </c>
      <c r="AT17">
        <f t="shared" si="27"/>
        <v>5.0060726950303586E-2</v>
      </c>
      <c r="AU17">
        <f t="shared" si="28"/>
        <v>2.0506341005910072E-2</v>
      </c>
      <c r="AW17">
        <f t="shared" si="10"/>
        <v>7.6271644661859749E-3</v>
      </c>
    </row>
    <row r="18" spans="1:49" x14ac:dyDescent="0.2">
      <c r="A18" t="s">
        <v>1619</v>
      </c>
      <c r="B18">
        <v>755.60500000000002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1.2085191304949301E-2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AA18" t="str">
        <f t="shared" si="19"/>
        <v>SM_d18:0/20:3</v>
      </c>
      <c r="AB18">
        <f t="shared" si="20"/>
        <v>0</v>
      </c>
      <c r="AC18">
        <f t="shared" si="21"/>
        <v>0</v>
      </c>
      <c r="AD18">
        <f t="shared" si="22"/>
        <v>0</v>
      </c>
      <c r="AE18">
        <f t="shared" si="23"/>
        <v>0</v>
      </c>
      <c r="AF18">
        <f t="shared" si="24"/>
        <v>6.0425956524746503E-3</v>
      </c>
      <c r="AG18">
        <f t="shared" si="25"/>
        <v>0</v>
      </c>
      <c r="AH18">
        <f t="shared" si="26"/>
        <v>0</v>
      </c>
      <c r="AI18">
        <f t="shared" si="2"/>
        <v>0</v>
      </c>
      <c r="AJ18">
        <f t="shared" si="3"/>
        <v>0</v>
      </c>
      <c r="AK18">
        <f t="shared" si="4"/>
        <v>0</v>
      </c>
      <c r="AM18" t="str">
        <f t="shared" si="5"/>
        <v>SM_d18:0/20:3</v>
      </c>
      <c r="AN18">
        <f t="shared" si="6"/>
        <v>1.2085191304949301E-3</v>
      </c>
      <c r="AO18">
        <f t="shared" si="7"/>
        <v>0</v>
      </c>
      <c r="AQ18">
        <f t="shared" si="8"/>
        <v>2.7023309278956026E-3</v>
      </c>
      <c r="AR18">
        <f t="shared" si="9"/>
        <v>0</v>
      </c>
      <c r="AT18">
        <f t="shared" si="27"/>
        <v>1.2085191304949299E-3</v>
      </c>
      <c r="AU18">
        <f t="shared" si="28"/>
        <v>0</v>
      </c>
      <c r="AW18">
        <f t="shared" si="10"/>
        <v>0.37390096630005903</v>
      </c>
    </row>
    <row r="19" spans="1:49" x14ac:dyDescent="0.2">
      <c r="A19" t="s">
        <v>1620</v>
      </c>
      <c r="B19">
        <v>757.60699999999997</v>
      </c>
      <c r="C19">
        <v>0</v>
      </c>
      <c r="D19">
        <v>7.5115247080416503E-2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3.46530894910643E-3</v>
      </c>
      <c r="W19">
        <v>0</v>
      </c>
      <c r="X19">
        <v>0</v>
      </c>
      <c r="AA19" t="str">
        <f t="shared" si="19"/>
        <v>SM_d18:0/20:2</v>
      </c>
      <c r="AB19">
        <f t="shared" si="20"/>
        <v>3.7557623540208251E-2</v>
      </c>
      <c r="AC19">
        <f t="shared" si="21"/>
        <v>0</v>
      </c>
      <c r="AD19">
        <f t="shared" si="22"/>
        <v>0</v>
      </c>
      <c r="AE19">
        <f t="shared" si="23"/>
        <v>0</v>
      </c>
      <c r="AF19">
        <f t="shared" si="24"/>
        <v>0</v>
      </c>
      <c r="AG19">
        <f t="shared" si="25"/>
        <v>0</v>
      </c>
      <c r="AH19">
        <f t="shared" si="26"/>
        <v>0</v>
      </c>
      <c r="AI19">
        <f t="shared" si="2"/>
        <v>0</v>
      </c>
      <c r="AJ19">
        <f t="shared" si="3"/>
        <v>1.732654474553215E-3</v>
      </c>
      <c r="AK19">
        <f t="shared" si="4"/>
        <v>0</v>
      </c>
      <c r="AM19" t="str">
        <f t="shared" si="5"/>
        <v>SM_d18:0/20:2</v>
      </c>
      <c r="AN19">
        <f t="shared" si="6"/>
        <v>7.5115247080416499E-3</v>
      </c>
      <c r="AO19">
        <f t="shared" si="7"/>
        <v>3.4653089491064299E-4</v>
      </c>
      <c r="AQ19">
        <f t="shared" si="8"/>
        <v>1.679627986185039E-2</v>
      </c>
      <c r="AR19">
        <f t="shared" si="9"/>
        <v>7.7486663732403364E-4</v>
      </c>
      <c r="AT19">
        <f t="shared" si="27"/>
        <v>7.5115247080416499E-3</v>
      </c>
      <c r="AU19">
        <f t="shared" si="28"/>
        <v>3.163379800250189E-4</v>
      </c>
      <c r="AW19">
        <f t="shared" si="10"/>
        <v>0.39440915068080917</v>
      </c>
    </row>
    <row r="20" spans="1:49" x14ac:dyDescent="0.2">
      <c r="A20" t="s">
        <v>1621</v>
      </c>
      <c r="B20">
        <v>759.60900000000004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AA20" t="str">
        <f t="shared" si="19"/>
        <v>SM_d18:0/20:1</v>
      </c>
      <c r="AB20">
        <f t="shared" si="20"/>
        <v>0</v>
      </c>
      <c r="AC20">
        <f t="shared" si="21"/>
        <v>0</v>
      </c>
      <c r="AD20">
        <f t="shared" si="22"/>
        <v>0</v>
      </c>
      <c r="AE20">
        <f t="shared" si="23"/>
        <v>0</v>
      </c>
      <c r="AF20">
        <f t="shared" si="24"/>
        <v>0</v>
      </c>
      <c r="AG20">
        <f t="shared" si="25"/>
        <v>0</v>
      </c>
      <c r="AH20">
        <f t="shared" si="26"/>
        <v>0</v>
      </c>
      <c r="AI20">
        <f t="shared" si="2"/>
        <v>0</v>
      </c>
      <c r="AJ20">
        <f t="shared" si="3"/>
        <v>0</v>
      </c>
      <c r="AK20">
        <f t="shared" si="4"/>
        <v>0</v>
      </c>
      <c r="AM20" t="str">
        <f t="shared" si="5"/>
        <v>SM_d18:0/20:1</v>
      </c>
      <c r="AN20">
        <f t="shared" si="6"/>
        <v>0</v>
      </c>
      <c r="AO20">
        <f t="shared" si="7"/>
        <v>0</v>
      </c>
      <c r="AQ20">
        <f t="shared" si="8"/>
        <v>0</v>
      </c>
      <c r="AR20">
        <f t="shared" si="9"/>
        <v>0</v>
      </c>
      <c r="AT20">
        <f t="shared" si="27"/>
        <v>0</v>
      </c>
      <c r="AU20">
        <f t="shared" si="28"/>
        <v>0</v>
      </c>
      <c r="AW20" t="e">
        <f t="shared" si="10"/>
        <v>#DIV/0!</v>
      </c>
    </row>
    <row r="21" spans="1:49" x14ac:dyDescent="0.2">
      <c r="A21" t="s">
        <v>1622</v>
      </c>
      <c r="B21">
        <v>761.61099999999999</v>
      </c>
      <c r="C21">
        <v>0</v>
      </c>
      <c r="D21">
        <v>7.5115247080416503E-2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0.17173965882565201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AA21" t="str">
        <f t="shared" si="19"/>
        <v>SM_d18:0/20:0</v>
      </c>
      <c r="AB21">
        <f t="shared" si="20"/>
        <v>3.7557623540208251E-2</v>
      </c>
      <c r="AC21">
        <f t="shared" si="21"/>
        <v>0</v>
      </c>
      <c r="AD21">
        <f t="shared" si="22"/>
        <v>0</v>
      </c>
      <c r="AE21">
        <f t="shared" si="23"/>
        <v>0</v>
      </c>
      <c r="AF21">
        <f t="shared" si="24"/>
        <v>0</v>
      </c>
      <c r="AG21">
        <f t="shared" si="25"/>
        <v>0</v>
      </c>
      <c r="AH21">
        <f t="shared" si="26"/>
        <v>8.5869829412826004E-2</v>
      </c>
      <c r="AI21">
        <f t="shared" si="2"/>
        <v>0</v>
      </c>
      <c r="AJ21">
        <f t="shared" si="3"/>
        <v>0</v>
      </c>
      <c r="AK21">
        <f t="shared" si="4"/>
        <v>0</v>
      </c>
      <c r="AM21" t="str">
        <f t="shared" si="5"/>
        <v>SM_d18:0/20:0</v>
      </c>
      <c r="AN21">
        <f t="shared" si="6"/>
        <v>7.5115247080416499E-3</v>
      </c>
      <c r="AO21">
        <f t="shared" si="7"/>
        <v>1.7173965882565201E-2</v>
      </c>
      <c r="AQ21">
        <f t="shared" si="8"/>
        <v>1.679627986185039E-2</v>
      </c>
      <c r="AR21">
        <f t="shared" si="9"/>
        <v>3.8402155156677956E-2</v>
      </c>
      <c r="AT21">
        <f t="shared" si="27"/>
        <v>7.5115247080416499E-3</v>
      </c>
      <c r="AU21">
        <f t="shared" si="28"/>
        <v>1.5677614192841798E-2</v>
      </c>
      <c r="AW21">
        <f t="shared" si="10"/>
        <v>0.62635617892353579</v>
      </c>
    </row>
    <row r="22" spans="1:49" x14ac:dyDescent="0.2">
      <c r="A22" t="s">
        <v>1623</v>
      </c>
      <c r="B22">
        <v>777.62699999999995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9.34353965766377E-2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AA22" t="str">
        <f t="shared" si="19"/>
        <v>SM_d18:0/22:6</v>
      </c>
      <c r="AB22">
        <f t="shared" si="20"/>
        <v>0</v>
      </c>
      <c r="AC22">
        <f t="shared" si="21"/>
        <v>0</v>
      </c>
      <c r="AD22">
        <f t="shared" si="22"/>
        <v>0</v>
      </c>
      <c r="AE22">
        <f t="shared" si="23"/>
        <v>0</v>
      </c>
      <c r="AF22">
        <f t="shared" si="24"/>
        <v>0</v>
      </c>
      <c r="AG22">
        <f t="shared" si="25"/>
        <v>4.671769828831885E-2</v>
      </c>
      <c r="AH22">
        <f t="shared" si="26"/>
        <v>0</v>
      </c>
      <c r="AI22">
        <f t="shared" si="2"/>
        <v>0</v>
      </c>
      <c r="AJ22">
        <f t="shared" si="3"/>
        <v>0</v>
      </c>
      <c r="AK22">
        <f t="shared" si="4"/>
        <v>0</v>
      </c>
      <c r="AM22" t="str">
        <f t="shared" si="5"/>
        <v>SM_d18:0/22:6</v>
      </c>
      <c r="AN22">
        <f t="shared" si="6"/>
        <v>0</v>
      </c>
      <c r="AO22">
        <f t="shared" si="7"/>
        <v>9.3435396576637703E-3</v>
      </c>
      <c r="AQ22">
        <f t="shared" si="8"/>
        <v>0</v>
      </c>
      <c r="AR22">
        <f t="shared" si="9"/>
        <v>2.0892789825001302E-2</v>
      </c>
      <c r="AT22">
        <f t="shared" si="27"/>
        <v>0</v>
      </c>
      <c r="AU22">
        <f t="shared" si="28"/>
        <v>8.5294457290775744E-3</v>
      </c>
      <c r="AW22">
        <f t="shared" si="10"/>
        <v>0.37390096630005903</v>
      </c>
    </row>
    <row r="23" spans="1:49" x14ac:dyDescent="0.2">
      <c r="A23" t="s">
        <v>1624</v>
      </c>
      <c r="B23">
        <v>779.62900000000002</v>
      </c>
      <c r="C23">
        <v>0.233776282081994</v>
      </c>
      <c r="D23">
        <v>0</v>
      </c>
      <c r="E23">
        <v>0</v>
      </c>
      <c r="F23">
        <v>0</v>
      </c>
      <c r="G23">
        <v>0.112039582952148</v>
      </c>
      <c r="H23">
        <v>2.0266138754553499E-2</v>
      </c>
      <c r="I23">
        <v>3.0908470918050698E-2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AA23" t="str">
        <f t="shared" si="19"/>
        <v>SM_d18:0/22:5</v>
      </c>
      <c r="AB23">
        <f t="shared" si="20"/>
        <v>0.116888141040997</v>
      </c>
      <c r="AC23">
        <f t="shared" si="21"/>
        <v>0</v>
      </c>
      <c r="AD23">
        <f t="shared" si="22"/>
        <v>6.6152860853350745E-2</v>
      </c>
      <c r="AE23">
        <f t="shared" si="23"/>
        <v>1.5454235459025349E-2</v>
      </c>
      <c r="AF23">
        <f t="shared" si="24"/>
        <v>0</v>
      </c>
      <c r="AG23">
        <f t="shared" si="25"/>
        <v>0</v>
      </c>
      <c r="AH23">
        <f t="shared" si="26"/>
        <v>0</v>
      </c>
      <c r="AI23">
        <f t="shared" si="2"/>
        <v>0</v>
      </c>
      <c r="AJ23">
        <f t="shared" si="3"/>
        <v>0</v>
      </c>
      <c r="AK23">
        <f t="shared" si="4"/>
        <v>0</v>
      </c>
      <c r="AM23" t="str">
        <f t="shared" si="5"/>
        <v>SM_d18:0/22:5</v>
      </c>
      <c r="AN23">
        <f t="shared" si="6"/>
        <v>3.9699047470674619E-2</v>
      </c>
      <c r="AO23">
        <f t="shared" si="7"/>
        <v>0</v>
      </c>
      <c r="AQ23">
        <f t="shared" si="8"/>
        <v>5.0984801799976151E-2</v>
      </c>
      <c r="AR23">
        <f t="shared" si="9"/>
        <v>0</v>
      </c>
      <c r="AT23">
        <f t="shared" si="27"/>
        <v>2.2801096528820061E-2</v>
      </c>
      <c r="AU23">
        <f t="shared" si="28"/>
        <v>0</v>
      </c>
      <c r="AW23">
        <f t="shared" si="10"/>
        <v>0.15663606431102414</v>
      </c>
    </row>
    <row r="24" spans="1:49" x14ac:dyDescent="0.2">
      <c r="A24" t="s">
        <v>1625</v>
      </c>
      <c r="B24">
        <v>781.63099999999997</v>
      </c>
      <c r="C24">
        <v>0</v>
      </c>
      <c r="D24">
        <v>0</v>
      </c>
      <c r="E24">
        <v>0</v>
      </c>
      <c r="F24">
        <v>1.48651501796635E-2</v>
      </c>
      <c r="G24">
        <v>0.112039582952148</v>
      </c>
      <c r="H24">
        <v>0</v>
      </c>
      <c r="I24">
        <v>0</v>
      </c>
      <c r="J24">
        <v>0</v>
      </c>
      <c r="K24">
        <v>7.2045586926516497E-2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AA24" t="str">
        <f t="shared" si="19"/>
        <v>SM_d18:0/22:4</v>
      </c>
      <c r="AB24">
        <f t="shared" si="20"/>
        <v>0</v>
      </c>
      <c r="AC24">
        <f t="shared" si="21"/>
        <v>7.43257508983175E-3</v>
      </c>
      <c r="AD24">
        <f t="shared" si="22"/>
        <v>5.6019791476073999E-2</v>
      </c>
      <c r="AE24">
        <f t="shared" si="23"/>
        <v>0</v>
      </c>
      <c r="AF24">
        <f t="shared" si="24"/>
        <v>3.6022793463258249E-2</v>
      </c>
      <c r="AG24">
        <f t="shared" si="25"/>
        <v>0</v>
      </c>
      <c r="AH24">
        <f t="shared" si="26"/>
        <v>0</v>
      </c>
      <c r="AI24">
        <f t="shared" si="2"/>
        <v>0</v>
      </c>
      <c r="AJ24">
        <f t="shared" si="3"/>
        <v>0</v>
      </c>
      <c r="AK24">
        <f t="shared" si="4"/>
        <v>0</v>
      </c>
      <c r="AM24" t="str">
        <f t="shared" si="5"/>
        <v>SM_d18:0/22:4</v>
      </c>
      <c r="AN24">
        <f t="shared" si="6"/>
        <v>1.98950320058328E-2</v>
      </c>
      <c r="AO24">
        <f t="shared" si="7"/>
        <v>0</v>
      </c>
      <c r="AQ24">
        <f t="shared" si="8"/>
        <v>2.5060129517920512E-2</v>
      </c>
      <c r="AR24">
        <f t="shared" si="9"/>
        <v>0</v>
      </c>
      <c r="AT24">
        <f t="shared" si="27"/>
        <v>1.1207230625403859E-2</v>
      </c>
      <c r="AU24">
        <f t="shared" si="28"/>
        <v>0</v>
      </c>
      <c r="AW24">
        <f t="shared" si="10"/>
        <v>0.15052479607202668</v>
      </c>
    </row>
    <row r="25" spans="1:49" x14ac:dyDescent="0.2">
      <c r="A25" t="s">
        <v>1626</v>
      </c>
      <c r="B25">
        <v>783.63300000000004</v>
      </c>
      <c r="C25">
        <v>2.04575689121014E-2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7.7305280171858601E-2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0.12524373933573901</v>
      </c>
      <c r="V25">
        <v>0</v>
      </c>
      <c r="W25">
        <v>0</v>
      </c>
      <c r="X25">
        <v>0</v>
      </c>
      <c r="AA25" t="str">
        <f t="shared" si="19"/>
        <v>SM_d18:0/22:3</v>
      </c>
      <c r="AB25">
        <f t="shared" si="20"/>
        <v>1.02287844560507E-2</v>
      </c>
      <c r="AC25">
        <f t="shared" si="21"/>
        <v>0</v>
      </c>
      <c r="AD25">
        <f t="shared" si="22"/>
        <v>0</v>
      </c>
      <c r="AE25">
        <f t="shared" si="23"/>
        <v>0</v>
      </c>
      <c r="AF25">
        <f t="shared" si="24"/>
        <v>0</v>
      </c>
      <c r="AG25">
        <f t="shared" si="25"/>
        <v>3.86526400859293E-2</v>
      </c>
      <c r="AH25">
        <f t="shared" si="26"/>
        <v>0</v>
      </c>
      <c r="AI25">
        <f t="shared" si="2"/>
        <v>0</v>
      </c>
      <c r="AJ25">
        <f t="shared" si="3"/>
        <v>6.2621869667869506E-2</v>
      </c>
      <c r="AK25">
        <f t="shared" si="4"/>
        <v>0</v>
      </c>
      <c r="AM25" t="str">
        <f t="shared" si="5"/>
        <v>SM_d18:0/22:3</v>
      </c>
      <c r="AN25">
        <f t="shared" si="6"/>
        <v>2.0457568912101401E-3</v>
      </c>
      <c r="AO25">
        <f t="shared" si="7"/>
        <v>2.0254901950759761E-2</v>
      </c>
      <c r="AQ25">
        <f t="shared" si="8"/>
        <v>4.5744514741845148E-3</v>
      </c>
      <c r="AR25">
        <f t="shared" si="9"/>
        <v>2.9000947748037329E-2</v>
      </c>
      <c r="AT25">
        <f t="shared" si="27"/>
        <v>2.0457568912101397E-3</v>
      </c>
      <c r="AU25">
        <f t="shared" si="28"/>
        <v>1.1839587339968059E-2</v>
      </c>
      <c r="AW25">
        <f t="shared" si="10"/>
        <v>0.23457979623482533</v>
      </c>
    </row>
    <row r="26" spans="1:49" x14ac:dyDescent="0.2">
      <c r="A26" t="s">
        <v>1627</v>
      </c>
      <c r="B26">
        <v>785.63499999999999</v>
      </c>
      <c r="C26">
        <v>0</v>
      </c>
      <c r="D26">
        <v>6.8870886741116202E-2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AA26" t="str">
        <f t="shared" si="19"/>
        <v>SM_d18:0/22:2</v>
      </c>
      <c r="AB26">
        <f t="shared" si="20"/>
        <v>3.4435443370558101E-2</v>
      </c>
      <c r="AC26">
        <f t="shared" si="21"/>
        <v>0</v>
      </c>
      <c r="AD26">
        <f t="shared" si="22"/>
        <v>0</v>
      </c>
      <c r="AE26">
        <f t="shared" si="23"/>
        <v>0</v>
      </c>
      <c r="AF26">
        <f t="shared" si="24"/>
        <v>0</v>
      </c>
      <c r="AG26">
        <f t="shared" si="25"/>
        <v>0</v>
      </c>
      <c r="AH26">
        <f t="shared" si="26"/>
        <v>0</v>
      </c>
      <c r="AI26">
        <f t="shared" si="2"/>
        <v>0</v>
      </c>
      <c r="AJ26">
        <f t="shared" si="3"/>
        <v>0</v>
      </c>
      <c r="AK26">
        <f t="shared" si="4"/>
        <v>0</v>
      </c>
      <c r="AM26" t="str">
        <f t="shared" si="5"/>
        <v>SM_d18:0/22:2</v>
      </c>
      <c r="AN26">
        <f t="shared" si="6"/>
        <v>6.8870886741116202E-3</v>
      </c>
      <c r="AO26">
        <f t="shared" si="7"/>
        <v>0</v>
      </c>
      <c r="AQ26">
        <f t="shared" si="8"/>
        <v>1.5399998442382478E-2</v>
      </c>
      <c r="AR26">
        <f t="shared" si="9"/>
        <v>0</v>
      </c>
      <c r="AT26">
        <f t="shared" si="27"/>
        <v>6.8870886741116194E-3</v>
      </c>
      <c r="AU26">
        <f t="shared" si="28"/>
        <v>0</v>
      </c>
      <c r="AW26">
        <f t="shared" si="10"/>
        <v>0.37390096630005903</v>
      </c>
    </row>
    <row r="27" spans="1:49" x14ac:dyDescent="0.2">
      <c r="A27" t="s">
        <v>1628</v>
      </c>
      <c r="B27">
        <v>787.63699999999994</v>
      </c>
      <c r="C27">
        <v>0</v>
      </c>
      <c r="D27">
        <v>0</v>
      </c>
      <c r="E27">
        <v>9.2929967430457297E-2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0.11466866448547899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AA27" t="str">
        <f t="shared" si="19"/>
        <v>SM_d18:0/22:1</v>
      </c>
      <c r="AB27">
        <f t="shared" si="20"/>
        <v>0</v>
      </c>
      <c r="AC27">
        <f t="shared" si="21"/>
        <v>4.6464983715228649E-2</v>
      </c>
      <c r="AD27">
        <f t="shared" si="22"/>
        <v>0</v>
      </c>
      <c r="AE27">
        <f t="shared" si="23"/>
        <v>0</v>
      </c>
      <c r="AF27">
        <f t="shared" si="24"/>
        <v>0</v>
      </c>
      <c r="AG27">
        <f t="shared" si="25"/>
        <v>5.7334332242739497E-2</v>
      </c>
      <c r="AH27">
        <f t="shared" si="26"/>
        <v>0</v>
      </c>
      <c r="AI27">
        <f t="shared" si="2"/>
        <v>0</v>
      </c>
      <c r="AJ27">
        <f t="shared" si="3"/>
        <v>0</v>
      </c>
      <c r="AK27">
        <f t="shared" si="4"/>
        <v>0</v>
      </c>
      <c r="AM27" t="str">
        <f t="shared" si="5"/>
        <v>SM_d18:0/22:1</v>
      </c>
      <c r="AN27">
        <f t="shared" si="6"/>
        <v>9.2929967430457304E-3</v>
      </c>
      <c r="AO27">
        <f t="shared" si="7"/>
        <v>1.1466866448547899E-2</v>
      </c>
      <c r="AQ27">
        <f t="shared" si="8"/>
        <v>2.0779772432134396E-2</v>
      </c>
      <c r="AR27">
        <f t="shared" si="9"/>
        <v>2.5640692867864696E-2</v>
      </c>
      <c r="AT27">
        <f t="shared" si="27"/>
        <v>9.2929967430457287E-3</v>
      </c>
      <c r="AU27">
        <f t="shared" si="28"/>
        <v>1.0467769029614729E-2</v>
      </c>
      <c r="AW27">
        <f t="shared" si="10"/>
        <v>0.88670501269458768</v>
      </c>
    </row>
    <row r="28" spans="1:49" x14ac:dyDescent="0.2">
      <c r="A28" t="s">
        <v>1629</v>
      </c>
      <c r="B28">
        <v>789.63900000000001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0.133318934976945</v>
      </c>
      <c r="V28">
        <v>0</v>
      </c>
      <c r="W28">
        <v>0</v>
      </c>
      <c r="X28">
        <v>0</v>
      </c>
      <c r="AA28" t="str">
        <f t="shared" si="19"/>
        <v>SM_d18:0/22:0</v>
      </c>
      <c r="AB28">
        <f t="shared" si="20"/>
        <v>0</v>
      </c>
      <c r="AC28">
        <f t="shared" si="21"/>
        <v>0</v>
      </c>
      <c r="AD28">
        <f t="shared" si="22"/>
        <v>0</v>
      </c>
      <c r="AE28">
        <f t="shared" si="23"/>
        <v>0</v>
      </c>
      <c r="AF28">
        <f t="shared" si="24"/>
        <v>0</v>
      </c>
      <c r="AG28">
        <f t="shared" si="25"/>
        <v>0</v>
      </c>
      <c r="AH28">
        <f t="shared" si="26"/>
        <v>0</v>
      </c>
      <c r="AI28">
        <f t="shared" si="2"/>
        <v>0</v>
      </c>
      <c r="AJ28">
        <f t="shared" si="3"/>
        <v>6.6659467488472499E-2</v>
      </c>
      <c r="AK28">
        <f t="shared" si="4"/>
        <v>0</v>
      </c>
      <c r="AM28" t="str">
        <f t="shared" si="5"/>
        <v>SM_d18:0/22:0</v>
      </c>
      <c r="AN28">
        <f t="shared" si="6"/>
        <v>0</v>
      </c>
      <c r="AO28">
        <f t="shared" si="7"/>
        <v>1.3331893497694499E-2</v>
      </c>
      <c r="AQ28">
        <f t="shared" si="8"/>
        <v>0</v>
      </c>
      <c r="AR28">
        <f t="shared" si="9"/>
        <v>2.9811020129632337E-2</v>
      </c>
      <c r="AT28">
        <f t="shared" si="27"/>
        <v>0</v>
      </c>
      <c r="AU28">
        <f t="shared" si="28"/>
        <v>1.217029800490621E-2</v>
      </c>
      <c r="AW28">
        <f t="shared" si="10"/>
        <v>0.37390096630005903</v>
      </c>
    </row>
    <row r="29" spans="1:49" x14ac:dyDescent="0.2">
      <c r="A29" t="s">
        <v>1630</v>
      </c>
      <c r="B29">
        <v>815.66499999999996</v>
      </c>
      <c r="C29">
        <v>0</v>
      </c>
      <c r="D29">
        <v>0</v>
      </c>
      <c r="E29">
        <v>0</v>
      </c>
      <c r="F29">
        <v>8.1251377013218995E-2</v>
      </c>
      <c r="G29">
        <v>0</v>
      </c>
      <c r="H29">
        <v>0</v>
      </c>
      <c r="I29">
        <v>0.18426013060961399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AA29" t="str">
        <f t="shared" si="19"/>
        <v>SM_d18:0/24:1</v>
      </c>
      <c r="AB29">
        <f t="shared" si="20"/>
        <v>0</v>
      </c>
      <c r="AC29">
        <f t="shared" si="21"/>
        <v>4.0625688506609497E-2</v>
      </c>
      <c r="AD29">
        <f t="shared" si="22"/>
        <v>0</v>
      </c>
      <c r="AE29">
        <f t="shared" si="23"/>
        <v>9.2130065304806996E-2</v>
      </c>
      <c r="AF29">
        <f t="shared" si="24"/>
        <v>0</v>
      </c>
      <c r="AG29">
        <f t="shared" si="25"/>
        <v>0</v>
      </c>
      <c r="AH29">
        <f t="shared" si="26"/>
        <v>0</v>
      </c>
      <c r="AI29">
        <f t="shared" si="2"/>
        <v>0</v>
      </c>
      <c r="AJ29">
        <f t="shared" si="3"/>
        <v>0</v>
      </c>
      <c r="AK29">
        <f t="shared" si="4"/>
        <v>0</v>
      </c>
      <c r="AM29" t="str">
        <f t="shared" si="5"/>
        <v>SM_d18:0/24:1</v>
      </c>
      <c r="AN29">
        <f t="shared" si="6"/>
        <v>2.6551150762283298E-2</v>
      </c>
      <c r="AO29">
        <f t="shared" si="7"/>
        <v>0</v>
      </c>
      <c r="AQ29">
        <f t="shared" si="8"/>
        <v>4.0661952319387532E-2</v>
      </c>
      <c r="AR29">
        <f t="shared" si="9"/>
        <v>0</v>
      </c>
      <c r="AT29">
        <f t="shared" si="27"/>
        <v>1.8184577896801151E-2</v>
      </c>
      <c r="AU29">
        <f t="shared" si="28"/>
        <v>0</v>
      </c>
      <c r="AW29">
        <f t="shared" si="10"/>
        <v>0.21804589338640862</v>
      </c>
    </row>
    <row r="30" spans="1:49" x14ac:dyDescent="0.2">
      <c r="A30" t="s">
        <v>1631</v>
      </c>
      <c r="B30">
        <v>817.66700000000003</v>
      </c>
      <c r="C30">
        <v>0</v>
      </c>
      <c r="D30">
        <v>7.5115247080416503E-2</v>
      </c>
      <c r="E30">
        <v>0</v>
      </c>
      <c r="F30">
        <v>0</v>
      </c>
      <c r="G30">
        <v>0</v>
      </c>
      <c r="H30">
        <v>0</v>
      </c>
      <c r="I30">
        <v>0.18426013060961399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0.58298972485836698</v>
      </c>
      <c r="X30">
        <v>1.4398216465577301E-2</v>
      </c>
      <c r="AA30" t="str">
        <f t="shared" si="19"/>
        <v>SM_d18:0/24:0</v>
      </c>
      <c r="AB30">
        <f t="shared" si="20"/>
        <v>3.7557623540208251E-2</v>
      </c>
      <c r="AC30">
        <f t="shared" si="21"/>
        <v>0</v>
      </c>
      <c r="AD30">
        <f t="shared" si="22"/>
        <v>0</v>
      </c>
      <c r="AE30">
        <f t="shared" si="23"/>
        <v>9.2130065304806996E-2</v>
      </c>
      <c r="AF30">
        <f t="shared" si="24"/>
        <v>0</v>
      </c>
      <c r="AG30">
        <f t="shared" si="25"/>
        <v>0</v>
      </c>
      <c r="AH30">
        <f t="shared" si="26"/>
        <v>0</v>
      </c>
      <c r="AI30">
        <f t="shared" si="2"/>
        <v>0</v>
      </c>
      <c r="AJ30">
        <f t="shared" si="3"/>
        <v>0</v>
      </c>
      <c r="AK30">
        <f t="shared" si="4"/>
        <v>0.29869397066197212</v>
      </c>
      <c r="AM30" t="str">
        <f t="shared" si="5"/>
        <v>SM_d18:0/24:0</v>
      </c>
      <c r="AN30">
        <f t="shared" si="6"/>
        <v>2.5937537769003049E-2</v>
      </c>
      <c r="AO30">
        <f t="shared" si="7"/>
        <v>5.9738794132394427E-2</v>
      </c>
      <c r="AQ30">
        <f t="shared" si="8"/>
        <v>4.0418883864673044E-2</v>
      </c>
      <c r="AR30">
        <f t="shared" si="9"/>
        <v>0.13358000457389951</v>
      </c>
      <c r="AT30">
        <f t="shared" si="27"/>
        <v>1.8075874379215668E-2</v>
      </c>
      <c r="AU30">
        <f t="shared" si="28"/>
        <v>5.4533808507449481E-2</v>
      </c>
      <c r="AW30">
        <f t="shared" si="10"/>
        <v>0.612652400388638</v>
      </c>
    </row>
    <row r="31" spans="1:49" x14ac:dyDescent="0.2">
      <c r="A31" t="s">
        <v>1632</v>
      </c>
      <c r="B31">
        <v>843.69299999999998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AA31" t="str">
        <f t="shared" si="19"/>
        <v>SM_d18:0/26:1</v>
      </c>
      <c r="AB31">
        <f t="shared" si="20"/>
        <v>0</v>
      </c>
      <c r="AC31">
        <f t="shared" si="21"/>
        <v>0</v>
      </c>
      <c r="AD31">
        <f t="shared" si="22"/>
        <v>0</v>
      </c>
      <c r="AE31">
        <f t="shared" si="23"/>
        <v>0</v>
      </c>
      <c r="AF31">
        <f t="shared" si="24"/>
        <v>0</v>
      </c>
      <c r="AG31">
        <f t="shared" si="25"/>
        <v>0</v>
      </c>
      <c r="AH31">
        <f t="shared" si="26"/>
        <v>0</v>
      </c>
      <c r="AI31">
        <f t="shared" si="2"/>
        <v>0</v>
      </c>
      <c r="AJ31">
        <f t="shared" si="3"/>
        <v>0</v>
      </c>
      <c r="AK31">
        <f t="shared" si="4"/>
        <v>0</v>
      </c>
      <c r="AM31" t="str">
        <f t="shared" si="5"/>
        <v>SM_d18:0/26:1</v>
      </c>
      <c r="AN31">
        <f t="shared" si="6"/>
        <v>0</v>
      </c>
      <c r="AO31">
        <f t="shared" si="7"/>
        <v>0</v>
      </c>
      <c r="AQ31">
        <f t="shared" si="8"/>
        <v>0</v>
      </c>
      <c r="AR31">
        <f t="shared" si="9"/>
        <v>0</v>
      </c>
      <c r="AT31">
        <f t="shared" si="27"/>
        <v>0</v>
      </c>
      <c r="AU31">
        <f t="shared" si="28"/>
        <v>0</v>
      </c>
      <c r="AW31" t="e">
        <f t="shared" si="10"/>
        <v>#DIV/0!</v>
      </c>
    </row>
    <row r="32" spans="1:49" x14ac:dyDescent="0.2">
      <c r="A32" t="s">
        <v>1633</v>
      </c>
      <c r="B32">
        <v>845.69500000000005</v>
      </c>
      <c r="C32">
        <v>0</v>
      </c>
      <c r="D32">
        <v>0</v>
      </c>
      <c r="E32">
        <v>0</v>
      </c>
      <c r="F32">
        <v>0</v>
      </c>
      <c r="G32">
        <v>0.102725687898735</v>
      </c>
      <c r="H32">
        <v>0</v>
      </c>
      <c r="I32">
        <v>0</v>
      </c>
      <c r="J32">
        <v>0</v>
      </c>
      <c r="K32">
        <v>1.2085191304949301E-2</v>
      </c>
      <c r="L32">
        <v>0</v>
      </c>
      <c r="M32">
        <v>0</v>
      </c>
      <c r="N32">
        <v>0.117471244829755</v>
      </c>
      <c r="O32">
        <v>0</v>
      </c>
      <c r="P32">
        <v>4.4179278194530103E-2</v>
      </c>
      <c r="Q32">
        <v>0</v>
      </c>
      <c r="R32">
        <v>3.7579093400087103E-2</v>
      </c>
      <c r="S32">
        <v>0.11460652391699599</v>
      </c>
      <c r="T32">
        <v>0</v>
      </c>
      <c r="U32">
        <v>0</v>
      </c>
      <c r="V32">
        <v>0</v>
      </c>
      <c r="W32">
        <v>0.58298972485836698</v>
      </c>
      <c r="X32">
        <v>0</v>
      </c>
      <c r="AA32" t="str">
        <f t="shared" si="19"/>
        <v>SM_d18:0/26:0</v>
      </c>
      <c r="AB32">
        <f t="shared" si="20"/>
        <v>0</v>
      </c>
      <c r="AC32">
        <f t="shared" si="21"/>
        <v>0</v>
      </c>
      <c r="AD32">
        <f t="shared" si="22"/>
        <v>5.13628439493675E-2</v>
      </c>
      <c r="AE32">
        <f t="shared" si="23"/>
        <v>0</v>
      </c>
      <c r="AF32">
        <f t="shared" si="24"/>
        <v>6.0425956524746503E-3</v>
      </c>
      <c r="AG32">
        <f t="shared" si="25"/>
        <v>5.8735622414877502E-2</v>
      </c>
      <c r="AH32">
        <f t="shared" si="26"/>
        <v>2.2089639097265051E-2</v>
      </c>
      <c r="AI32">
        <f t="shared" si="2"/>
        <v>5.7303261958497997E-2</v>
      </c>
      <c r="AJ32">
        <f t="shared" si="3"/>
        <v>0</v>
      </c>
      <c r="AK32">
        <f t="shared" si="4"/>
        <v>0.29149486242918349</v>
      </c>
      <c r="AM32" t="str">
        <f t="shared" si="5"/>
        <v>SM_d18:0/26:0</v>
      </c>
      <c r="AN32">
        <f t="shared" si="6"/>
        <v>1.148108792036843E-2</v>
      </c>
      <c r="AO32">
        <f t="shared" si="7"/>
        <v>8.5924677179964812E-2</v>
      </c>
      <c r="AQ32">
        <f t="shared" si="8"/>
        <v>2.2447593421178989E-2</v>
      </c>
      <c r="AR32">
        <f t="shared" si="9"/>
        <v>0.1175537041177324</v>
      </c>
      <c r="AT32">
        <f t="shared" si="27"/>
        <v>1.0038868964206657E-2</v>
      </c>
      <c r="AU32">
        <f t="shared" si="28"/>
        <v>4.7991098743759029E-2</v>
      </c>
      <c r="AW32">
        <f t="shared" si="10"/>
        <v>0.2320422682375414</v>
      </c>
    </row>
    <row r="33" spans="1:49" x14ac:dyDescent="0.2">
      <c r="A33" t="s">
        <v>1634</v>
      </c>
      <c r="B33">
        <v>673.52300000000002</v>
      </c>
      <c r="C33">
        <v>0</v>
      </c>
      <c r="D33">
        <v>0</v>
      </c>
      <c r="E33">
        <v>0</v>
      </c>
      <c r="F33">
        <v>8.8618247110914206E-2</v>
      </c>
      <c r="G33">
        <v>0</v>
      </c>
      <c r="H33">
        <v>0</v>
      </c>
      <c r="I33">
        <v>0.18426013060961399</v>
      </c>
      <c r="J33">
        <v>0.16729999658843001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AA33" t="str">
        <f t="shared" si="19"/>
        <v>SM_d18:1/14:1</v>
      </c>
      <c r="AB33">
        <f t="shared" si="20"/>
        <v>0</v>
      </c>
      <c r="AC33">
        <f t="shared" si="21"/>
        <v>4.4309123555457103E-2</v>
      </c>
      <c r="AD33">
        <f t="shared" si="22"/>
        <v>0</v>
      </c>
      <c r="AE33">
        <f t="shared" si="23"/>
        <v>0.17578006359902199</v>
      </c>
      <c r="AF33">
        <f t="shared" si="24"/>
        <v>0</v>
      </c>
      <c r="AG33">
        <f t="shared" si="25"/>
        <v>0</v>
      </c>
      <c r="AH33">
        <f t="shared" si="26"/>
        <v>0</v>
      </c>
      <c r="AI33">
        <f t="shared" si="2"/>
        <v>0</v>
      </c>
      <c r="AJ33">
        <f t="shared" si="3"/>
        <v>0</v>
      </c>
      <c r="AK33">
        <f t="shared" si="4"/>
        <v>0</v>
      </c>
      <c r="AM33" t="str">
        <f t="shared" si="5"/>
        <v>SM_d18:1/14:1</v>
      </c>
      <c r="AN33">
        <f t="shared" si="6"/>
        <v>4.4017837430895816E-2</v>
      </c>
      <c r="AO33">
        <f t="shared" si="7"/>
        <v>0</v>
      </c>
      <c r="AQ33">
        <f t="shared" si="8"/>
        <v>7.6115174454022494E-2</v>
      </c>
      <c r="AR33">
        <f t="shared" si="9"/>
        <v>0</v>
      </c>
      <c r="AT33">
        <f t="shared" si="27"/>
        <v>3.4039740839689948E-2</v>
      </c>
      <c r="AU33">
        <f t="shared" si="28"/>
        <v>0</v>
      </c>
      <c r="AW33">
        <f t="shared" si="10"/>
        <v>0.26559468621407223</v>
      </c>
    </row>
    <row r="34" spans="1:49" x14ac:dyDescent="0.2">
      <c r="A34" t="s">
        <v>1635</v>
      </c>
      <c r="B34">
        <v>675.52499999999998</v>
      </c>
      <c r="C34">
        <v>0.244471046578841</v>
      </c>
      <c r="D34">
        <v>1.7249729506694199E-2</v>
      </c>
      <c r="E34">
        <v>0</v>
      </c>
      <c r="F34">
        <v>0</v>
      </c>
      <c r="G34">
        <v>0</v>
      </c>
      <c r="H34">
        <v>2.77446375150757E-2</v>
      </c>
      <c r="I34">
        <v>0</v>
      </c>
      <c r="J34">
        <v>0</v>
      </c>
      <c r="K34">
        <v>0.110650124818008</v>
      </c>
      <c r="L34">
        <v>0</v>
      </c>
      <c r="M34">
        <v>0.10674752023572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AA34" t="str">
        <f t="shared" si="19"/>
        <v>SM_d18:1/14:0</v>
      </c>
      <c r="AB34">
        <f t="shared" si="20"/>
        <v>0.13086038804276759</v>
      </c>
      <c r="AC34">
        <f t="shared" si="21"/>
        <v>0</v>
      </c>
      <c r="AD34">
        <f t="shared" si="22"/>
        <v>1.387231875753785E-2</v>
      </c>
      <c r="AE34">
        <f t="shared" si="23"/>
        <v>0</v>
      </c>
      <c r="AF34">
        <f t="shared" si="24"/>
        <v>5.5325062409003999E-2</v>
      </c>
      <c r="AG34">
        <f t="shared" si="25"/>
        <v>5.3373760117859999E-2</v>
      </c>
      <c r="AH34">
        <f t="shared" si="26"/>
        <v>0</v>
      </c>
      <c r="AI34">
        <f t="shared" si="2"/>
        <v>0</v>
      </c>
      <c r="AJ34">
        <f t="shared" si="3"/>
        <v>0</v>
      </c>
      <c r="AK34">
        <f t="shared" si="4"/>
        <v>0</v>
      </c>
      <c r="AM34" t="str">
        <f t="shared" si="5"/>
        <v>SM_d18:1/14:0</v>
      </c>
      <c r="AN34">
        <f t="shared" si="6"/>
        <v>4.0011553841861891E-2</v>
      </c>
      <c r="AO34">
        <f t="shared" si="7"/>
        <v>1.0674752023571999E-2</v>
      </c>
      <c r="AQ34">
        <f t="shared" si="8"/>
        <v>5.5617269603904437E-2</v>
      </c>
      <c r="AR34">
        <f t="shared" si="9"/>
        <v>2.386947116766043E-2</v>
      </c>
      <c r="AT34">
        <f t="shared" si="27"/>
        <v>2.4872799111452622E-2</v>
      </c>
      <c r="AU34">
        <f t="shared" si="28"/>
        <v>9.7446707984738395E-3</v>
      </c>
      <c r="AW34">
        <f t="shared" si="10"/>
        <v>0.32422378093177756</v>
      </c>
    </row>
    <row r="35" spans="1:49" x14ac:dyDescent="0.2">
      <c r="A35" t="s">
        <v>1636</v>
      </c>
      <c r="B35">
        <v>701.55100000000004</v>
      </c>
      <c r="C35">
        <v>0.13278001385031901</v>
      </c>
      <c r="D35">
        <v>0.34274913352183201</v>
      </c>
      <c r="E35">
        <v>0.67139986033819499</v>
      </c>
      <c r="F35">
        <v>0.598652442517978</v>
      </c>
      <c r="G35">
        <v>0</v>
      </c>
      <c r="H35">
        <v>0.57058533685574198</v>
      </c>
      <c r="I35">
        <v>1.1418588756894801</v>
      </c>
      <c r="J35">
        <v>0.601648459550024</v>
      </c>
      <c r="K35">
        <v>0.367675575606843</v>
      </c>
      <c r="L35">
        <v>6.7835353071266896E-2</v>
      </c>
      <c r="M35">
        <v>0.10674752023572</v>
      </c>
      <c r="N35">
        <v>0</v>
      </c>
      <c r="O35">
        <v>7.4722649252757303E-2</v>
      </c>
      <c r="P35">
        <v>0</v>
      </c>
      <c r="Q35">
        <v>0.169500538515865</v>
      </c>
      <c r="R35">
        <v>4.6531264923526702E-2</v>
      </c>
      <c r="S35">
        <v>0.32321268750137999</v>
      </c>
      <c r="T35">
        <v>0</v>
      </c>
      <c r="U35">
        <v>0.12524373933573901</v>
      </c>
      <c r="V35">
        <v>0</v>
      </c>
      <c r="W35">
        <v>0</v>
      </c>
      <c r="X35">
        <v>0</v>
      </c>
      <c r="AA35" t="str">
        <f t="shared" si="19"/>
        <v>SM_d18:1/16:1</v>
      </c>
      <c r="AB35">
        <f t="shared" si="20"/>
        <v>0.23776457368607551</v>
      </c>
      <c r="AC35">
        <f t="shared" si="21"/>
        <v>0.63502615142808649</v>
      </c>
      <c r="AD35">
        <f t="shared" si="22"/>
        <v>0.28529266842787099</v>
      </c>
      <c r="AE35">
        <f t="shared" si="23"/>
        <v>0.87175366761975204</v>
      </c>
      <c r="AF35">
        <f t="shared" si="24"/>
        <v>0.21775546433905496</v>
      </c>
      <c r="AG35">
        <f t="shared" si="25"/>
        <v>5.3373760117859999E-2</v>
      </c>
      <c r="AH35">
        <f t="shared" si="26"/>
        <v>3.7361324626378652E-2</v>
      </c>
      <c r="AI35">
        <f t="shared" si="2"/>
        <v>0.16160634375069</v>
      </c>
      <c r="AJ35">
        <f t="shared" si="3"/>
        <v>6.2621869667869506E-2</v>
      </c>
      <c r="AK35">
        <f t="shared" si="4"/>
        <v>0</v>
      </c>
      <c r="AM35" t="str">
        <f t="shared" si="5"/>
        <v>SM_d18:1/16:1</v>
      </c>
      <c r="AN35">
        <f t="shared" si="6"/>
        <v>0.44951850510016805</v>
      </c>
      <c r="AO35">
        <f t="shared" si="7"/>
        <v>6.2992659632559622E-2</v>
      </c>
      <c r="AQ35">
        <f t="shared" si="8"/>
        <v>0.29078324370437042</v>
      </c>
      <c r="AR35">
        <f t="shared" si="9"/>
        <v>6.008818500796307E-2</v>
      </c>
      <c r="AT35">
        <f t="shared" si="27"/>
        <v>0.130042219928172</v>
      </c>
      <c r="AU35">
        <f t="shared" si="28"/>
        <v>2.4530898806577248E-2</v>
      </c>
      <c r="AW35">
        <f t="shared" si="10"/>
        <v>3.9526825317131226E-2</v>
      </c>
    </row>
    <row r="36" spans="1:49" x14ac:dyDescent="0.2">
      <c r="A36" t="s">
        <v>1637</v>
      </c>
      <c r="B36">
        <v>703.553</v>
      </c>
      <c r="C36">
        <v>1.30890851243999</v>
      </c>
      <c r="D36">
        <v>0.72013352730612901</v>
      </c>
      <c r="E36">
        <v>1.18773889926197</v>
      </c>
      <c r="F36">
        <v>0.62486620400203197</v>
      </c>
      <c r="G36">
        <v>0.76428588586562995</v>
      </c>
      <c r="H36">
        <v>0.81343419512050397</v>
      </c>
      <c r="I36">
        <v>1.15821042158084</v>
      </c>
      <c r="J36">
        <v>1.05209532892708</v>
      </c>
      <c r="K36">
        <v>0.77022052672004204</v>
      </c>
      <c r="L36">
        <v>0.98852800222794601</v>
      </c>
      <c r="M36">
        <v>1.1121160250568001</v>
      </c>
      <c r="N36">
        <v>0.58686718843608698</v>
      </c>
      <c r="O36">
        <v>2.7082354917843299</v>
      </c>
      <c r="P36">
        <v>2.07221299037464</v>
      </c>
      <c r="Q36">
        <v>0.71916859167733205</v>
      </c>
      <c r="R36">
        <v>1.09719393837246</v>
      </c>
      <c r="S36">
        <v>1.90816120389499</v>
      </c>
      <c r="T36">
        <v>1.0801374081875099</v>
      </c>
      <c r="U36">
        <v>0.61885231906967297</v>
      </c>
      <c r="V36">
        <v>0.93447596859867799</v>
      </c>
      <c r="W36">
        <v>3.3073321866522698</v>
      </c>
      <c r="X36">
        <v>2.0744372664984301</v>
      </c>
      <c r="AA36" t="str">
        <f t="shared" si="19"/>
        <v>SM_d18:1/16:0</v>
      </c>
      <c r="AB36">
        <f t="shared" si="20"/>
        <v>1.0145210198730594</v>
      </c>
      <c r="AC36">
        <f t="shared" si="21"/>
        <v>0.90630255163200091</v>
      </c>
      <c r="AD36">
        <f t="shared" si="22"/>
        <v>0.78886004049306702</v>
      </c>
      <c r="AE36">
        <f t="shared" si="23"/>
        <v>1.1051528752539599</v>
      </c>
      <c r="AF36">
        <f t="shared" si="24"/>
        <v>0.87937426447399403</v>
      </c>
      <c r="AG36">
        <f t="shared" si="25"/>
        <v>0.84949160674644353</v>
      </c>
      <c r="AH36">
        <f t="shared" si="26"/>
        <v>2.3902242410794852</v>
      </c>
      <c r="AI36">
        <f t="shared" si="2"/>
        <v>1.4941493060412498</v>
      </c>
      <c r="AJ36">
        <f t="shared" si="3"/>
        <v>0.77666414383417548</v>
      </c>
      <c r="AK36">
        <f t="shared" si="4"/>
        <v>2.6908847265753497</v>
      </c>
      <c r="AM36" t="str">
        <f t="shared" si="5"/>
        <v>SM_d18:1/16:0</v>
      </c>
      <c r="AN36">
        <f t="shared" si="6"/>
        <v>0.93884215034521623</v>
      </c>
      <c r="AO36">
        <f t="shared" si="7"/>
        <v>1.6402828048553406</v>
      </c>
      <c r="AQ36">
        <f t="shared" si="8"/>
        <v>0.12295978684390695</v>
      </c>
      <c r="AR36">
        <f t="shared" si="9"/>
        <v>0.8744597569119249</v>
      </c>
      <c r="AT36">
        <f t="shared" si="27"/>
        <v>5.4989288376372049E-2</v>
      </c>
      <c r="AU36">
        <f t="shared" si="28"/>
        <v>0.35699670083873858</v>
      </c>
      <c r="AW36">
        <f t="shared" si="10"/>
        <v>0.14762255444080105</v>
      </c>
    </row>
    <row r="37" spans="1:49" x14ac:dyDescent="0.2">
      <c r="A37" t="s">
        <v>1638</v>
      </c>
      <c r="B37">
        <v>725.57500000000005</v>
      </c>
      <c r="C37">
        <v>0.149964029507791</v>
      </c>
      <c r="D37">
        <v>0</v>
      </c>
      <c r="E37">
        <v>0</v>
      </c>
      <c r="F37">
        <v>0</v>
      </c>
      <c r="G37">
        <v>2.5729163852690601E-2</v>
      </c>
      <c r="H37">
        <v>2.77446375150757E-2</v>
      </c>
      <c r="I37">
        <v>4.2314144403748401E-2</v>
      </c>
      <c r="J37">
        <v>0.28418518392164099</v>
      </c>
      <c r="K37">
        <v>0</v>
      </c>
      <c r="L37">
        <v>7.6131769634750296E-2</v>
      </c>
      <c r="M37">
        <v>0.10674752023572</v>
      </c>
      <c r="N37">
        <v>0</v>
      </c>
      <c r="O37">
        <v>7.4722649252757303E-2</v>
      </c>
      <c r="P37">
        <v>0.226443418597438</v>
      </c>
      <c r="Q37">
        <v>9.5751501021197394E-2</v>
      </c>
      <c r="R37">
        <v>0</v>
      </c>
      <c r="S37">
        <v>0.47402466506937002</v>
      </c>
      <c r="T37">
        <v>1.27646125003727E-2</v>
      </c>
      <c r="U37">
        <v>0</v>
      </c>
      <c r="V37">
        <v>0</v>
      </c>
      <c r="W37">
        <v>0</v>
      </c>
      <c r="X37">
        <v>0</v>
      </c>
      <c r="AA37" t="str">
        <f t="shared" si="19"/>
        <v>SM_d18:1/18:3</v>
      </c>
      <c r="AB37">
        <f t="shared" si="20"/>
        <v>7.4982014753895501E-2</v>
      </c>
      <c r="AC37">
        <f t="shared" si="21"/>
        <v>0</v>
      </c>
      <c r="AD37">
        <f t="shared" si="22"/>
        <v>2.6736900683883152E-2</v>
      </c>
      <c r="AE37">
        <f t="shared" si="23"/>
        <v>0.16324966416269471</v>
      </c>
      <c r="AF37">
        <f t="shared" si="24"/>
        <v>3.8065884817375148E-2</v>
      </c>
      <c r="AG37">
        <f t="shared" si="25"/>
        <v>5.3373760117859999E-2</v>
      </c>
      <c r="AH37">
        <f t="shared" si="26"/>
        <v>0.15058303392509764</v>
      </c>
      <c r="AI37">
        <f t="shared" si="2"/>
        <v>0.24339463878487136</v>
      </c>
      <c r="AJ37">
        <f t="shared" si="3"/>
        <v>0</v>
      </c>
      <c r="AK37">
        <f t="shared" si="4"/>
        <v>0</v>
      </c>
      <c r="AM37" t="str">
        <f t="shared" si="5"/>
        <v>SM_d18:1/18:3</v>
      </c>
      <c r="AN37">
        <f t="shared" si="6"/>
        <v>6.0606892883569706E-2</v>
      </c>
      <c r="AO37">
        <f t="shared" si="7"/>
        <v>8.9470286565565799E-2</v>
      </c>
      <c r="AQ37">
        <f t="shared" si="8"/>
        <v>6.3385036692213598E-2</v>
      </c>
      <c r="AR37">
        <f t="shared" si="9"/>
        <v>0.10575951218897719</v>
      </c>
      <c r="AT37">
        <f t="shared" si="27"/>
        <v>2.8346650160021601E-2</v>
      </c>
      <c r="AU37">
        <f t="shared" si="28"/>
        <v>4.3176140051442026E-2</v>
      </c>
      <c r="AW37">
        <f t="shared" si="10"/>
        <v>0.6179103389864864</v>
      </c>
    </row>
    <row r="38" spans="1:49" x14ac:dyDescent="0.2">
      <c r="A38" t="s">
        <v>1639</v>
      </c>
      <c r="B38">
        <v>727.577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AA38" t="str">
        <f t="shared" si="19"/>
        <v>SM_d18:1/18:2</v>
      </c>
      <c r="AB38">
        <f t="shared" si="20"/>
        <v>0</v>
      </c>
      <c r="AC38">
        <f t="shared" si="21"/>
        <v>0</v>
      </c>
      <c r="AD38">
        <f t="shared" si="22"/>
        <v>0</v>
      </c>
      <c r="AE38">
        <f t="shared" si="23"/>
        <v>0</v>
      </c>
      <c r="AF38">
        <f t="shared" si="24"/>
        <v>0</v>
      </c>
      <c r="AG38">
        <f t="shared" si="25"/>
        <v>0</v>
      </c>
      <c r="AH38">
        <f t="shared" si="26"/>
        <v>0</v>
      </c>
      <c r="AI38">
        <f t="shared" si="2"/>
        <v>0</v>
      </c>
      <c r="AJ38">
        <f t="shared" si="3"/>
        <v>0</v>
      </c>
      <c r="AK38">
        <f t="shared" si="4"/>
        <v>0</v>
      </c>
      <c r="AM38" t="str">
        <f t="shared" si="5"/>
        <v>SM_d18:1/18:2</v>
      </c>
      <c r="AN38">
        <f t="shared" si="6"/>
        <v>0</v>
      </c>
      <c r="AO38">
        <f t="shared" si="7"/>
        <v>0</v>
      </c>
      <c r="AQ38">
        <f t="shared" si="8"/>
        <v>0</v>
      </c>
      <c r="AR38">
        <f t="shared" si="9"/>
        <v>0</v>
      </c>
      <c r="AT38">
        <f t="shared" si="27"/>
        <v>0</v>
      </c>
      <c r="AU38">
        <f t="shared" si="28"/>
        <v>0</v>
      </c>
      <c r="AW38" t="e">
        <f t="shared" si="10"/>
        <v>#DIV/0!</v>
      </c>
    </row>
    <row r="39" spans="1:49" x14ac:dyDescent="0.2">
      <c r="A39" t="s">
        <v>1640</v>
      </c>
      <c r="B39">
        <v>729.57899999999995</v>
      </c>
      <c r="C39">
        <v>0</v>
      </c>
      <c r="D39">
        <v>0.17526890985430499</v>
      </c>
      <c r="E39">
        <v>6.09173772469528E-2</v>
      </c>
      <c r="F39">
        <v>0.10896885303229401</v>
      </c>
      <c r="G39">
        <v>0.28715485740770202</v>
      </c>
      <c r="H39">
        <v>0</v>
      </c>
      <c r="I39">
        <v>0.226574275013363</v>
      </c>
      <c r="J39">
        <v>0.208959072632974</v>
      </c>
      <c r="K39">
        <v>8.8590388880012805E-2</v>
      </c>
      <c r="L39">
        <v>0.34287890418626799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0.12524373933573901</v>
      </c>
      <c r="V39">
        <v>0</v>
      </c>
      <c r="W39">
        <v>0</v>
      </c>
      <c r="X39">
        <v>0</v>
      </c>
      <c r="AA39" t="str">
        <f t="shared" si="19"/>
        <v>SM_d18:1/18:1</v>
      </c>
      <c r="AB39">
        <f t="shared" si="20"/>
        <v>8.7634454927152494E-2</v>
      </c>
      <c r="AC39">
        <f t="shared" si="21"/>
        <v>8.494311513962341E-2</v>
      </c>
      <c r="AD39">
        <f t="shared" si="22"/>
        <v>0.14357742870385101</v>
      </c>
      <c r="AE39">
        <f t="shared" si="23"/>
        <v>0.2177666738231685</v>
      </c>
      <c r="AF39">
        <f t="shared" si="24"/>
        <v>0.2157346465331404</v>
      </c>
      <c r="AG39">
        <f t="shared" si="25"/>
        <v>0</v>
      </c>
      <c r="AH39">
        <f t="shared" si="26"/>
        <v>0</v>
      </c>
      <c r="AI39">
        <f t="shared" ref="AI39:AI70" si="29">AVERAGE(S39:T39)</f>
        <v>0</v>
      </c>
      <c r="AJ39">
        <f t="shared" ref="AJ39:AJ70" si="30">AVERAGE(U39:V39)</f>
        <v>6.2621869667869506E-2</v>
      </c>
      <c r="AK39">
        <f t="shared" ref="AK39:AK70" si="31">AVERAGE(W39:X39)</f>
        <v>0</v>
      </c>
      <c r="AM39" t="str">
        <f t="shared" ref="AM39:AM70" si="32">A39</f>
        <v>SM_d18:1/18:1</v>
      </c>
      <c r="AN39">
        <f t="shared" ref="AN39:AN70" si="33">AVERAGE(AB39:AF39)</f>
        <v>0.14993126382538718</v>
      </c>
      <c r="AO39">
        <f t="shared" ref="AO39:AO70" si="34">AVERAGE(AG39:AK39)</f>
        <v>1.2524373933573901E-2</v>
      </c>
      <c r="AQ39">
        <f t="shared" ref="AQ39:AQ70" si="35">STDEV(AB39:AF39)</f>
        <v>6.5338447935744351E-2</v>
      </c>
      <c r="AR39">
        <f t="shared" ref="AR39:AR70" si="36">STDEV(AG39:AK39)</f>
        <v>2.8005351491097681E-2</v>
      </c>
      <c r="AT39">
        <f t="shared" si="27"/>
        <v>2.9220242225731035E-2</v>
      </c>
      <c r="AU39">
        <f t="shared" si="28"/>
        <v>1.1433136870080227E-2</v>
      </c>
      <c r="AW39">
        <f t="shared" ref="AW39:AW70" si="37">TTEST(AB39:AF39,AG39:AK39,2,3)</f>
        <v>6.2800385143866851E-3</v>
      </c>
    </row>
    <row r="40" spans="1:49" x14ac:dyDescent="0.2">
      <c r="A40" t="s">
        <v>1641</v>
      </c>
      <c r="B40">
        <v>731.58100000000002</v>
      </c>
      <c r="C40">
        <v>0.28456708311294399</v>
      </c>
      <c r="D40">
        <v>0</v>
      </c>
      <c r="E40">
        <v>0.283544523143268</v>
      </c>
      <c r="F40">
        <v>0.20677590992546599</v>
      </c>
      <c r="G40">
        <v>0.137768746804838</v>
      </c>
      <c r="H40">
        <v>0.63532282439091803</v>
      </c>
      <c r="I40">
        <v>0.28299313421835998</v>
      </c>
      <c r="J40">
        <v>3.1244307033408501E-2</v>
      </c>
      <c r="K40">
        <v>0.246545399848694</v>
      </c>
      <c r="L40">
        <v>0.10896885303229401</v>
      </c>
      <c r="M40">
        <v>0.53314332339243398</v>
      </c>
      <c r="N40">
        <v>2.97617191245199E-2</v>
      </c>
      <c r="O40">
        <v>0.72805450682686801</v>
      </c>
      <c r="P40">
        <v>0.17173965882565201</v>
      </c>
      <c r="Q40">
        <v>7.3749037494667505E-2</v>
      </c>
      <c r="R40">
        <v>0.34085923388212103</v>
      </c>
      <c r="S40">
        <v>0.147074351069439</v>
      </c>
      <c r="T40">
        <v>0.73607369501568898</v>
      </c>
      <c r="U40">
        <v>0.13555819998660601</v>
      </c>
      <c r="V40">
        <v>0</v>
      </c>
      <c r="W40">
        <v>0.58298972485836698</v>
      </c>
      <c r="X40">
        <v>1.98172309326166E-2</v>
      </c>
      <c r="AA40" t="str">
        <f t="shared" si="19"/>
        <v>SM_d18:1/18:0</v>
      </c>
      <c r="AB40">
        <f t="shared" si="20"/>
        <v>0.14228354155647199</v>
      </c>
      <c r="AC40">
        <f t="shared" si="21"/>
        <v>0.24516021653436698</v>
      </c>
      <c r="AD40">
        <f t="shared" si="22"/>
        <v>0.386545785597878</v>
      </c>
      <c r="AE40">
        <f t="shared" si="23"/>
        <v>0.15711872062588425</v>
      </c>
      <c r="AF40">
        <f t="shared" si="24"/>
        <v>0.17775712644049402</v>
      </c>
      <c r="AG40">
        <f t="shared" si="25"/>
        <v>0.28145252125847692</v>
      </c>
      <c r="AH40">
        <f t="shared" si="26"/>
        <v>0.44989708282626001</v>
      </c>
      <c r="AI40">
        <f t="shared" si="29"/>
        <v>0.44157402304256399</v>
      </c>
      <c r="AJ40">
        <f t="shared" si="30"/>
        <v>6.7779099993303005E-2</v>
      </c>
      <c r="AK40">
        <f t="shared" si="31"/>
        <v>0.30140347789549177</v>
      </c>
      <c r="AM40" t="str">
        <f t="shared" si="32"/>
        <v>SM_d18:1/18:0</v>
      </c>
      <c r="AN40">
        <f t="shared" si="33"/>
        <v>0.22177307815101904</v>
      </c>
      <c r="AO40">
        <f t="shared" si="34"/>
        <v>0.3084212410032191</v>
      </c>
      <c r="AQ40">
        <f t="shared" si="35"/>
        <v>0.10016633633751046</v>
      </c>
      <c r="AR40">
        <f t="shared" si="36"/>
        <v>0.15526612481309179</v>
      </c>
      <c r="AT40">
        <f t="shared" si="27"/>
        <v>4.4795747421556141E-2</v>
      </c>
      <c r="AU40">
        <f t="shared" si="28"/>
        <v>6.3387130021893515E-2</v>
      </c>
      <c r="AW40">
        <f t="shared" si="37"/>
        <v>0.33000721172949932</v>
      </c>
    </row>
    <row r="41" spans="1:49" x14ac:dyDescent="0.2">
      <c r="A41" t="s">
        <v>1642</v>
      </c>
      <c r="B41">
        <v>749.59900000000005</v>
      </c>
      <c r="C41">
        <v>6.5348985738569204E-2</v>
      </c>
      <c r="D41">
        <v>0</v>
      </c>
      <c r="E41">
        <v>0</v>
      </c>
      <c r="F41">
        <v>0</v>
      </c>
      <c r="G41">
        <v>9.62529952619193E-2</v>
      </c>
      <c r="H41">
        <v>0</v>
      </c>
      <c r="I41">
        <v>0</v>
      </c>
      <c r="J41">
        <v>0</v>
      </c>
      <c r="K41">
        <v>0</v>
      </c>
      <c r="L41">
        <v>2.0350605921380101E-2</v>
      </c>
      <c r="M41">
        <v>0.138594829710149</v>
      </c>
      <c r="N41">
        <v>2.97617191245199E-2</v>
      </c>
      <c r="O41">
        <v>0</v>
      </c>
      <c r="P41">
        <v>0</v>
      </c>
      <c r="Q41">
        <v>0</v>
      </c>
      <c r="R41">
        <v>0</v>
      </c>
      <c r="S41">
        <v>0</v>
      </c>
      <c r="T41">
        <v>0.154994803396139</v>
      </c>
      <c r="U41">
        <v>0</v>
      </c>
      <c r="V41">
        <v>0</v>
      </c>
      <c r="W41">
        <v>0</v>
      </c>
      <c r="X41">
        <v>0</v>
      </c>
      <c r="AA41" t="str">
        <f t="shared" si="19"/>
        <v>SM_d18:1/20:5</v>
      </c>
      <c r="AB41">
        <f t="shared" si="20"/>
        <v>3.2674492869284602E-2</v>
      </c>
      <c r="AC41">
        <f t="shared" si="21"/>
        <v>0</v>
      </c>
      <c r="AD41">
        <f t="shared" si="22"/>
        <v>4.812649763095965E-2</v>
      </c>
      <c r="AE41">
        <f t="shared" si="23"/>
        <v>0</v>
      </c>
      <c r="AF41">
        <f t="shared" si="24"/>
        <v>1.0175302960690051E-2</v>
      </c>
      <c r="AG41">
        <f t="shared" si="25"/>
        <v>8.4178274417334442E-2</v>
      </c>
      <c r="AH41">
        <f t="shared" si="26"/>
        <v>0</v>
      </c>
      <c r="AI41">
        <f t="shared" si="29"/>
        <v>7.7497401698069499E-2</v>
      </c>
      <c r="AJ41">
        <f t="shared" si="30"/>
        <v>0</v>
      </c>
      <c r="AK41">
        <f t="shared" si="31"/>
        <v>0</v>
      </c>
      <c r="AM41" t="str">
        <f t="shared" si="32"/>
        <v>SM_d18:1/20:5</v>
      </c>
      <c r="AN41">
        <f t="shared" si="33"/>
        <v>1.8195258692186862E-2</v>
      </c>
      <c r="AO41">
        <f t="shared" si="34"/>
        <v>3.2335135223080791E-2</v>
      </c>
      <c r="AQ41">
        <f t="shared" si="35"/>
        <v>2.1400828573045455E-2</v>
      </c>
      <c r="AR41">
        <f t="shared" si="36"/>
        <v>4.4339667072378339E-2</v>
      </c>
      <c r="AT41">
        <f t="shared" si="27"/>
        <v>9.5707414928298921E-3</v>
      </c>
      <c r="AU41">
        <f t="shared" si="28"/>
        <v>1.8101593282035297E-2</v>
      </c>
      <c r="AW41">
        <f t="shared" si="37"/>
        <v>0.54540998440648425</v>
      </c>
    </row>
    <row r="42" spans="1:49" x14ac:dyDescent="0.2">
      <c r="A42" t="s">
        <v>1643</v>
      </c>
      <c r="B42">
        <v>751.601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0.116885187333211</v>
      </c>
      <c r="K42">
        <v>0</v>
      </c>
      <c r="L42">
        <v>0</v>
      </c>
      <c r="M42">
        <v>0</v>
      </c>
      <c r="N42">
        <v>7.1965144065303993E-2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AA42" t="str">
        <f t="shared" si="19"/>
        <v>SM_d18:1/20:4</v>
      </c>
      <c r="AB42">
        <f t="shared" si="20"/>
        <v>0</v>
      </c>
      <c r="AC42">
        <f t="shared" si="21"/>
        <v>0</v>
      </c>
      <c r="AD42">
        <f t="shared" si="22"/>
        <v>0</v>
      </c>
      <c r="AE42">
        <f t="shared" si="23"/>
        <v>5.8442593666605501E-2</v>
      </c>
      <c r="AF42">
        <f t="shared" si="24"/>
        <v>0</v>
      </c>
      <c r="AG42">
        <f t="shared" si="25"/>
        <v>3.5982572032651997E-2</v>
      </c>
      <c r="AH42">
        <f t="shared" si="26"/>
        <v>0</v>
      </c>
      <c r="AI42">
        <f t="shared" si="29"/>
        <v>0</v>
      </c>
      <c r="AJ42">
        <f t="shared" si="30"/>
        <v>0</v>
      </c>
      <c r="AK42">
        <f t="shared" si="31"/>
        <v>0</v>
      </c>
      <c r="AM42" t="str">
        <f t="shared" si="32"/>
        <v>SM_d18:1/20:4</v>
      </c>
      <c r="AN42">
        <f t="shared" si="33"/>
        <v>1.16885187333211E-2</v>
      </c>
      <c r="AO42">
        <f t="shared" si="34"/>
        <v>7.196514406530399E-3</v>
      </c>
      <c r="AQ42">
        <f t="shared" si="35"/>
        <v>2.6136322443985716E-2</v>
      </c>
      <c r="AR42">
        <f t="shared" si="36"/>
        <v>1.6091895414058529E-2</v>
      </c>
      <c r="AT42">
        <f t="shared" si="27"/>
        <v>1.16885187333211E-2</v>
      </c>
      <c r="AU42">
        <f t="shared" si="28"/>
        <v>6.569488793112672E-3</v>
      </c>
      <c r="AW42">
        <f t="shared" si="37"/>
        <v>0.75353167394072218</v>
      </c>
    </row>
    <row r="43" spans="1:49" x14ac:dyDescent="0.2">
      <c r="A43" t="s">
        <v>1644</v>
      </c>
      <c r="B43">
        <v>753.60299999999995</v>
      </c>
      <c r="C43">
        <v>0</v>
      </c>
      <c r="D43">
        <v>1.7249729506694199E-2</v>
      </c>
      <c r="E43">
        <v>7.9580792990754601E-2</v>
      </c>
      <c r="F43">
        <v>7.6131769634750296E-2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0.11251464237506301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AA43" t="str">
        <f t="shared" si="19"/>
        <v>SM_d18:1/20:3</v>
      </c>
      <c r="AB43">
        <f t="shared" si="20"/>
        <v>8.6248647533470994E-3</v>
      </c>
      <c r="AC43">
        <f t="shared" si="21"/>
        <v>7.7856281312752448E-2</v>
      </c>
      <c r="AD43">
        <f t="shared" si="22"/>
        <v>0</v>
      </c>
      <c r="AE43">
        <f t="shared" si="23"/>
        <v>0</v>
      </c>
      <c r="AF43">
        <f t="shared" si="24"/>
        <v>0</v>
      </c>
      <c r="AG43">
        <f t="shared" si="25"/>
        <v>0</v>
      </c>
      <c r="AH43">
        <f t="shared" si="26"/>
        <v>0</v>
      </c>
      <c r="AI43">
        <f t="shared" si="29"/>
        <v>0</v>
      </c>
      <c r="AJ43">
        <f t="shared" si="30"/>
        <v>0</v>
      </c>
      <c r="AK43">
        <f t="shared" si="31"/>
        <v>0</v>
      </c>
      <c r="AM43" t="str">
        <f t="shared" si="32"/>
        <v>SM_d18:1/20:3</v>
      </c>
      <c r="AN43">
        <f t="shared" si="33"/>
        <v>1.729622921321991E-2</v>
      </c>
      <c r="AO43">
        <f t="shared" si="34"/>
        <v>0</v>
      </c>
      <c r="AQ43">
        <f t="shared" si="35"/>
        <v>3.4059474111041287E-2</v>
      </c>
      <c r="AR43">
        <f t="shared" si="36"/>
        <v>0</v>
      </c>
      <c r="AT43">
        <f t="shared" si="27"/>
        <v>1.5231859878036507E-2</v>
      </c>
      <c r="AU43">
        <f t="shared" si="28"/>
        <v>0</v>
      </c>
      <c r="AW43">
        <f t="shared" si="37"/>
        <v>0.31957713117219999</v>
      </c>
    </row>
    <row r="44" spans="1:49" x14ac:dyDescent="0.2">
      <c r="A44" t="s">
        <v>1645</v>
      </c>
      <c r="B44">
        <v>755.60500000000002</v>
      </c>
      <c r="C44">
        <v>0</v>
      </c>
      <c r="D44">
        <v>1.7249729506694199E-2</v>
      </c>
      <c r="E44">
        <v>0</v>
      </c>
      <c r="F44">
        <v>0</v>
      </c>
      <c r="G44">
        <v>0</v>
      </c>
      <c r="H44">
        <v>0.120816114901555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9.5751501021197394E-2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AA44" t="str">
        <f t="shared" si="19"/>
        <v>SM_d18:1/20:2</v>
      </c>
      <c r="AB44">
        <f t="shared" si="20"/>
        <v>8.6248647533470994E-3</v>
      </c>
      <c r="AC44">
        <f t="shared" si="21"/>
        <v>0</v>
      </c>
      <c r="AD44">
        <f t="shared" si="22"/>
        <v>6.04080574507775E-2</v>
      </c>
      <c r="AE44">
        <f t="shared" si="23"/>
        <v>0</v>
      </c>
      <c r="AF44">
        <f t="shared" si="24"/>
        <v>0</v>
      </c>
      <c r="AG44">
        <f t="shared" si="25"/>
        <v>0</v>
      </c>
      <c r="AH44">
        <f t="shared" si="26"/>
        <v>0</v>
      </c>
      <c r="AI44">
        <f t="shared" si="29"/>
        <v>0</v>
      </c>
      <c r="AJ44">
        <f t="shared" si="30"/>
        <v>0</v>
      </c>
      <c r="AK44">
        <f t="shared" si="31"/>
        <v>0</v>
      </c>
      <c r="AM44" t="str">
        <f t="shared" si="32"/>
        <v>SM_d18:1/20:2</v>
      </c>
      <c r="AN44">
        <f t="shared" si="33"/>
        <v>1.380658444082492E-2</v>
      </c>
      <c r="AO44">
        <f t="shared" si="34"/>
        <v>0</v>
      </c>
      <c r="AQ44">
        <f t="shared" si="35"/>
        <v>2.6317355620302262E-2</v>
      </c>
      <c r="AR44">
        <f t="shared" si="36"/>
        <v>0</v>
      </c>
      <c r="AT44">
        <f t="shared" si="27"/>
        <v>1.1769479231006399E-2</v>
      </c>
      <c r="AU44">
        <f t="shared" si="28"/>
        <v>0</v>
      </c>
      <c r="AW44">
        <f t="shared" si="37"/>
        <v>0.30585018504884764</v>
      </c>
    </row>
    <row r="45" spans="1:49" x14ac:dyDescent="0.2">
      <c r="A45" t="s">
        <v>1646</v>
      </c>
      <c r="B45">
        <v>757.60699999999997</v>
      </c>
      <c r="C45">
        <v>0.244471046578841</v>
      </c>
      <c r="D45">
        <v>7.5115247080416503E-2</v>
      </c>
      <c r="E45">
        <v>0.20216682021650001</v>
      </c>
      <c r="F45">
        <v>8.8618247110914206E-2</v>
      </c>
      <c r="G45">
        <v>0</v>
      </c>
      <c r="H45">
        <v>0</v>
      </c>
      <c r="I45">
        <v>0.55272220064311195</v>
      </c>
      <c r="J45">
        <v>0.116885187333211</v>
      </c>
      <c r="K45">
        <v>1.6544801953496301E-2</v>
      </c>
      <c r="L45">
        <v>0</v>
      </c>
      <c r="M45">
        <v>0.24907754721668099</v>
      </c>
      <c r="N45">
        <v>0</v>
      </c>
      <c r="O45">
        <v>0.23458793952652801</v>
      </c>
      <c r="P45">
        <v>0</v>
      </c>
      <c r="Q45">
        <v>0</v>
      </c>
      <c r="R45">
        <v>0.14608252880662401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AA45" t="str">
        <f t="shared" si="19"/>
        <v>SM_d18:1/20:1</v>
      </c>
      <c r="AB45">
        <f t="shared" si="20"/>
        <v>0.15979314682962875</v>
      </c>
      <c r="AC45">
        <f t="shared" si="21"/>
        <v>0.14539253366370711</v>
      </c>
      <c r="AD45">
        <f t="shared" si="22"/>
        <v>0</v>
      </c>
      <c r="AE45">
        <f t="shared" si="23"/>
        <v>0.33480369398816145</v>
      </c>
      <c r="AF45">
        <f t="shared" si="24"/>
        <v>8.2724009767481503E-3</v>
      </c>
      <c r="AG45">
        <f t="shared" si="25"/>
        <v>0.12453877360834049</v>
      </c>
      <c r="AH45">
        <f t="shared" si="26"/>
        <v>0.11729396976326401</v>
      </c>
      <c r="AI45">
        <f t="shared" si="29"/>
        <v>0</v>
      </c>
      <c r="AJ45">
        <f t="shared" si="30"/>
        <v>0</v>
      </c>
      <c r="AK45">
        <f t="shared" si="31"/>
        <v>0</v>
      </c>
      <c r="AM45" t="str">
        <f t="shared" si="32"/>
        <v>SM_d18:1/20:1</v>
      </c>
      <c r="AN45">
        <f t="shared" si="33"/>
        <v>0.1296523550916491</v>
      </c>
      <c r="AO45">
        <f t="shared" si="34"/>
        <v>4.83665486743209E-2</v>
      </c>
      <c r="AQ45">
        <f t="shared" si="35"/>
        <v>0.13673525408691309</v>
      </c>
      <c r="AR45">
        <f t="shared" si="36"/>
        <v>6.6278138027119696E-2</v>
      </c>
      <c r="AT45">
        <f t="shared" si="27"/>
        <v>6.114986461180872E-2</v>
      </c>
      <c r="AU45">
        <f t="shared" si="28"/>
        <v>2.7057936544699568E-2</v>
      </c>
      <c r="AW45">
        <f t="shared" si="37"/>
        <v>0.27837166317669593</v>
      </c>
    </row>
    <row r="46" spans="1:49" x14ac:dyDescent="0.2">
      <c r="A46" t="s">
        <v>1647</v>
      </c>
      <c r="B46">
        <v>759.60900000000004</v>
      </c>
      <c r="C46">
        <v>0</v>
      </c>
      <c r="D46">
        <v>0</v>
      </c>
      <c r="E46">
        <v>6.8367709775842597E-2</v>
      </c>
      <c r="F46">
        <v>0.164750016745665</v>
      </c>
      <c r="G46">
        <v>0</v>
      </c>
      <c r="H46">
        <v>0.103792897374043</v>
      </c>
      <c r="I46">
        <v>0</v>
      </c>
      <c r="J46">
        <v>0.13605568955502101</v>
      </c>
      <c r="K46">
        <v>0.133939815326509</v>
      </c>
      <c r="L46">
        <v>7.6131769634750296E-2</v>
      </c>
      <c r="M46">
        <v>0.10300786716636499</v>
      </c>
      <c r="N46">
        <v>9.34353965766377E-2</v>
      </c>
      <c r="O46">
        <v>7.4722649252757303E-2</v>
      </c>
      <c r="P46">
        <v>5.4703759771785897E-2</v>
      </c>
      <c r="Q46">
        <v>0.29716920654412798</v>
      </c>
      <c r="R46">
        <v>0.34085923388212103</v>
      </c>
      <c r="S46">
        <v>0</v>
      </c>
      <c r="T46">
        <v>0.154994803396139</v>
      </c>
      <c r="U46">
        <v>0.25048747867147803</v>
      </c>
      <c r="V46">
        <v>0.58775887457996401</v>
      </c>
      <c r="W46">
        <v>4.80121769663234E-2</v>
      </c>
      <c r="X46">
        <v>0</v>
      </c>
      <c r="AA46" t="str">
        <f t="shared" si="19"/>
        <v>SM_d18:1/20:0</v>
      </c>
      <c r="AB46">
        <f t="shared" si="20"/>
        <v>0</v>
      </c>
      <c r="AC46">
        <f t="shared" si="21"/>
        <v>0.11655886326075379</v>
      </c>
      <c r="AD46">
        <f t="shared" si="22"/>
        <v>5.18964486870215E-2</v>
      </c>
      <c r="AE46">
        <f t="shared" si="23"/>
        <v>6.8027844777510504E-2</v>
      </c>
      <c r="AF46">
        <f t="shared" si="24"/>
        <v>0.10503579248062965</v>
      </c>
      <c r="AG46">
        <f t="shared" si="25"/>
        <v>9.8221631871501347E-2</v>
      </c>
      <c r="AH46">
        <f t="shared" si="26"/>
        <v>6.4713204512271597E-2</v>
      </c>
      <c r="AI46">
        <f t="shared" si="29"/>
        <v>7.7497401698069499E-2</v>
      </c>
      <c r="AJ46">
        <f t="shared" si="30"/>
        <v>0.41912317662572102</v>
      </c>
      <c r="AK46">
        <f t="shared" si="31"/>
        <v>2.40060884831617E-2</v>
      </c>
      <c r="AM46" t="str">
        <f t="shared" si="32"/>
        <v>SM_d18:1/20:0</v>
      </c>
      <c r="AN46">
        <f t="shared" si="33"/>
        <v>6.8303789841183099E-2</v>
      </c>
      <c r="AO46">
        <f t="shared" si="34"/>
        <v>0.13671230063814505</v>
      </c>
      <c r="AQ46">
        <f t="shared" si="35"/>
        <v>4.6401715552143598E-2</v>
      </c>
      <c r="AR46">
        <f t="shared" si="36"/>
        <v>0.16017989793972567</v>
      </c>
      <c r="AT46">
        <f t="shared" si="27"/>
        <v>2.0751478049440452E-2</v>
      </c>
      <c r="AU46">
        <f t="shared" si="28"/>
        <v>6.5393169500569059E-2</v>
      </c>
      <c r="AW46">
        <f t="shared" si="37"/>
        <v>0.40392488222506023</v>
      </c>
    </row>
    <row r="47" spans="1:49" x14ac:dyDescent="0.2">
      <c r="A47" t="s">
        <v>1648</v>
      </c>
      <c r="B47">
        <v>775.625</v>
      </c>
      <c r="C47">
        <v>0</v>
      </c>
      <c r="D47">
        <v>0</v>
      </c>
      <c r="E47">
        <v>9.7856006164840401E-2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0.23458793952652801</v>
      </c>
      <c r="P47">
        <v>0</v>
      </c>
      <c r="Q47">
        <v>0.202580548971693</v>
      </c>
      <c r="R47">
        <v>0</v>
      </c>
      <c r="S47">
        <v>0.13851972321487699</v>
      </c>
      <c r="T47">
        <v>0</v>
      </c>
      <c r="U47">
        <v>0</v>
      </c>
      <c r="V47">
        <v>0</v>
      </c>
      <c r="W47">
        <v>3.7237457881946902E-3</v>
      </c>
      <c r="X47">
        <v>0</v>
      </c>
      <c r="AA47" t="str">
        <f t="shared" si="19"/>
        <v>SM_d18:1/22:6</v>
      </c>
      <c r="AB47">
        <f t="shared" si="20"/>
        <v>0</v>
      </c>
      <c r="AC47">
        <f t="shared" si="21"/>
        <v>4.89280030824202E-2</v>
      </c>
      <c r="AD47">
        <f t="shared" si="22"/>
        <v>0</v>
      </c>
      <c r="AE47">
        <f t="shared" si="23"/>
        <v>0</v>
      </c>
      <c r="AF47">
        <f t="shared" si="24"/>
        <v>0</v>
      </c>
      <c r="AG47">
        <f t="shared" si="25"/>
        <v>0</v>
      </c>
      <c r="AH47">
        <f t="shared" si="26"/>
        <v>0.11729396976326401</v>
      </c>
      <c r="AI47">
        <f t="shared" si="29"/>
        <v>6.9259861607438494E-2</v>
      </c>
      <c r="AJ47">
        <f t="shared" si="30"/>
        <v>0</v>
      </c>
      <c r="AK47">
        <f t="shared" si="31"/>
        <v>1.8618728940973451E-3</v>
      </c>
      <c r="AM47" t="str">
        <f t="shared" si="32"/>
        <v>SM_d18:1/22:6</v>
      </c>
      <c r="AN47">
        <f t="shared" si="33"/>
        <v>9.7856006164840394E-3</v>
      </c>
      <c r="AO47">
        <f t="shared" si="34"/>
        <v>3.768314085295997E-2</v>
      </c>
      <c r="AQ47">
        <f t="shared" si="35"/>
        <v>2.1881268179122164E-2</v>
      </c>
      <c r="AR47">
        <f t="shared" si="36"/>
        <v>5.3521432203979501E-2</v>
      </c>
      <c r="AT47">
        <f t="shared" si="27"/>
        <v>9.7856006164840394E-3</v>
      </c>
      <c r="AU47">
        <f t="shared" si="28"/>
        <v>2.1850033200452177E-2</v>
      </c>
      <c r="AW47">
        <f t="shared" si="37"/>
        <v>0.32728063410023417</v>
      </c>
    </row>
    <row r="48" spans="1:49" x14ac:dyDescent="0.2">
      <c r="A48" t="s">
        <v>1649</v>
      </c>
      <c r="B48">
        <v>777.62699999999995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7.4722649252757303E-2</v>
      </c>
      <c r="P48">
        <v>0.17173965882565201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0.22331179949529201</v>
      </c>
      <c r="AA48" t="str">
        <f t="shared" si="19"/>
        <v>SM_d18:1/22:5</v>
      </c>
      <c r="AB48">
        <f t="shared" si="20"/>
        <v>0</v>
      </c>
      <c r="AC48">
        <f t="shared" si="21"/>
        <v>0</v>
      </c>
      <c r="AD48">
        <f t="shared" si="22"/>
        <v>0</v>
      </c>
      <c r="AE48">
        <f t="shared" si="23"/>
        <v>0</v>
      </c>
      <c r="AF48">
        <f t="shared" si="24"/>
        <v>0</v>
      </c>
      <c r="AG48">
        <f t="shared" si="25"/>
        <v>0</v>
      </c>
      <c r="AH48">
        <f t="shared" si="26"/>
        <v>0.12323115403920465</v>
      </c>
      <c r="AI48">
        <f t="shared" si="29"/>
        <v>0</v>
      </c>
      <c r="AJ48">
        <f t="shared" si="30"/>
        <v>0</v>
      </c>
      <c r="AK48">
        <f t="shared" si="31"/>
        <v>0.111655899747646</v>
      </c>
      <c r="AM48" t="str">
        <f t="shared" si="32"/>
        <v>SM_d18:1/22:5</v>
      </c>
      <c r="AN48">
        <f t="shared" si="33"/>
        <v>0</v>
      </c>
      <c r="AO48">
        <f t="shared" si="34"/>
        <v>4.6977410757370129E-2</v>
      </c>
      <c r="AQ48">
        <f t="shared" si="35"/>
        <v>0</v>
      </c>
      <c r="AR48">
        <f t="shared" si="36"/>
        <v>6.4456519582888561E-2</v>
      </c>
      <c r="AT48">
        <f t="shared" si="27"/>
        <v>0</v>
      </c>
      <c r="AU48">
        <f t="shared" si="28"/>
        <v>2.6314263928964767E-2</v>
      </c>
      <c r="AW48">
        <f t="shared" si="37"/>
        <v>0.17849828013033522</v>
      </c>
    </row>
    <row r="49" spans="1:49" x14ac:dyDescent="0.2">
      <c r="A49" t="s">
        <v>1650</v>
      </c>
      <c r="B49">
        <v>779.62900000000002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9.34353965766377E-2</v>
      </c>
      <c r="O49">
        <v>0</v>
      </c>
      <c r="P49">
        <v>0</v>
      </c>
      <c r="Q49">
        <v>3.0499461484135099E-2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AA49" t="str">
        <f t="shared" si="19"/>
        <v>SM_d18:1/22:4</v>
      </c>
      <c r="AB49">
        <f t="shared" si="20"/>
        <v>0</v>
      </c>
      <c r="AC49">
        <f t="shared" si="21"/>
        <v>0</v>
      </c>
      <c r="AD49">
        <f t="shared" si="22"/>
        <v>0</v>
      </c>
      <c r="AE49">
        <f t="shared" si="23"/>
        <v>0</v>
      </c>
      <c r="AF49">
        <f t="shared" si="24"/>
        <v>0</v>
      </c>
      <c r="AG49">
        <f t="shared" si="25"/>
        <v>4.671769828831885E-2</v>
      </c>
      <c r="AH49">
        <f t="shared" si="26"/>
        <v>0</v>
      </c>
      <c r="AI49">
        <f t="shared" si="29"/>
        <v>0</v>
      </c>
      <c r="AJ49">
        <f t="shared" si="30"/>
        <v>0</v>
      </c>
      <c r="AK49">
        <f t="shared" si="31"/>
        <v>0</v>
      </c>
      <c r="AM49" t="str">
        <f t="shared" si="32"/>
        <v>SM_d18:1/22:4</v>
      </c>
      <c r="AN49">
        <f t="shared" si="33"/>
        <v>0</v>
      </c>
      <c r="AO49">
        <f t="shared" si="34"/>
        <v>9.3435396576637703E-3</v>
      </c>
      <c r="AQ49">
        <f t="shared" si="35"/>
        <v>0</v>
      </c>
      <c r="AR49">
        <f t="shared" si="36"/>
        <v>2.0892789825001302E-2</v>
      </c>
      <c r="AT49">
        <f t="shared" si="27"/>
        <v>0</v>
      </c>
      <c r="AU49">
        <f t="shared" si="28"/>
        <v>8.5294457290775744E-3</v>
      </c>
      <c r="AW49">
        <f t="shared" si="37"/>
        <v>0.37390096630005903</v>
      </c>
    </row>
    <row r="50" spans="1:49" x14ac:dyDescent="0.2">
      <c r="A50" t="s">
        <v>1651</v>
      </c>
      <c r="B50">
        <v>781.63099999999997</v>
      </c>
      <c r="C50">
        <v>0</v>
      </c>
      <c r="D50">
        <v>0</v>
      </c>
      <c r="E50">
        <v>0</v>
      </c>
      <c r="F50">
        <v>0</v>
      </c>
      <c r="G50">
        <v>0</v>
      </c>
      <c r="H50">
        <v>0.103792897374043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0.23458793952652801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AA50" t="str">
        <f t="shared" si="19"/>
        <v>SM_d18:1/22:3</v>
      </c>
      <c r="AB50">
        <f t="shared" si="20"/>
        <v>0</v>
      </c>
      <c r="AC50">
        <f t="shared" si="21"/>
        <v>0</v>
      </c>
      <c r="AD50">
        <f t="shared" si="22"/>
        <v>5.18964486870215E-2</v>
      </c>
      <c r="AE50">
        <f t="shared" si="23"/>
        <v>0</v>
      </c>
      <c r="AF50">
        <f t="shared" si="24"/>
        <v>0</v>
      </c>
      <c r="AG50">
        <f t="shared" si="25"/>
        <v>0</v>
      </c>
      <c r="AH50">
        <f t="shared" si="26"/>
        <v>0.11729396976326401</v>
      </c>
      <c r="AI50">
        <f t="shared" si="29"/>
        <v>0</v>
      </c>
      <c r="AJ50">
        <f t="shared" si="30"/>
        <v>0</v>
      </c>
      <c r="AK50">
        <f t="shared" si="31"/>
        <v>0</v>
      </c>
      <c r="AM50" t="str">
        <f t="shared" si="32"/>
        <v>SM_d18:1/22:3</v>
      </c>
      <c r="AN50">
        <f t="shared" si="33"/>
        <v>1.0379289737404301E-2</v>
      </c>
      <c r="AO50">
        <f t="shared" si="34"/>
        <v>2.3458793952652802E-2</v>
      </c>
      <c r="AQ50">
        <f t="shared" si="35"/>
        <v>2.3208797411001958E-2</v>
      </c>
      <c r="AR50">
        <f t="shared" si="36"/>
        <v>5.2455457948292643E-2</v>
      </c>
      <c r="AT50">
        <f t="shared" si="27"/>
        <v>1.0379289737404301E-2</v>
      </c>
      <c r="AU50">
        <f t="shared" si="28"/>
        <v>2.141485103288953E-2</v>
      </c>
      <c r="AW50">
        <f t="shared" si="37"/>
        <v>0.62991225213382451</v>
      </c>
    </row>
    <row r="51" spans="1:49" x14ac:dyDescent="0.2">
      <c r="A51" t="s">
        <v>1652</v>
      </c>
      <c r="B51">
        <v>783.63300000000004</v>
      </c>
      <c r="C51">
        <v>0.28456708311294399</v>
      </c>
      <c r="D51">
        <v>0</v>
      </c>
      <c r="E51">
        <v>1.82752131740858E-2</v>
      </c>
      <c r="F51">
        <v>4.7484747149886798E-2</v>
      </c>
      <c r="G51">
        <v>0.33662990522996</v>
      </c>
      <c r="H51">
        <v>0.103792897374043</v>
      </c>
      <c r="I51">
        <v>0.14104714801249499</v>
      </c>
      <c r="J51">
        <v>0.13605568955502101</v>
      </c>
      <c r="K51">
        <v>0.16096466822014599</v>
      </c>
      <c r="L51">
        <v>0</v>
      </c>
      <c r="M51">
        <v>0</v>
      </c>
      <c r="N51">
        <v>9.34353965766377E-2</v>
      </c>
      <c r="O51">
        <v>0</v>
      </c>
      <c r="P51">
        <v>0</v>
      </c>
      <c r="Q51">
        <v>3.0499461484135099E-2</v>
      </c>
      <c r="R51">
        <v>0.15904590729859</v>
      </c>
      <c r="S51">
        <v>0</v>
      </c>
      <c r="T51">
        <v>0</v>
      </c>
      <c r="U51">
        <v>0</v>
      </c>
      <c r="V51">
        <v>0</v>
      </c>
      <c r="W51">
        <v>0</v>
      </c>
      <c r="X51">
        <v>1.42636540125436E-3</v>
      </c>
      <c r="AA51" t="str">
        <f t="shared" si="19"/>
        <v>SM_d18:1/22:2</v>
      </c>
      <c r="AB51">
        <f t="shared" si="20"/>
        <v>0.14228354155647199</v>
      </c>
      <c r="AC51">
        <f t="shared" si="21"/>
        <v>3.2879980161986302E-2</v>
      </c>
      <c r="AD51">
        <f t="shared" si="22"/>
        <v>0.22021140130200151</v>
      </c>
      <c r="AE51">
        <f t="shared" si="23"/>
        <v>0.13855141878375798</v>
      </c>
      <c r="AF51">
        <f t="shared" si="24"/>
        <v>8.0482334110072995E-2</v>
      </c>
      <c r="AG51">
        <f t="shared" si="25"/>
        <v>4.671769828831885E-2</v>
      </c>
      <c r="AH51">
        <f t="shared" si="26"/>
        <v>0</v>
      </c>
      <c r="AI51">
        <f t="shared" si="29"/>
        <v>0</v>
      </c>
      <c r="AJ51">
        <f t="shared" si="30"/>
        <v>0</v>
      </c>
      <c r="AK51">
        <f t="shared" si="31"/>
        <v>7.1318270062718E-4</v>
      </c>
      <c r="AM51" t="str">
        <f t="shared" si="32"/>
        <v>SM_d18:1/22:2</v>
      </c>
      <c r="AN51">
        <f t="shared" si="33"/>
        <v>0.12288173518285814</v>
      </c>
      <c r="AO51">
        <f t="shared" si="34"/>
        <v>9.4861761977892058E-3</v>
      </c>
      <c r="AQ51">
        <f t="shared" si="35"/>
        <v>7.0698405391747293E-2</v>
      </c>
      <c r="AR51">
        <f t="shared" si="36"/>
        <v>2.0815344512194311E-2</v>
      </c>
      <c r="AT51">
        <f t="shared" si="27"/>
        <v>3.1617288071356921E-2</v>
      </c>
      <c r="AU51">
        <f t="shared" si="28"/>
        <v>8.4978288125196807E-3</v>
      </c>
      <c r="AW51">
        <f t="shared" si="37"/>
        <v>2.0416391574550503E-2</v>
      </c>
    </row>
    <row r="52" spans="1:49" x14ac:dyDescent="0.2">
      <c r="A52" t="s">
        <v>1653</v>
      </c>
      <c r="B52">
        <v>785.63499999999999</v>
      </c>
      <c r="C52">
        <v>0.60465340403595103</v>
      </c>
      <c r="D52">
        <v>0.28318753667128499</v>
      </c>
      <c r="E52">
        <v>0.62875769626532796</v>
      </c>
      <c r="F52">
        <v>0.50803322252452099</v>
      </c>
      <c r="G52">
        <v>0.55486505960648902</v>
      </c>
      <c r="H52">
        <v>0.31709113732585098</v>
      </c>
      <c r="I52">
        <v>0.79930121298263501</v>
      </c>
      <c r="J52">
        <v>1.26399785443822</v>
      </c>
      <c r="K52">
        <v>0.49447368965829303</v>
      </c>
      <c r="L52">
        <v>0.73467164674518204</v>
      </c>
      <c r="M52">
        <v>0.24534234994587001</v>
      </c>
      <c r="N52">
        <v>0</v>
      </c>
      <c r="O52">
        <v>0</v>
      </c>
      <c r="P52">
        <v>0.132276093878158</v>
      </c>
      <c r="Q52">
        <v>0</v>
      </c>
      <c r="R52">
        <v>0.25859717118168701</v>
      </c>
      <c r="S52">
        <v>0.106689672247158</v>
      </c>
      <c r="T52">
        <v>0.361654541257658</v>
      </c>
      <c r="U52">
        <v>0.12524373933573901</v>
      </c>
      <c r="V52">
        <v>0</v>
      </c>
      <c r="W52">
        <v>4.80121769663234E-2</v>
      </c>
      <c r="X52">
        <v>1.98172309326166E-2</v>
      </c>
      <c r="AA52" t="str">
        <f t="shared" si="19"/>
        <v>SM_d18:1/22:1</v>
      </c>
      <c r="AB52">
        <f t="shared" si="20"/>
        <v>0.44392047035361804</v>
      </c>
      <c r="AC52">
        <f t="shared" si="21"/>
        <v>0.56839545939492453</v>
      </c>
      <c r="AD52">
        <f t="shared" si="22"/>
        <v>0.43597809846616997</v>
      </c>
      <c r="AE52">
        <f t="shared" si="23"/>
        <v>1.0316495337104274</v>
      </c>
      <c r="AF52">
        <f t="shared" si="24"/>
        <v>0.6145726682017375</v>
      </c>
      <c r="AG52">
        <f t="shared" si="25"/>
        <v>0.122671174972935</v>
      </c>
      <c r="AH52">
        <f t="shared" si="26"/>
        <v>6.6138046939079001E-2</v>
      </c>
      <c r="AI52">
        <f t="shared" si="29"/>
        <v>0.23417210675240802</v>
      </c>
      <c r="AJ52">
        <f t="shared" si="30"/>
        <v>6.2621869667869506E-2</v>
      </c>
      <c r="AK52">
        <f t="shared" si="31"/>
        <v>3.391470394947E-2</v>
      </c>
      <c r="AM52" t="str">
        <f t="shared" si="32"/>
        <v>SM_d18:1/22:1</v>
      </c>
      <c r="AN52">
        <f t="shared" si="33"/>
        <v>0.61890324602537539</v>
      </c>
      <c r="AO52">
        <f t="shared" si="34"/>
        <v>0.10390358045635231</v>
      </c>
      <c r="AQ52">
        <f t="shared" si="35"/>
        <v>0.2434182972804918</v>
      </c>
      <c r="AR52">
        <f t="shared" si="36"/>
        <v>7.9609938998608812E-2</v>
      </c>
      <c r="AT52">
        <f t="shared" si="27"/>
        <v>0.10885997193728637</v>
      </c>
      <c r="AU52">
        <f t="shared" si="28"/>
        <v>3.2500621500114471E-2</v>
      </c>
      <c r="AW52">
        <f t="shared" si="37"/>
        <v>6.9198380887012471E-3</v>
      </c>
    </row>
    <row r="53" spans="1:49" x14ac:dyDescent="0.2">
      <c r="A53" t="s">
        <v>1654</v>
      </c>
      <c r="B53">
        <v>787.63699999999994</v>
      </c>
      <c r="C53">
        <v>0.13278001385031901</v>
      </c>
      <c r="D53">
        <v>0.25038415693472199</v>
      </c>
      <c r="E53">
        <v>0.17779986931771799</v>
      </c>
      <c r="F53">
        <v>7.6131769634750296E-2</v>
      </c>
      <c r="G53">
        <v>0.112039582952148</v>
      </c>
      <c r="H53">
        <v>0</v>
      </c>
      <c r="I53">
        <v>0.28299313421835998</v>
      </c>
      <c r="J53">
        <v>3.1244307033408501E-2</v>
      </c>
      <c r="K53">
        <v>6.1894228399992902E-2</v>
      </c>
      <c r="L53">
        <v>4.7484747149886798E-2</v>
      </c>
      <c r="M53">
        <v>0.18274105849573499</v>
      </c>
      <c r="N53">
        <v>0.48766145802102101</v>
      </c>
      <c r="O53">
        <v>0.30931058877928502</v>
      </c>
      <c r="P53">
        <v>0.76407384941400902</v>
      </c>
      <c r="Q53">
        <v>0.25391963053359601</v>
      </c>
      <c r="R53">
        <v>4.6531264923526702E-2</v>
      </c>
      <c r="S53">
        <v>0.38746229179157898</v>
      </c>
      <c r="T53">
        <v>0.154994803396139</v>
      </c>
      <c r="U53">
        <v>0.12524373933573901</v>
      </c>
      <c r="V53">
        <v>0.17317536246844301</v>
      </c>
      <c r="W53">
        <v>0.58298972485836698</v>
      </c>
      <c r="X53">
        <v>0</v>
      </c>
      <c r="AA53" t="str">
        <f t="shared" si="19"/>
        <v>SM_d18:1/22:0</v>
      </c>
      <c r="AB53">
        <f t="shared" si="20"/>
        <v>0.1915820853925205</v>
      </c>
      <c r="AC53">
        <f t="shared" si="21"/>
        <v>0.12696581947623414</v>
      </c>
      <c r="AD53">
        <f t="shared" si="22"/>
        <v>5.6019791476073999E-2</v>
      </c>
      <c r="AE53">
        <f t="shared" si="23"/>
        <v>0.15711872062588425</v>
      </c>
      <c r="AF53">
        <f t="shared" si="24"/>
        <v>5.468948777493985E-2</v>
      </c>
      <c r="AG53">
        <f t="shared" si="25"/>
        <v>0.33520125825837799</v>
      </c>
      <c r="AH53">
        <f t="shared" si="26"/>
        <v>0.53669221909664699</v>
      </c>
      <c r="AI53">
        <f t="shared" si="29"/>
        <v>0.271228547593859</v>
      </c>
      <c r="AJ53">
        <f t="shared" si="30"/>
        <v>0.14920955090209101</v>
      </c>
      <c r="AK53">
        <f t="shared" si="31"/>
        <v>0.29149486242918349</v>
      </c>
      <c r="AM53" t="str">
        <f t="shared" si="32"/>
        <v>SM_d18:1/22:0</v>
      </c>
      <c r="AN53">
        <f t="shared" si="33"/>
        <v>0.11727518094913054</v>
      </c>
      <c r="AO53">
        <f t="shared" si="34"/>
        <v>0.31676528765603174</v>
      </c>
      <c r="AQ53">
        <f t="shared" si="35"/>
        <v>6.0975658886528075E-2</v>
      </c>
      <c r="AR53">
        <f t="shared" si="36"/>
        <v>0.14097415914869568</v>
      </c>
      <c r="AT53">
        <f t="shared" si="27"/>
        <v>2.7269143648623182E-2</v>
      </c>
      <c r="AU53">
        <f t="shared" si="28"/>
        <v>5.7552459472035571E-2</v>
      </c>
      <c r="AW53">
        <f t="shared" si="37"/>
        <v>3.0411368263772949E-2</v>
      </c>
    </row>
    <row r="54" spans="1:49" x14ac:dyDescent="0.2">
      <c r="A54" t="s">
        <v>1655</v>
      </c>
      <c r="B54">
        <v>813.66300000000001</v>
      </c>
      <c r="C54">
        <v>1.1038617857992301</v>
      </c>
      <c r="D54">
        <v>1.12606064629776</v>
      </c>
      <c r="E54">
        <v>2.0261137482726901</v>
      </c>
      <c r="F54">
        <v>1.2335160594874499</v>
      </c>
      <c r="G54">
        <v>1.37283060040355</v>
      </c>
      <c r="H54">
        <v>1.8894684569107101</v>
      </c>
      <c r="I54">
        <v>3.4074274047903299</v>
      </c>
      <c r="J54">
        <v>1.45453579244502</v>
      </c>
      <c r="K54">
        <v>0.84186930092650503</v>
      </c>
      <c r="L54">
        <v>1.6392037508931601</v>
      </c>
      <c r="M54">
        <v>0.49068024409319499</v>
      </c>
      <c r="N54">
        <v>0.16540054064194201</v>
      </c>
      <c r="O54">
        <v>1.01121628088841</v>
      </c>
      <c r="P54">
        <v>0.308644219049035</v>
      </c>
      <c r="Q54">
        <v>0.25391963053359601</v>
      </c>
      <c r="R54">
        <v>0</v>
      </c>
      <c r="S54">
        <v>0.75479728461379103</v>
      </c>
      <c r="T54">
        <v>0.17006942157477101</v>
      </c>
      <c r="U54">
        <v>0.26080193932234502</v>
      </c>
      <c r="V54">
        <v>0.62082537464353305</v>
      </c>
      <c r="W54">
        <v>0.58671347064656099</v>
      </c>
      <c r="X54">
        <v>0.74437266498430699</v>
      </c>
      <c r="AA54" t="str">
        <f t="shared" si="19"/>
        <v>SM_d18:1/24:1</v>
      </c>
      <c r="AB54">
        <f t="shared" si="20"/>
        <v>1.1149612160484952</v>
      </c>
      <c r="AC54">
        <f t="shared" si="21"/>
        <v>1.62981490388007</v>
      </c>
      <c r="AD54">
        <f t="shared" si="22"/>
        <v>1.63114952865713</v>
      </c>
      <c r="AE54">
        <f t="shared" si="23"/>
        <v>2.430981598617675</v>
      </c>
      <c r="AF54">
        <f t="shared" si="24"/>
        <v>1.2405365259098327</v>
      </c>
      <c r="AG54">
        <f t="shared" si="25"/>
        <v>0.32804039236756849</v>
      </c>
      <c r="AH54">
        <f t="shared" si="26"/>
        <v>0.65993024996872252</v>
      </c>
      <c r="AI54">
        <f t="shared" si="29"/>
        <v>0.46243335309428102</v>
      </c>
      <c r="AJ54">
        <f t="shared" si="30"/>
        <v>0.44081365698293906</v>
      </c>
      <c r="AK54">
        <f t="shared" si="31"/>
        <v>0.66554306781543393</v>
      </c>
      <c r="AM54" t="str">
        <f t="shared" si="32"/>
        <v>SM_d18:1/24:1</v>
      </c>
      <c r="AN54">
        <f t="shared" si="33"/>
        <v>1.6094887546226402</v>
      </c>
      <c r="AO54">
        <f t="shared" si="34"/>
        <v>0.51135214404578899</v>
      </c>
      <c r="AQ54">
        <f t="shared" si="35"/>
        <v>0.51391051450880376</v>
      </c>
      <c r="AR54">
        <f t="shared" si="36"/>
        <v>0.14732805155603734</v>
      </c>
      <c r="AT54">
        <f t="shared" si="27"/>
        <v>0.22982776895871543</v>
      </c>
      <c r="AU54">
        <f t="shared" si="28"/>
        <v>6.0146425185124121E-2</v>
      </c>
      <c r="AW54">
        <f t="shared" si="37"/>
        <v>7.0129264999285335E-3</v>
      </c>
    </row>
    <row r="55" spans="1:49" x14ac:dyDescent="0.2">
      <c r="A55" t="s">
        <v>1656</v>
      </c>
      <c r="B55">
        <v>815.66499999999996</v>
      </c>
      <c r="C55">
        <v>0.349244352255487</v>
      </c>
      <c r="D55">
        <v>0.25038415693472199</v>
      </c>
      <c r="E55">
        <v>0.14794850276659699</v>
      </c>
      <c r="F55">
        <v>0.41852258219483202</v>
      </c>
      <c r="G55">
        <v>0.57177989534179197</v>
      </c>
      <c r="H55">
        <v>6.4737487535176705E-2</v>
      </c>
      <c r="I55">
        <v>0.71293343897412698</v>
      </c>
      <c r="J55">
        <v>0.13605568955502101</v>
      </c>
      <c r="K55">
        <v>0.23980051129368901</v>
      </c>
      <c r="L55">
        <v>0.28660964884671197</v>
      </c>
      <c r="M55">
        <v>0.57246548320702895</v>
      </c>
      <c r="N55">
        <v>0</v>
      </c>
      <c r="O55">
        <v>1.45895794077997</v>
      </c>
      <c r="P55">
        <v>0.76407384941400902</v>
      </c>
      <c r="Q55">
        <v>0</v>
      </c>
      <c r="R55">
        <v>0.19261379373015</v>
      </c>
      <c r="S55">
        <v>0.248942568576701</v>
      </c>
      <c r="T55">
        <v>0.30998960679227799</v>
      </c>
      <c r="U55">
        <v>0</v>
      </c>
      <c r="V55">
        <v>0.172076255222959</v>
      </c>
      <c r="W55">
        <v>0</v>
      </c>
      <c r="X55">
        <v>0.24503085096291499</v>
      </c>
      <c r="AA55" t="str">
        <f t="shared" si="19"/>
        <v>SM_d18:1/24:0</v>
      </c>
      <c r="AB55">
        <f t="shared" si="20"/>
        <v>0.29981425459510447</v>
      </c>
      <c r="AC55">
        <f t="shared" si="21"/>
        <v>0.28323554248071448</v>
      </c>
      <c r="AD55">
        <f t="shared" si="22"/>
        <v>0.31825869143848434</v>
      </c>
      <c r="AE55">
        <f t="shared" si="23"/>
        <v>0.42449456426457399</v>
      </c>
      <c r="AF55">
        <f t="shared" si="24"/>
        <v>0.26320508007020049</v>
      </c>
      <c r="AG55">
        <f t="shared" si="25"/>
        <v>0.28623274160351447</v>
      </c>
      <c r="AH55">
        <f t="shared" si="26"/>
        <v>1.1115158950969894</v>
      </c>
      <c r="AI55">
        <f t="shared" si="29"/>
        <v>0.27946608768448949</v>
      </c>
      <c r="AJ55">
        <f t="shared" si="30"/>
        <v>8.6038127611479498E-2</v>
      </c>
      <c r="AK55">
        <f t="shared" si="31"/>
        <v>0.1225154254814575</v>
      </c>
      <c r="AM55" t="str">
        <f t="shared" si="32"/>
        <v>SM_d18:1/24:0</v>
      </c>
      <c r="AN55">
        <f t="shared" si="33"/>
        <v>0.31780162656981553</v>
      </c>
      <c r="AO55">
        <f t="shared" si="34"/>
        <v>0.37715365549558605</v>
      </c>
      <c r="AQ55">
        <f t="shared" si="35"/>
        <v>6.3013360630361226E-2</v>
      </c>
      <c r="AR55">
        <f t="shared" si="36"/>
        <v>0.42032316471977144</v>
      </c>
      <c r="AT55">
        <f t="shared" si="27"/>
        <v>2.8180431572039338E-2</v>
      </c>
      <c r="AU55">
        <f t="shared" si="28"/>
        <v>0.17159621343920742</v>
      </c>
      <c r="AW55">
        <f t="shared" si="37"/>
        <v>0.76980761225728567</v>
      </c>
    </row>
    <row r="56" spans="1:49" x14ac:dyDescent="0.2">
      <c r="A56" t="s">
        <v>1657</v>
      </c>
      <c r="B56">
        <v>841.69100000000003</v>
      </c>
      <c r="C56">
        <v>0.104773305676646</v>
      </c>
      <c r="D56">
        <v>7.5115247080416503E-2</v>
      </c>
      <c r="E56">
        <v>6.8367709775842597E-2</v>
      </c>
      <c r="F56">
        <v>0</v>
      </c>
      <c r="G56">
        <v>0</v>
      </c>
      <c r="H56">
        <v>0</v>
      </c>
      <c r="I56">
        <v>0.34255766270684401</v>
      </c>
      <c r="J56">
        <v>0</v>
      </c>
      <c r="K56">
        <v>1.6544801953496301E-2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0.58298972485836698</v>
      </c>
      <c r="X56">
        <v>0</v>
      </c>
      <c r="AA56" t="str">
        <f t="shared" si="19"/>
        <v>SM_d18:1/26:1</v>
      </c>
      <c r="AB56">
        <f t="shared" si="20"/>
        <v>8.9944276378531252E-2</v>
      </c>
      <c r="AC56">
        <f t="shared" si="21"/>
        <v>3.4183854887921299E-2</v>
      </c>
      <c r="AD56">
        <f t="shared" si="22"/>
        <v>0</v>
      </c>
      <c r="AE56">
        <f t="shared" si="23"/>
        <v>0.17127883135342201</v>
      </c>
      <c r="AF56">
        <f t="shared" si="24"/>
        <v>8.2724009767481503E-3</v>
      </c>
      <c r="AG56">
        <f t="shared" si="25"/>
        <v>0</v>
      </c>
      <c r="AH56">
        <f t="shared" si="26"/>
        <v>0</v>
      </c>
      <c r="AI56">
        <f t="shared" si="29"/>
        <v>0</v>
      </c>
      <c r="AJ56">
        <f t="shared" si="30"/>
        <v>0</v>
      </c>
      <c r="AK56">
        <f t="shared" si="31"/>
        <v>0.29149486242918349</v>
      </c>
      <c r="AM56" t="str">
        <f t="shared" si="32"/>
        <v>SM_d18:1/26:1</v>
      </c>
      <c r="AN56">
        <f t="shared" si="33"/>
        <v>6.0735872719324534E-2</v>
      </c>
      <c r="AO56">
        <f t="shared" si="34"/>
        <v>5.8298972485836695E-2</v>
      </c>
      <c r="AQ56">
        <f t="shared" si="35"/>
        <v>7.1097025783573048E-2</v>
      </c>
      <c r="AR56">
        <f t="shared" si="36"/>
        <v>0.13036046549672076</v>
      </c>
      <c r="AT56">
        <f t="shared" si="27"/>
        <v>3.1795556530024915E-2</v>
      </c>
      <c r="AU56">
        <f t="shared" si="28"/>
        <v>5.3219437183109654E-2</v>
      </c>
      <c r="AW56">
        <f t="shared" si="37"/>
        <v>0.97188216498304625</v>
      </c>
    </row>
    <row r="57" spans="1:49" x14ac:dyDescent="0.2">
      <c r="A57" t="s">
        <v>1658</v>
      </c>
      <c r="B57">
        <v>843.69299999999998</v>
      </c>
      <c r="C57">
        <v>0</v>
      </c>
      <c r="D57">
        <v>0</v>
      </c>
      <c r="E57">
        <v>0</v>
      </c>
      <c r="F57">
        <v>0</v>
      </c>
      <c r="G57">
        <v>0</v>
      </c>
      <c r="H57">
        <v>2.77446375150757E-2</v>
      </c>
      <c r="I57">
        <v>0</v>
      </c>
      <c r="J57">
        <v>0</v>
      </c>
      <c r="K57">
        <v>0</v>
      </c>
      <c r="L57">
        <v>0</v>
      </c>
      <c r="M57">
        <v>4.41462287855851E-2</v>
      </c>
      <c r="N57">
        <v>0</v>
      </c>
      <c r="O57">
        <v>7.4722649252757303E-2</v>
      </c>
      <c r="P57">
        <v>5.4703759771785897E-2</v>
      </c>
      <c r="Q57">
        <v>0.169500538515865</v>
      </c>
      <c r="R57">
        <v>0.14608252880662401</v>
      </c>
      <c r="S57">
        <v>0</v>
      </c>
      <c r="T57">
        <v>0</v>
      </c>
      <c r="U57">
        <v>0</v>
      </c>
      <c r="V57">
        <v>0.172076255222959</v>
      </c>
      <c r="W57">
        <v>0</v>
      </c>
      <c r="X57">
        <v>0</v>
      </c>
      <c r="AA57" t="str">
        <f t="shared" si="19"/>
        <v>SM_d18:1/26:0</v>
      </c>
      <c r="AB57">
        <f t="shared" si="20"/>
        <v>0</v>
      </c>
      <c r="AC57">
        <f t="shared" si="21"/>
        <v>0</v>
      </c>
      <c r="AD57">
        <f t="shared" si="22"/>
        <v>1.387231875753785E-2</v>
      </c>
      <c r="AE57">
        <f t="shared" si="23"/>
        <v>0</v>
      </c>
      <c r="AF57">
        <f t="shared" si="24"/>
        <v>0</v>
      </c>
      <c r="AG57">
        <f t="shared" si="25"/>
        <v>2.207311439279255E-2</v>
      </c>
      <c r="AH57">
        <f t="shared" si="26"/>
        <v>6.4713204512271597E-2</v>
      </c>
      <c r="AI57">
        <f t="shared" si="29"/>
        <v>0</v>
      </c>
      <c r="AJ57">
        <f t="shared" si="30"/>
        <v>8.6038127611479498E-2</v>
      </c>
      <c r="AK57">
        <f t="shared" si="31"/>
        <v>0</v>
      </c>
      <c r="AM57" t="str">
        <f t="shared" si="32"/>
        <v>SM_d18:1/26:0</v>
      </c>
      <c r="AN57">
        <f t="shared" si="33"/>
        <v>2.7744637515075702E-3</v>
      </c>
      <c r="AO57">
        <f t="shared" si="34"/>
        <v>3.4564889303308734E-2</v>
      </c>
      <c r="AQ57">
        <f t="shared" si="35"/>
        <v>6.2038895494800116E-3</v>
      </c>
      <c r="AR57">
        <f t="shared" si="36"/>
        <v>3.906380280190247E-2</v>
      </c>
      <c r="AT57">
        <f t="shared" si="27"/>
        <v>2.7744637515075702E-3</v>
      </c>
      <c r="AU57">
        <f t="shared" si="28"/>
        <v>1.5947730712894147E-2</v>
      </c>
      <c r="AW57">
        <f t="shared" si="37"/>
        <v>0.14326625721671299</v>
      </c>
    </row>
    <row r="58" spans="1:49" x14ac:dyDescent="0.2">
      <c r="A58" t="s">
        <v>1659</v>
      </c>
      <c r="B58">
        <v>645.495</v>
      </c>
      <c r="C58">
        <v>0.104400981576752</v>
      </c>
      <c r="D58">
        <v>0</v>
      </c>
      <c r="E58">
        <v>6.8124757185584001E-2</v>
      </c>
      <c r="F58">
        <v>0</v>
      </c>
      <c r="G58">
        <v>0</v>
      </c>
      <c r="H58">
        <v>0</v>
      </c>
      <c r="I58">
        <v>0</v>
      </c>
      <c r="J58">
        <v>0.252525511811377</v>
      </c>
      <c r="K58">
        <v>7.2045586926516497E-2</v>
      </c>
      <c r="L58">
        <v>0</v>
      </c>
      <c r="M58">
        <v>0.15147235737761899</v>
      </c>
      <c r="N58">
        <v>9.34353965766377E-2</v>
      </c>
      <c r="O58">
        <v>3.4861276121223403E-2</v>
      </c>
      <c r="P58">
        <v>0</v>
      </c>
      <c r="Q58">
        <v>9.5751501021197394E-2</v>
      </c>
      <c r="R58">
        <v>0.13794697241137499</v>
      </c>
      <c r="S58">
        <v>0</v>
      </c>
      <c r="T58">
        <v>0</v>
      </c>
      <c r="U58">
        <v>0</v>
      </c>
      <c r="V58">
        <v>0</v>
      </c>
      <c r="W58">
        <v>0.58298972485836698</v>
      </c>
      <c r="X58">
        <v>0</v>
      </c>
      <c r="AA58" t="str">
        <f t="shared" si="19"/>
        <v>SM_d18:2/12:0</v>
      </c>
      <c r="AB58">
        <f t="shared" si="20"/>
        <v>5.2200490788375999E-2</v>
      </c>
      <c r="AC58">
        <f t="shared" si="21"/>
        <v>3.4062378592792E-2</v>
      </c>
      <c r="AD58">
        <f t="shared" si="22"/>
        <v>0</v>
      </c>
      <c r="AE58">
        <f t="shared" si="23"/>
        <v>0.1262627559056885</v>
      </c>
      <c r="AF58">
        <f t="shared" si="24"/>
        <v>3.6022793463258249E-2</v>
      </c>
      <c r="AG58">
        <f t="shared" si="25"/>
        <v>0.12245387697712834</v>
      </c>
      <c r="AH58">
        <f t="shared" si="26"/>
        <v>1.7430638060611701E-2</v>
      </c>
      <c r="AI58">
        <f t="shared" si="29"/>
        <v>0</v>
      </c>
      <c r="AJ58">
        <f t="shared" si="30"/>
        <v>0</v>
      </c>
      <c r="AK58">
        <f t="shared" si="31"/>
        <v>0.29149486242918349</v>
      </c>
      <c r="AM58" t="str">
        <f t="shared" si="32"/>
        <v>SM_d18:2/12:0</v>
      </c>
      <c r="AN58">
        <f t="shared" si="33"/>
        <v>4.9709683750022951E-2</v>
      </c>
      <c r="AO58">
        <f t="shared" si="34"/>
        <v>8.627587549338471E-2</v>
      </c>
      <c r="AQ58">
        <f t="shared" si="35"/>
        <v>4.682360184539839E-2</v>
      </c>
      <c r="AR58">
        <f t="shared" si="36"/>
        <v>0.12554919403543402</v>
      </c>
      <c r="AT58">
        <f t="shared" si="27"/>
        <v>2.094015133553908E-2</v>
      </c>
      <c r="AU58">
        <f t="shared" si="28"/>
        <v>5.1255243834081768E-2</v>
      </c>
      <c r="AW58">
        <f t="shared" si="37"/>
        <v>0.56793707873249999</v>
      </c>
    </row>
    <row r="59" spans="1:49" x14ac:dyDescent="0.2">
      <c r="A59" t="s">
        <v>1660</v>
      </c>
      <c r="B59">
        <v>671.52099999999996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AA59" t="str">
        <f t="shared" si="19"/>
        <v>SM_d18:2/14:1</v>
      </c>
      <c r="AB59">
        <f t="shared" si="20"/>
        <v>0</v>
      </c>
      <c r="AC59">
        <f t="shared" si="21"/>
        <v>0</v>
      </c>
      <c r="AD59">
        <f t="shared" si="22"/>
        <v>0</v>
      </c>
      <c r="AE59">
        <f t="shared" si="23"/>
        <v>0</v>
      </c>
      <c r="AF59">
        <f t="shared" si="24"/>
        <v>0</v>
      </c>
      <c r="AG59">
        <f t="shared" si="25"/>
        <v>0</v>
      </c>
      <c r="AH59">
        <f t="shared" si="26"/>
        <v>0</v>
      </c>
      <c r="AI59">
        <f t="shared" si="29"/>
        <v>0</v>
      </c>
      <c r="AJ59">
        <f t="shared" si="30"/>
        <v>0</v>
      </c>
      <c r="AK59">
        <f t="shared" si="31"/>
        <v>0</v>
      </c>
      <c r="AM59" t="str">
        <f t="shared" si="32"/>
        <v>SM_d18:2/14:1</v>
      </c>
      <c r="AN59">
        <f t="shared" si="33"/>
        <v>0</v>
      </c>
      <c r="AO59">
        <f t="shared" si="34"/>
        <v>0</v>
      </c>
      <c r="AQ59">
        <f t="shared" si="35"/>
        <v>0</v>
      </c>
      <c r="AR59">
        <f t="shared" si="36"/>
        <v>0</v>
      </c>
      <c r="AT59">
        <f t="shared" si="27"/>
        <v>0</v>
      </c>
      <c r="AU59">
        <f t="shared" si="28"/>
        <v>0</v>
      </c>
      <c r="AW59" t="e">
        <f t="shared" si="37"/>
        <v>#DIV/0!</v>
      </c>
    </row>
    <row r="60" spans="1:49" x14ac:dyDescent="0.2">
      <c r="A60" t="s">
        <v>1661</v>
      </c>
      <c r="B60">
        <v>673.52300000000002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AA60" t="str">
        <f t="shared" si="19"/>
        <v>SM_d18:2/14:0</v>
      </c>
      <c r="AB60">
        <f t="shared" si="20"/>
        <v>0</v>
      </c>
      <c r="AC60">
        <f t="shared" si="21"/>
        <v>0</v>
      </c>
      <c r="AD60">
        <f t="shared" si="22"/>
        <v>0</v>
      </c>
      <c r="AE60">
        <f t="shared" si="23"/>
        <v>0</v>
      </c>
      <c r="AF60">
        <f t="shared" si="24"/>
        <v>0</v>
      </c>
      <c r="AG60">
        <f t="shared" si="25"/>
        <v>0</v>
      </c>
      <c r="AH60">
        <f t="shared" si="26"/>
        <v>0</v>
      </c>
      <c r="AI60">
        <f t="shared" si="29"/>
        <v>0</v>
      </c>
      <c r="AJ60">
        <f t="shared" si="30"/>
        <v>0</v>
      </c>
      <c r="AK60">
        <f t="shared" si="31"/>
        <v>0</v>
      </c>
      <c r="AM60" t="str">
        <f t="shared" si="32"/>
        <v>SM_d18:2/14:0</v>
      </c>
      <c r="AN60">
        <f t="shared" si="33"/>
        <v>0</v>
      </c>
      <c r="AO60">
        <f t="shared" si="34"/>
        <v>0</v>
      </c>
      <c r="AQ60">
        <f t="shared" si="35"/>
        <v>0</v>
      </c>
      <c r="AR60">
        <f t="shared" si="36"/>
        <v>0</v>
      </c>
      <c r="AT60">
        <f t="shared" si="27"/>
        <v>0</v>
      </c>
      <c r="AU60">
        <f t="shared" si="28"/>
        <v>0</v>
      </c>
      <c r="AW60" t="e">
        <f t="shared" si="37"/>
        <v>#DIV/0!</v>
      </c>
    </row>
    <row r="61" spans="1:49" x14ac:dyDescent="0.2">
      <c r="A61" t="s">
        <v>1662</v>
      </c>
      <c r="B61">
        <v>699.54899999999998</v>
      </c>
      <c r="C61">
        <v>0</v>
      </c>
      <c r="D61">
        <v>0</v>
      </c>
      <c r="E61">
        <v>0</v>
      </c>
      <c r="F61">
        <v>2.0991114682521801E-2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AA61" t="str">
        <f t="shared" si="19"/>
        <v>SM_d18:2/16:1</v>
      </c>
      <c r="AB61">
        <f t="shared" si="20"/>
        <v>0</v>
      </c>
      <c r="AC61">
        <f t="shared" si="21"/>
        <v>1.0495557341260901E-2</v>
      </c>
      <c r="AD61">
        <f t="shared" si="22"/>
        <v>0</v>
      </c>
      <c r="AE61">
        <f t="shared" si="23"/>
        <v>0</v>
      </c>
      <c r="AF61">
        <f t="shared" si="24"/>
        <v>0</v>
      </c>
      <c r="AG61">
        <f t="shared" si="25"/>
        <v>0</v>
      </c>
      <c r="AH61">
        <f t="shared" si="26"/>
        <v>0</v>
      </c>
      <c r="AI61">
        <f t="shared" si="29"/>
        <v>0</v>
      </c>
      <c r="AJ61">
        <f t="shared" si="30"/>
        <v>0</v>
      </c>
      <c r="AK61">
        <f t="shared" si="31"/>
        <v>0</v>
      </c>
      <c r="AM61" t="str">
        <f t="shared" si="32"/>
        <v>SM_d18:2/16:1</v>
      </c>
      <c r="AN61">
        <f t="shared" si="33"/>
        <v>2.0991114682521799E-3</v>
      </c>
      <c r="AO61">
        <f t="shared" si="34"/>
        <v>0</v>
      </c>
      <c r="AQ61">
        <f t="shared" si="35"/>
        <v>4.6937559353612658E-3</v>
      </c>
      <c r="AR61">
        <f t="shared" si="36"/>
        <v>0</v>
      </c>
      <c r="AT61">
        <f t="shared" si="27"/>
        <v>2.0991114682521799E-3</v>
      </c>
      <c r="AU61">
        <f t="shared" si="28"/>
        <v>0</v>
      </c>
      <c r="AW61">
        <f t="shared" si="37"/>
        <v>0.37390096630005903</v>
      </c>
    </row>
    <row r="62" spans="1:49" x14ac:dyDescent="0.2">
      <c r="A62" t="s">
        <v>1663</v>
      </c>
      <c r="B62">
        <v>701.55100000000004</v>
      </c>
      <c r="C62">
        <v>0</v>
      </c>
      <c r="D62">
        <v>6.4302047968823606E-2</v>
      </c>
      <c r="E62">
        <v>6.8124757185584001E-2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0.18166723497029799</v>
      </c>
      <c r="O62">
        <v>0.23458793952652801</v>
      </c>
      <c r="P62">
        <v>5.9550440878854402E-2</v>
      </c>
      <c r="Q62">
        <v>0</v>
      </c>
      <c r="R62">
        <v>0</v>
      </c>
      <c r="S62">
        <v>2.05849214967131E-2</v>
      </c>
      <c r="T62">
        <v>0</v>
      </c>
      <c r="U62">
        <v>8.8807200728588997E-2</v>
      </c>
      <c r="V62">
        <v>0</v>
      </c>
      <c r="W62">
        <v>0</v>
      </c>
      <c r="X62">
        <v>0.22331179949529201</v>
      </c>
      <c r="AA62" t="str">
        <f t="shared" si="19"/>
        <v>SM_d18:2/16:0</v>
      </c>
      <c r="AB62">
        <f t="shared" si="20"/>
        <v>3.2151023984411803E-2</v>
      </c>
      <c r="AC62">
        <f t="shared" si="21"/>
        <v>3.4062378592792E-2</v>
      </c>
      <c r="AD62">
        <f t="shared" si="22"/>
        <v>0</v>
      </c>
      <c r="AE62">
        <f t="shared" si="23"/>
        <v>0</v>
      </c>
      <c r="AF62">
        <f t="shared" si="24"/>
        <v>0</v>
      </c>
      <c r="AG62">
        <f t="shared" si="25"/>
        <v>9.0833617485148996E-2</v>
      </c>
      <c r="AH62">
        <f t="shared" si="26"/>
        <v>0.14706919020269121</v>
      </c>
      <c r="AI62">
        <f t="shared" si="29"/>
        <v>1.029246074835655E-2</v>
      </c>
      <c r="AJ62">
        <f t="shared" si="30"/>
        <v>4.4403600364294499E-2</v>
      </c>
      <c r="AK62">
        <f t="shared" si="31"/>
        <v>0.111655899747646</v>
      </c>
      <c r="AM62" t="str">
        <f t="shared" si="32"/>
        <v>SM_d18:2/16:0</v>
      </c>
      <c r="AN62">
        <f t="shared" si="33"/>
        <v>1.3242680515440761E-2</v>
      </c>
      <c r="AO62">
        <f t="shared" si="34"/>
        <v>8.0850953709627443E-2</v>
      </c>
      <c r="AQ62">
        <f t="shared" si="35"/>
        <v>1.8145874479304831E-2</v>
      </c>
      <c r="AR62">
        <f t="shared" si="36"/>
        <v>5.417647924966363E-2</v>
      </c>
      <c r="AT62">
        <f t="shared" si="27"/>
        <v>8.11508176938084E-3</v>
      </c>
      <c r="AU62">
        <f t="shared" si="28"/>
        <v>2.2117455037026126E-2</v>
      </c>
      <c r="AW62">
        <f t="shared" si="37"/>
        <v>4.6703354435661627E-2</v>
      </c>
    </row>
    <row r="63" spans="1:49" x14ac:dyDescent="0.2">
      <c r="A63" t="s">
        <v>1664</v>
      </c>
      <c r="B63">
        <v>723.57299999999998</v>
      </c>
      <c r="C63">
        <v>0</v>
      </c>
      <c r="D63">
        <v>0</v>
      </c>
      <c r="E63">
        <v>7.9580792990754601E-2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6.6050142897984193E-2</v>
      </c>
      <c r="W63">
        <v>0</v>
      </c>
      <c r="X63">
        <v>0</v>
      </c>
      <c r="AA63" t="str">
        <f t="shared" si="19"/>
        <v>SM_d18:2/18:3</v>
      </c>
      <c r="AB63">
        <f t="shared" si="20"/>
        <v>0</v>
      </c>
      <c r="AC63">
        <f t="shared" si="21"/>
        <v>3.97903964953773E-2</v>
      </c>
      <c r="AD63">
        <f t="shared" si="22"/>
        <v>0</v>
      </c>
      <c r="AE63">
        <f t="shared" si="23"/>
        <v>0</v>
      </c>
      <c r="AF63">
        <f t="shared" si="24"/>
        <v>0</v>
      </c>
      <c r="AG63">
        <f t="shared" si="25"/>
        <v>0</v>
      </c>
      <c r="AH63">
        <f t="shared" si="26"/>
        <v>0</v>
      </c>
      <c r="AI63">
        <f t="shared" si="29"/>
        <v>0</v>
      </c>
      <c r="AJ63">
        <f t="shared" si="30"/>
        <v>3.3025071448992097E-2</v>
      </c>
      <c r="AK63">
        <f t="shared" si="31"/>
        <v>0</v>
      </c>
      <c r="AM63" t="str">
        <f t="shared" si="32"/>
        <v>SM_d18:2/18:3</v>
      </c>
      <c r="AN63">
        <f t="shared" si="33"/>
        <v>7.9580792990754604E-3</v>
      </c>
      <c r="AO63">
        <f t="shared" si="34"/>
        <v>6.605014289798419E-3</v>
      </c>
      <c r="AQ63">
        <f t="shared" si="35"/>
        <v>1.7794806283066608E-2</v>
      </c>
      <c r="AR63">
        <f t="shared" si="36"/>
        <v>1.4769260944346762E-2</v>
      </c>
      <c r="AT63">
        <f t="shared" si="27"/>
        <v>7.9580792990754604E-3</v>
      </c>
      <c r="AU63">
        <f t="shared" si="28"/>
        <v>6.0295255319442647E-3</v>
      </c>
      <c r="AW63">
        <f t="shared" si="37"/>
        <v>0.89924578109074382</v>
      </c>
    </row>
    <row r="64" spans="1:49" x14ac:dyDescent="0.2">
      <c r="A64" t="s">
        <v>1665</v>
      </c>
      <c r="B64">
        <v>725.57500000000005</v>
      </c>
      <c r="C64">
        <v>0</v>
      </c>
      <c r="D64">
        <v>1.7792642229737698E-2</v>
      </c>
      <c r="E64">
        <v>0</v>
      </c>
      <c r="F64">
        <v>0</v>
      </c>
      <c r="G64">
        <v>0</v>
      </c>
      <c r="H64">
        <v>0</v>
      </c>
      <c r="I64">
        <v>4.3645926873298498E-2</v>
      </c>
      <c r="J64">
        <v>0</v>
      </c>
      <c r="K64">
        <v>0</v>
      </c>
      <c r="L64">
        <v>0</v>
      </c>
      <c r="M64">
        <v>0</v>
      </c>
      <c r="N64">
        <v>0</v>
      </c>
      <c r="O64">
        <v>0.23458793952652801</v>
      </c>
      <c r="P64">
        <v>0</v>
      </c>
      <c r="Q64">
        <v>0</v>
      </c>
      <c r="R64">
        <v>2.17088030334926E-2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AA64" t="str">
        <f t="shared" si="19"/>
        <v>SM_d18:2/18:2</v>
      </c>
      <c r="AB64">
        <f t="shared" si="20"/>
        <v>8.8963211148688492E-3</v>
      </c>
      <c r="AC64">
        <f t="shared" si="21"/>
        <v>0</v>
      </c>
      <c r="AD64">
        <f t="shared" si="22"/>
        <v>0</v>
      </c>
      <c r="AE64">
        <f t="shared" si="23"/>
        <v>2.1822963436649249E-2</v>
      </c>
      <c r="AF64">
        <f t="shared" si="24"/>
        <v>0</v>
      </c>
      <c r="AG64">
        <f t="shared" si="25"/>
        <v>0</v>
      </c>
      <c r="AH64">
        <f t="shared" si="26"/>
        <v>0.11729396976326401</v>
      </c>
      <c r="AI64">
        <f t="shared" si="29"/>
        <v>0</v>
      </c>
      <c r="AJ64">
        <f t="shared" si="30"/>
        <v>0</v>
      </c>
      <c r="AK64">
        <f t="shared" si="31"/>
        <v>0</v>
      </c>
      <c r="AM64" t="str">
        <f t="shared" si="32"/>
        <v>SM_d18:2/18:2</v>
      </c>
      <c r="AN64">
        <f t="shared" si="33"/>
        <v>6.1438569103036194E-3</v>
      </c>
      <c r="AO64">
        <f t="shared" si="34"/>
        <v>2.3458793952652802E-2</v>
      </c>
      <c r="AQ64">
        <f t="shared" si="35"/>
        <v>9.5740714153483789E-3</v>
      </c>
      <c r="AR64">
        <f t="shared" si="36"/>
        <v>5.2455457948292643E-2</v>
      </c>
      <c r="AT64">
        <f t="shared" si="27"/>
        <v>4.2816549012313198E-3</v>
      </c>
      <c r="AU64">
        <f t="shared" si="28"/>
        <v>2.141485103288953E-2</v>
      </c>
      <c r="AW64">
        <f t="shared" si="37"/>
        <v>0.5056163711537951</v>
      </c>
    </row>
    <row r="65" spans="1:49" x14ac:dyDescent="0.2">
      <c r="A65" t="s">
        <v>1666</v>
      </c>
      <c r="B65">
        <v>727.577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1.7065528001826698E-2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AA65" t="str">
        <f t="shared" si="19"/>
        <v>SM_d18:2/18:1</v>
      </c>
      <c r="AB65">
        <f t="shared" si="20"/>
        <v>0</v>
      </c>
      <c r="AC65">
        <f t="shared" si="21"/>
        <v>0</v>
      </c>
      <c r="AD65">
        <f t="shared" si="22"/>
        <v>0</v>
      </c>
      <c r="AE65">
        <f t="shared" si="23"/>
        <v>0</v>
      </c>
      <c r="AF65">
        <f t="shared" si="24"/>
        <v>8.5327640009133492E-3</v>
      </c>
      <c r="AG65">
        <f t="shared" si="25"/>
        <v>0</v>
      </c>
      <c r="AH65">
        <f t="shared" si="26"/>
        <v>0</v>
      </c>
      <c r="AI65">
        <f t="shared" si="29"/>
        <v>0</v>
      </c>
      <c r="AJ65">
        <f t="shared" si="30"/>
        <v>0</v>
      </c>
      <c r="AK65">
        <f t="shared" si="31"/>
        <v>0</v>
      </c>
      <c r="AM65" t="str">
        <f t="shared" si="32"/>
        <v>SM_d18:2/18:1</v>
      </c>
      <c r="AN65">
        <f t="shared" si="33"/>
        <v>1.7065528001826698E-3</v>
      </c>
      <c r="AO65">
        <f t="shared" si="34"/>
        <v>0</v>
      </c>
      <c r="AQ65">
        <f t="shared" si="35"/>
        <v>3.8159680684010651E-3</v>
      </c>
      <c r="AR65">
        <f t="shared" si="36"/>
        <v>0</v>
      </c>
      <c r="AT65">
        <f t="shared" si="27"/>
        <v>1.7065528001826698E-3</v>
      </c>
      <c r="AU65">
        <f t="shared" si="28"/>
        <v>0</v>
      </c>
      <c r="AW65">
        <f t="shared" si="37"/>
        <v>0.37390096630005903</v>
      </c>
    </row>
    <row r="66" spans="1:49" x14ac:dyDescent="0.2">
      <c r="A66" t="s">
        <v>1667</v>
      </c>
      <c r="B66">
        <v>729.57899999999995</v>
      </c>
      <c r="C66">
        <v>0.121957321334119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0.15078539500534699</v>
      </c>
      <c r="L66">
        <v>0</v>
      </c>
      <c r="M66">
        <v>2.0596082804815601E-2</v>
      </c>
      <c r="N66">
        <v>0</v>
      </c>
      <c r="O66">
        <v>0</v>
      </c>
      <c r="P66">
        <v>0.17173965882565201</v>
      </c>
      <c r="Q66">
        <v>0</v>
      </c>
      <c r="R66">
        <v>0</v>
      </c>
      <c r="S66">
        <v>0</v>
      </c>
      <c r="T66">
        <v>5.9493559407690202E-2</v>
      </c>
      <c r="U66">
        <v>0.12524373933573901</v>
      </c>
      <c r="V66">
        <v>0</v>
      </c>
      <c r="W66">
        <v>0</v>
      </c>
      <c r="X66">
        <v>0</v>
      </c>
      <c r="AA66" t="str">
        <f t="shared" si="19"/>
        <v>SM_d18:2/18:0</v>
      </c>
      <c r="AB66">
        <f t="shared" si="20"/>
        <v>6.0978660667059502E-2</v>
      </c>
      <c r="AC66">
        <f t="shared" si="21"/>
        <v>0</v>
      </c>
      <c r="AD66">
        <f t="shared" si="22"/>
        <v>0</v>
      </c>
      <c r="AE66">
        <f t="shared" si="23"/>
        <v>0</v>
      </c>
      <c r="AF66">
        <f t="shared" si="24"/>
        <v>7.5392697502673495E-2</v>
      </c>
      <c r="AG66">
        <f t="shared" si="25"/>
        <v>1.0298041402407801E-2</v>
      </c>
      <c r="AH66">
        <f t="shared" si="26"/>
        <v>8.5869829412826004E-2</v>
      </c>
      <c r="AI66">
        <f t="shared" si="29"/>
        <v>2.9746779703845101E-2</v>
      </c>
      <c r="AJ66">
        <f t="shared" si="30"/>
        <v>6.2621869667869506E-2</v>
      </c>
      <c r="AK66">
        <f t="shared" si="31"/>
        <v>0</v>
      </c>
      <c r="AM66" t="str">
        <f t="shared" si="32"/>
        <v>SM_d18:2/18:0</v>
      </c>
      <c r="AN66">
        <f t="shared" si="33"/>
        <v>2.7274271633946599E-2</v>
      </c>
      <c r="AO66">
        <f t="shared" si="34"/>
        <v>3.7707304037389686E-2</v>
      </c>
      <c r="AQ66">
        <f t="shared" si="35"/>
        <v>3.7692925157337215E-2</v>
      </c>
      <c r="AR66">
        <f t="shared" si="36"/>
        <v>3.5975140148168799E-2</v>
      </c>
      <c r="AT66">
        <f t="shared" si="27"/>
        <v>1.6856788584523594E-2</v>
      </c>
      <c r="AU66">
        <f t="shared" si="28"/>
        <v>1.4686789464687797E-2</v>
      </c>
      <c r="AW66">
        <f t="shared" si="37"/>
        <v>0.66625107815175966</v>
      </c>
    </row>
    <row r="67" spans="1:49" x14ac:dyDescent="0.2">
      <c r="A67" t="s">
        <v>1668</v>
      </c>
      <c r="B67">
        <v>747.59699999999998</v>
      </c>
      <c r="C67">
        <v>0</v>
      </c>
      <c r="D67">
        <v>0</v>
      </c>
      <c r="E67">
        <v>0</v>
      </c>
      <c r="F67">
        <v>7.5861226556821107E-2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AA67" t="str">
        <f t="shared" si="19"/>
        <v>SM_d18:2/20:5</v>
      </c>
      <c r="AB67">
        <f t="shared" si="20"/>
        <v>0</v>
      </c>
      <c r="AC67">
        <f t="shared" si="21"/>
        <v>3.7930613278410553E-2</v>
      </c>
      <c r="AD67">
        <f t="shared" si="22"/>
        <v>0</v>
      </c>
      <c r="AE67">
        <f t="shared" si="23"/>
        <v>0</v>
      </c>
      <c r="AF67">
        <f t="shared" si="24"/>
        <v>0</v>
      </c>
      <c r="AG67">
        <f t="shared" si="25"/>
        <v>0</v>
      </c>
      <c r="AH67">
        <f t="shared" si="26"/>
        <v>0</v>
      </c>
      <c r="AI67">
        <f t="shared" si="29"/>
        <v>0</v>
      </c>
      <c r="AJ67">
        <f t="shared" si="30"/>
        <v>0</v>
      </c>
      <c r="AK67">
        <f t="shared" si="31"/>
        <v>0</v>
      </c>
      <c r="AM67" t="str">
        <f t="shared" si="32"/>
        <v>SM_d18:2/20:5</v>
      </c>
      <c r="AN67">
        <f t="shared" si="33"/>
        <v>7.5861226556821109E-3</v>
      </c>
      <c r="AO67">
        <f t="shared" si="34"/>
        <v>0</v>
      </c>
      <c r="AQ67">
        <f t="shared" si="35"/>
        <v>1.696308594375643E-2</v>
      </c>
      <c r="AR67">
        <f t="shared" si="36"/>
        <v>0</v>
      </c>
      <c r="AT67">
        <f t="shared" si="27"/>
        <v>7.58612265568211E-3</v>
      </c>
      <c r="AU67">
        <f t="shared" si="28"/>
        <v>0</v>
      </c>
      <c r="AW67">
        <f t="shared" si="37"/>
        <v>0.37390096630005903</v>
      </c>
    </row>
    <row r="68" spans="1:49" x14ac:dyDescent="0.2">
      <c r="A68" t="s">
        <v>1669</v>
      </c>
      <c r="B68">
        <v>749.59900000000005</v>
      </c>
      <c r="C68">
        <v>0</v>
      </c>
      <c r="D68">
        <v>0</v>
      </c>
      <c r="E68">
        <v>0</v>
      </c>
      <c r="F68">
        <v>0</v>
      </c>
      <c r="G68">
        <v>2.6538955704990499E-2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AA68" t="str">
        <f t="shared" si="19"/>
        <v>SM_d18:2/20:4</v>
      </c>
      <c r="AB68">
        <f t="shared" si="20"/>
        <v>0</v>
      </c>
      <c r="AC68">
        <f t="shared" si="21"/>
        <v>0</v>
      </c>
      <c r="AD68">
        <f t="shared" si="22"/>
        <v>1.326947785249525E-2</v>
      </c>
      <c r="AE68">
        <f t="shared" si="23"/>
        <v>0</v>
      </c>
      <c r="AF68">
        <f t="shared" si="24"/>
        <v>0</v>
      </c>
      <c r="AG68">
        <f t="shared" si="25"/>
        <v>0</v>
      </c>
      <c r="AH68">
        <f t="shared" si="26"/>
        <v>0</v>
      </c>
      <c r="AI68">
        <f t="shared" si="29"/>
        <v>0</v>
      </c>
      <c r="AJ68">
        <f t="shared" si="30"/>
        <v>0</v>
      </c>
      <c r="AK68">
        <f t="shared" si="31"/>
        <v>0</v>
      </c>
      <c r="AM68" t="str">
        <f t="shared" si="32"/>
        <v>SM_d18:2/20:4</v>
      </c>
      <c r="AN68">
        <f t="shared" si="33"/>
        <v>2.6538955704990498E-3</v>
      </c>
      <c r="AO68">
        <f t="shared" si="34"/>
        <v>0</v>
      </c>
      <c r="AQ68">
        <f t="shared" si="35"/>
        <v>5.9342909008214609E-3</v>
      </c>
      <c r="AR68">
        <f t="shared" si="36"/>
        <v>0</v>
      </c>
      <c r="AT68">
        <f t="shared" si="27"/>
        <v>2.6538955704990498E-3</v>
      </c>
      <c r="AU68">
        <f t="shared" si="28"/>
        <v>0</v>
      </c>
      <c r="AW68">
        <f t="shared" si="37"/>
        <v>0.37390096630005903</v>
      </c>
    </row>
    <row r="69" spans="1:49" x14ac:dyDescent="0.2">
      <c r="A69" t="s">
        <v>1670</v>
      </c>
      <c r="B69">
        <v>751.601</v>
      </c>
      <c r="C69">
        <v>0</v>
      </c>
      <c r="D69">
        <v>7.5115247080416503E-2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AA69" t="str">
        <f t="shared" si="19"/>
        <v>SM_d18:2/20:3</v>
      </c>
      <c r="AB69">
        <f t="shared" si="20"/>
        <v>3.7557623540208251E-2</v>
      </c>
      <c r="AC69">
        <f t="shared" si="21"/>
        <v>0</v>
      </c>
      <c r="AD69">
        <f t="shared" si="22"/>
        <v>0</v>
      </c>
      <c r="AE69">
        <f t="shared" si="23"/>
        <v>0</v>
      </c>
      <c r="AF69">
        <f t="shared" si="24"/>
        <v>0</v>
      </c>
      <c r="AG69">
        <f t="shared" si="25"/>
        <v>0</v>
      </c>
      <c r="AH69">
        <f t="shared" si="26"/>
        <v>0</v>
      </c>
      <c r="AI69">
        <f t="shared" si="29"/>
        <v>0</v>
      </c>
      <c r="AJ69">
        <f t="shared" si="30"/>
        <v>0</v>
      </c>
      <c r="AK69">
        <f t="shared" si="31"/>
        <v>0</v>
      </c>
      <c r="AM69" t="str">
        <f t="shared" si="32"/>
        <v>SM_d18:2/20:3</v>
      </c>
      <c r="AN69">
        <f t="shared" si="33"/>
        <v>7.5115247080416499E-3</v>
      </c>
      <c r="AO69">
        <f t="shared" si="34"/>
        <v>0</v>
      </c>
      <c r="AQ69">
        <f t="shared" si="35"/>
        <v>1.679627986185039E-2</v>
      </c>
      <c r="AR69">
        <f t="shared" si="36"/>
        <v>0</v>
      </c>
      <c r="AT69">
        <f t="shared" si="27"/>
        <v>7.5115247080416499E-3</v>
      </c>
      <c r="AU69">
        <f t="shared" si="28"/>
        <v>0</v>
      </c>
      <c r="AW69">
        <f t="shared" si="37"/>
        <v>0.37390096630005903</v>
      </c>
    </row>
    <row r="70" spans="1:49" x14ac:dyDescent="0.2">
      <c r="A70" t="s">
        <v>1671</v>
      </c>
      <c r="B70">
        <v>753.60299999999995</v>
      </c>
      <c r="C70">
        <v>0</v>
      </c>
      <c r="D70">
        <v>7.5115247080416503E-2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AA70" t="str">
        <f t="shared" si="19"/>
        <v>SM_d18:2/20:2</v>
      </c>
      <c r="AB70">
        <f t="shared" si="20"/>
        <v>3.7557623540208251E-2</v>
      </c>
      <c r="AC70">
        <f t="shared" si="21"/>
        <v>0</v>
      </c>
      <c r="AD70">
        <f t="shared" si="22"/>
        <v>0</v>
      </c>
      <c r="AE70">
        <f t="shared" si="23"/>
        <v>0</v>
      </c>
      <c r="AF70">
        <f t="shared" si="24"/>
        <v>0</v>
      </c>
      <c r="AG70">
        <f t="shared" si="25"/>
        <v>0</v>
      </c>
      <c r="AH70">
        <f t="shared" si="26"/>
        <v>0</v>
      </c>
      <c r="AI70">
        <f t="shared" si="29"/>
        <v>0</v>
      </c>
      <c r="AJ70">
        <f t="shared" si="30"/>
        <v>0</v>
      </c>
      <c r="AK70">
        <f t="shared" si="31"/>
        <v>0</v>
      </c>
      <c r="AM70" t="str">
        <f t="shared" si="32"/>
        <v>SM_d18:2/20:2</v>
      </c>
      <c r="AN70">
        <f t="shared" si="33"/>
        <v>7.5115247080416499E-3</v>
      </c>
      <c r="AO70">
        <f t="shared" si="34"/>
        <v>0</v>
      </c>
      <c r="AQ70">
        <f t="shared" si="35"/>
        <v>1.679627986185039E-2</v>
      </c>
      <c r="AR70">
        <f t="shared" si="36"/>
        <v>0</v>
      </c>
      <c r="AT70">
        <f t="shared" si="27"/>
        <v>7.5115247080416499E-3</v>
      </c>
      <c r="AU70">
        <f t="shared" si="28"/>
        <v>0</v>
      </c>
      <c r="AW70">
        <f t="shared" si="37"/>
        <v>0.37390096630005903</v>
      </c>
    </row>
    <row r="71" spans="1:49" x14ac:dyDescent="0.2">
      <c r="A71" t="s">
        <v>1672</v>
      </c>
      <c r="B71">
        <v>755.60500000000002</v>
      </c>
      <c r="C71">
        <v>0</v>
      </c>
      <c r="D71">
        <v>0</v>
      </c>
      <c r="E71">
        <v>6.8124757185584001E-2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AA71" t="str">
        <f t="shared" si="19"/>
        <v>SM_d18:2/20:1</v>
      </c>
      <c r="AB71">
        <f t="shared" si="20"/>
        <v>0</v>
      </c>
      <c r="AC71">
        <f t="shared" si="21"/>
        <v>3.4062378592792E-2</v>
      </c>
      <c r="AD71">
        <f t="shared" si="22"/>
        <v>0</v>
      </c>
      <c r="AE71">
        <f t="shared" si="23"/>
        <v>0</v>
      </c>
      <c r="AF71">
        <f t="shared" si="24"/>
        <v>0</v>
      </c>
      <c r="AG71">
        <f t="shared" si="25"/>
        <v>0</v>
      </c>
      <c r="AH71">
        <f t="shared" si="26"/>
        <v>0</v>
      </c>
      <c r="AI71">
        <f t="shared" ref="AI71:AI102" si="38">AVERAGE(S71:T71)</f>
        <v>0</v>
      </c>
      <c r="AJ71">
        <f t="shared" ref="AJ71:AJ102" si="39">AVERAGE(U71:V71)</f>
        <v>0</v>
      </c>
      <c r="AK71">
        <f t="shared" ref="AK71:AK102" si="40">AVERAGE(W71:X71)</f>
        <v>0</v>
      </c>
      <c r="AM71" t="str">
        <f t="shared" ref="AM71:AM102" si="41">A71</f>
        <v>SM_d18:2/20:1</v>
      </c>
      <c r="AN71">
        <f t="shared" ref="AN71:AN102" si="42">AVERAGE(AB71:AF71)</f>
        <v>6.8124757185584004E-3</v>
      </c>
      <c r="AO71">
        <f t="shared" ref="AO71:AO102" si="43">AVERAGE(AG71:AK71)</f>
        <v>0</v>
      </c>
      <c r="AQ71">
        <f t="shared" ref="AQ71:AQ102" si="44">STDEV(AB71:AF71)</f>
        <v>1.5233158801763309E-2</v>
      </c>
      <c r="AR71">
        <f t="shared" ref="AR71:AR102" si="45">STDEV(AG71:AK71)</f>
        <v>0</v>
      </c>
      <c r="AT71">
        <f t="shared" si="27"/>
        <v>6.8124757185583995E-3</v>
      </c>
      <c r="AU71">
        <f t="shared" si="28"/>
        <v>0</v>
      </c>
      <c r="AW71">
        <f t="shared" ref="AW71:AW102" si="46">TTEST(AB71:AF71,AG71:AK71,2,3)</f>
        <v>0.37390096630005903</v>
      </c>
    </row>
    <row r="72" spans="1:49" x14ac:dyDescent="0.2">
      <c r="A72" t="s">
        <v>1673</v>
      </c>
      <c r="B72">
        <v>757.60699999999997</v>
      </c>
      <c r="C72">
        <v>0.226358302910871</v>
      </c>
      <c r="D72">
        <v>0</v>
      </c>
      <c r="E72">
        <v>6.8124757185584001E-2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0.23458793952652801</v>
      </c>
      <c r="P72">
        <v>0.17173965882565201</v>
      </c>
      <c r="Q72">
        <v>0</v>
      </c>
      <c r="R72">
        <v>0</v>
      </c>
      <c r="S72">
        <v>0.13080535087155101</v>
      </c>
      <c r="T72">
        <v>0</v>
      </c>
      <c r="U72">
        <v>4.8073843015034E-2</v>
      </c>
      <c r="V72">
        <v>0</v>
      </c>
      <c r="W72">
        <v>0</v>
      </c>
      <c r="X72">
        <v>0</v>
      </c>
      <c r="AA72" t="str">
        <f t="shared" si="19"/>
        <v>SM_d18:2/20:0</v>
      </c>
      <c r="AB72">
        <f t="shared" si="20"/>
        <v>0.1131791514554355</v>
      </c>
      <c r="AC72">
        <f t="shared" si="21"/>
        <v>3.4062378592792E-2</v>
      </c>
      <c r="AD72">
        <f t="shared" si="22"/>
        <v>0</v>
      </c>
      <c r="AE72">
        <f t="shared" si="23"/>
        <v>0</v>
      </c>
      <c r="AF72">
        <f t="shared" si="24"/>
        <v>0</v>
      </c>
      <c r="AG72">
        <f t="shared" si="25"/>
        <v>0</v>
      </c>
      <c r="AH72">
        <f t="shared" si="26"/>
        <v>0.20316379917609001</v>
      </c>
      <c r="AI72">
        <f t="shared" si="38"/>
        <v>6.5402675435775506E-2</v>
      </c>
      <c r="AJ72">
        <f t="shared" si="39"/>
        <v>2.4036921507517E-2</v>
      </c>
      <c r="AK72">
        <f t="shared" si="40"/>
        <v>0</v>
      </c>
      <c r="AM72" t="str">
        <f t="shared" si="41"/>
        <v>SM_d18:2/20:0</v>
      </c>
      <c r="AN72">
        <f t="shared" si="42"/>
        <v>2.9448306009645497E-2</v>
      </c>
      <c r="AO72">
        <f t="shared" si="43"/>
        <v>5.8520679223876507E-2</v>
      </c>
      <c r="AQ72">
        <f t="shared" si="44"/>
        <v>4.9075840098215549E-2</v>
      </c>
      <c r="AR72">
        <f t="shared" si="45"/>
        <v>8.5157887716375558E-2</v>
      </c>
      <c r="AT72">
        <f t="shared" si="27"/>
        <v>2.1947382902503983E-2</v>
      </c>
      <c r="AU72">
        <f t="shared" si="28"/>
        <v>3.4765562079723922E-2</v>
      </c>
      <c r="AW72">
        <f t="shared" si="46"/>
        <v>0.53145317727896169</v>
      </c>
    </row>
    <row r="73" spans="1:49" x14ac:dyDescent="0.2">
      <c r="A73" t="s">
        <v>1674</v>
      </c>
      <c r="B73">
        <v>773.62300000000005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0.23458793952652801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0.12201496553248101</v>
      </c>
      <c r="W73">
        <v>0</v>
      </c>
      <c r="X73">
        <v>0</v>
      </c>
      <c r="AA73" t="str">
        <f t="shared" si="19"/>
        <v>SM_d18:2/22:6</v>
      </c>
      <c r="AB73">
        <f t="shared" si="20"/>
        <v>0</v>
      </c>
      <c r="AC73">
        <f t="shared" si="21"/>
        <v>0</v>
      </c>
      <c r="AD73">
        <f t="shared" si="22"/>
        <v>0</v>
      </c>
      <c r="AE73">
        <f t="shared" si="23"/>
        <v>0</v>
      </c>
      <c r="AF73">
        <f t="shared" si="24"/>
        <v>0</v>
      </c>
      <c r="AG73">
        <f t="shared" si="25"/>
        <v>0</v>
      </c>
      <c r="AH73">
        <f t="shared" si="26"/>
        <v>0.11729396976326401</v>
      </c>
      <c r="AI73">
        <f t="shared" si="38"/>
        <v>0</v>
      </c>
      <c r="AJ73">
        <f t="shared" si="39"/>
        <v>6.1007482766240503E-2</v>
      </c>
      <c r="AK73">
        <f t="shared" si="40"/>
        <v>0</v>
      </c>
      <c r="AM73" t="str">
        <f t="shared" si="41"/>
        <v>SM_d18:2/22:6</v>
      </c>
      <c r="AN73">
        <f t="shared" si="42"/>
        <v>0</v>
      </c>
      <c r="AO73">
        <f t="shared" si="43"/>
        <v>3.5660290505900902E-2</v>
      </c>
      <c r="AQ73">
        <f t="shared" si="44"/>
        <v>0</v>
      </c>
      <c r="AR73">
        <f t="shared" si="45"/>
        <v>5.2729277212646281E-2</v>
      </c>
      <c r="AT73">
        <f t="shared" si="27"/>
        <v>0</v>
      </c>
      <c r="AU73">
        <f t="shared" si="28"/>
        <v>2.1526637279457975E-2</v>
      </c>
      <c r="AW73">
        <f t="shared" si="46"/>
        <v>0.20501614143397298</v>
      </c>
    </row>
    <row r="74" spans="1:49" x14ac:dyDescent="0.2">
      <c r="A74" t="s">
        <v>1675</v>
      </c>
      <c r="B74">
        <v>775.625</v>
      </c>
      <c r="C74">
        <v>0</v>
      </c>
      <c r="D74">
        <v>0</v>
      </c>
      <c r="E74">
        <v>0</v>
      </c>
      <c r="F74">
        <v>0</v>
      </c>
      <c r="G74">
        <v>9.5910949073803597E-2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AA74" t="str">
        <f t="shared" si="19"/>
        <v>SM_d18:2/22:5</v>
      </c>
      <c r="AB74">
        <f t="shared" si="20"/>
        <v>0</v>
      </c>
      <c r="AC74">
        <f t="shared" si="21"/>
        <v>0</v>
      </c>
      <c r="AD74">
        <f t="shared" si="22"/>
        <v>4.7955474536901799E-2</v>
      </c>
      <c r="AE74">
        <f t="shared" si="23"/>
        <v>0</v>
      </c>
      <c r="AF74">
        <f t="shared" si="24"/>
        <v>0</v>
      </c>
      <c r="AG74">
        <f t="shared" si="25"/>
        <v>0</v>
      </c>
      <c r="AH74">
        <f t="shared" si="26"/>
        <v>0</v>
      </c>
      <c r="AI74">
        <f t="shared" si="38"/>
        <v>0</v>
      </c>
      <c r="AJ74">
        <f t="shared" si="39"/>
        <v>0</v>
      </c>
      <c r="AK74">
        <f t="shared" si="40"/>
        <v>0</v>
      </c>
      <c r="AM74" t="str">
        <f t="shared" si="41"/>
        <v>SM_d18:2/22:5</v>
      </c>
      <c r="AN74">
        <f t="shared" si="42"/>
        <v>9.5910949073803597E-3</v>
      </c>
      <c r="AO74">
        <f t="shared" si="43"/>
        <v>0</v>
      </c>
      <c r="AQ74">
        <f t="shared" si="44"/>
        <v>2.1446340191554534E-2</v>
      </c>
      <c r="AR74">
        <f t="shared" si="45"/>
        <v>0</v>
      </c>
      <c r="AT74">
        <f t="shared" si="27"/>
        <v>9.5910949073803597E-3</v>
      </c>
      <c r="AU74">
        <f t="shared" si="28"/>
        <v>0</v>
      </c>
      <c r="AW74">
        <f t="shared" si="46"/>
        <v>0.37390096630005903</v>
      </c>
    </row>
    <row r="75" spans="1:49" x14ac:dyDescent="0.2">
      <c r="A75" t="s">
        <v>1676</v>
      </c>
      <c r="B75">
        <v>777.62699999999995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AA75" t="str">
        <f t="shared" si="19"/>
        <v>SM_d18:2/22:4</v>
      </c>
      <c r="AB75">
        <f t="shared" si="20"/>
        <v>0</v>
      </c>
      <c r="AC75">
        <f t="shared" si="21"/>
        <v>0</v>
      </c>
      <c r="AD75">
        <f t="shared" si="22"/>
        <v>0</v>
      </c>
      <c r="AE75">
        <f t="shared" si="23"/>
        <v>0</v>
      </c>
      <c r="AF75">
        <f t="shared" si="24"/>
        <v>0</v>
      </c>
      <c r="AG75">
        <f t="shared" si="25"/>
        <v>0</v>
      </c>
      <c r="AH75">
        <f t="shared" si="26"/>
        <v>0</v>
      </c>
      <c r="AI75">
        <f t="shared" si="38"/>
        <v>0</v>
      </c>
      <c r="AJ75">
        <f t="shared" si="39"/>
        <v>0</v>
      </c>
      <c r="AK75">
        <f t="shared" si="40"/>
        <v>0</v>
      </c>
      <c r="AM75" t="str">
        <f t="shared" si="41"/>
        <v>SM_d18:2/22:4</v>
      </c>
      <c r="AN75">
        <f t="shared" si="42"/>
        <v>0</v>
      </c>
      <c r="AO75">
        <f t="shared" si="43"/>
        <v>0</v>
      </c>
      <c r="AQ75">
        <f t="shared" si="44"/>
        <v>0</v>
      </c>
      <c r="AR75">
        <f t="shared" si="45"/>
        <v>0</v>
      </c>
      <c r="AT75">
        <f t="shared" si="27"/>
        <v>0</v>
      </c>
      <c r="AU75">
        <f t="shared" si="28"/>
        <v>0</v>
      </c>
      <c r="AW75" t="e">
        <f t="shared" si="46"/>
        <v>#DIV/0!</v>
      </c>
    </row>
    <row r="76" spans="1:49" x14ac:dyDescent="0.2">
      <c r="A76" t="s">
        <v>1677</v>
      </c>
      <c r="B76">
        <v>779.62900000000002</v>
      </c>
      <c r="C76">
        <v>0</v>
      </c>
      <c r="D76">
        <v>0</v>
      </c>
      <c r="E76">
        <v>7.9580792990754601E-2</v>
      </c>
      <c r="F76">
        <v>7.5861226556821107E-2</v>
      </c>
      <c r="G76">
        <v>0</v>
      </c>
      <c r="H76">
        <v>0.10342405726882201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0.41338342174065001</v>
      </c>
      <c r="X76">
        <v>0</v>
      </c>
      <c r="AA76" t="str">
        <f t="shared" si="19"/>
        <v>SM_d18:2/22:3</v>
      </c>
      <c r="AB76">
        <f t="shared" si="20"/>
        <v>0</v>
      </c>
      <c r="AC76">
        <f t="shared" si="21"/>
        <v>7.7721009773787847E-2</v>
      </c>
      <c r="AD76">
        <f t="shared" si="22"/>
        <v>5.1712028634411003E-2</v>
      </c>
      <c r="AE76">
        <f t="shared" si="23"/>
        <v>0</v>
      </c>
      <c r="AF76">
        <f t="shared" si="24"/>
        <v>0</v>
      </c>
      <c r="AG76">
        <f t="shared" si="25"/>
        <v>0</v>
      </c>
      <c r="AH76">
        <f t="shared" si="26"/>
        <v>0</v>
      </c>
      <c r="AI76">
        <f t="shared" si="38"/>
        <v>0</v>
      </c>
      <c r="AJ76">
        <f t="shared" si="39"/>
        <v>0</v>
      </c>
      <c r="AK76">
        <f t="shared" si="40"/>
        <v>0.20669171087032501</v>
      </c>
      <c r="AM76" t="str">
        <f t="shared" si="41"/>
        <v>SM_d18:2/22:3</v>
      </c>
      <c r="AN76">
        <f t="shared" si="42"/>
        <v>2.5886607681639771E-2</v>
      </c>
      <c r="AO76">
        <f t="shared" si="43"/>
        <v>4.1338342174064999E-2</v>
      </c>
      <c r="AQ76">
        <f t="shared" si="44"/>
        <v>3.662003201605548E-2</v>
      </c>
      <c r="AR76">
        <f t="shared" si="45"/>
        <v>9.2435343178355792E-2</v>
      </c>
      <c r="AT76">
        <f t="shared" si="27"/>
        <v>1.6376976185223744E-2</v>
      </c>
      <c r="AU76">
        <f t="shared" si="28"/>
        <v>3.7736570831004256E-2</v>
      </c>
      <c r="AW76">
        <f t="shared" si="46"/>
        <v>0.74177057761563536</v>
      </c>
    </row>
    <row r="77" spans="1:49" x14ac:dyDescent="0.2">
      <c r="A77" t="s">
        <v>1678</v>
      </c>
      <c r="B77">
        <v>781.63099999999997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8.8231838393660597E-2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AA77" t="str">
        <f t="shared" si="19"/>
        <v>SM_d18:2/22:2</v>
      </c>
      <c r="AB77">
        <f t="shared" si="20"/>
        <v>0</v>
      </c>
      <c r="AC77">
        <f t="shared" si="21"/>
        <v>0</v>
      </c>
      <c r="AD77">
        <f t="shared" si="22"/>
        <v>0</v>
      </c>
      <c r="AE77">
        <f t="shared" si="23"/>
        <v>0</v>
      </c>
      <c r="AF77">
        <f t="shared" si="24"/>
        <v>0</v>
      </c>
      <c r="AG77">
        <f t="shared" si="25"/>
        <v>4.4115919196830299E-2</v>
      </c>
      <c r="AH77">
        <f t="shared" si="26"/>
        <v>0</v>
      </c>
      <c r="AI77">
        <f t="shared" si="38"/>
        <v>0</v>
      </c>
      <c r="AJ77">
        <f t="shared" si="39"/>
        <v>0</v>
      </c>
      <c r="AK77">
        <f t="shared" si="40"/>
        <v>0</v>
      </c>
      <c r="AM77" t="str">
        <f t="shared" si="41"/>
        <v>SM_d18:2/22:2</v>
      </c>
      <c r="AN77">
        <f t="shared" si="42"/>
        <v>0</v>
      </c>
      <c r="AO77">
        <f t="shared" si="43"/>
        <v>8.8231838393660594E-3</v>
      </c>
      <c r="AQ77">
        <f t="shared" si="44"/>
        <v>0</v>
      </c>
      <c r="AR77">
        <f t="shared" si="45"/>
        <v>1.9729238842800093E-2</v>
      </c>
      <c r="AT77">
        <f t="shared" si="27"/>
        <v>0</v>
      </c>
      <c r="AU77">
        <f t="shared" si="28"/>
        <v>8.0544280297263817E-3</v>
      </c>
      <c r="AW77">
        <f t="shared" si="46"/>
        <v>0.37390096630005903</v>
      </c>
    </row>
    <row r="78" spans="1:49" x14ac:dyDescent="0.2">
      <c r="A78" t="s">
        <v>1679</v>
      </c>
      <c r="B78">
        <v>783.63300000000004</v>
      </c>
      <c r="C78">
        <v>0.104400981576752</v>
      </c>
      <c r="D78">
        <v>6.4302047968823606E-2</v>
      </c>
      <c r="E78">
        <v>0.14770555017633899</v>
      </c>
      <c r="F78">
        <v>7.5861226556821107E-2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9.0418955487851102E-2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AA78" t="str">
        <f t="shared" si="19"/>
        <v>SM_d18:2/22:1</v>
      </c>
      <c r="AB78">
        <f t="shared" si="20"/>
        <v>8.4351514772787795E-2</v>
      </c>
      <c r="AC78">
        <f t="shared" si="21"/>
        <v>0.11178338836658006</v>
      </c>
      <c r="AD78">
        <f t="shared" si="22"/>
        <v>0</v>
      </c>
      <c r="AE78">
        <f t="shared" si="23"/>
        <v>0</v>
      </c>
      <c r="AF78">
        <f t="shared" si="24"/>
        <v>0</v>
      </c>
      <c r="AG78">
        <f t="shared" si="25"/>
        <v>0</v>
      </c>
      <c r="AH78">
        <f t="shared" si="26"/>
        <v>0</v>
      </c>
      <c r="AI78">
        <f t="shared" si="38"/>
        <v>0</v>
      </c>
      <c r="AJ78">
        <f t="shared" si="39"/>
        <v>0</v>
      </c>
      <c r="AK78">
        <f t="shared" si="40"/>
        <v>0</v>
      </c>
      <c r="AM78" t="str">
        <f t="shared" si="41"/>
        <v>SM_d18:2/22:1</v>
      </c>
      <c r="AN78">
        <f t="shared" si="42"/>
        <v>3.9226980627873567E-2</v>
      </c>
      <c r="AO78">
        <f t="shared" si="43"/>
        <v>0</v>
      </c>
      <c r="AQ78">
        <f t="shared" si="44"/>
        <v>5.4582332107742659E-2</v>
      </c>
      <c r="AR78">
        <f t="shared" si="45"/>
        <v>0</v>
      </c>
      <c r="AT78">
        <f t="shared" si="27"/>
        <v>2.440996099267639E-2</v>
      </c>
      <c r="AU78">
        <f t="shared" si="28"/>
        <v>0</v>
      </c>
      <c r="AW78">
        <f t="shared" si="46"/>
        <v>0.18332987471659595</v>
      </c>
    </row>
    <row r="79" spans="1:49" x14ac:dyDescent="0.2">
      <c r="A79" t="s">
        <v>1680</v>
      </c>
      <c r="B79">
        <v>785.63499999999999</v>
      </c>
      <c r="C79">
        <v>0</v>
      </c>
      <c r="D79">
        <v>6.4302047968823606E-2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1.7065528001826698E-2</v>
      </c>
      <c r="L79">
        <v>0</v>
      </c>
      <c r="M79">
        <v>0.15147235737761899</v>
      </c>
      <c r="N79">
        <v>0</v>
      </c>
      <c r="O79">
        <v>3.4861276121223403E-2</v>
      </c>
      <c r="P79">
        <v>0</v>
      </c>
      <c r="Q79">
        <v>0</v>
      </c>
      <c r="R79">
        <v>0</v>
      </c>
      <c r="S79">
        <v>0.13851972321487699</v>
      </c>
      <c r="T79">
        <v>0.10990293558858399</v>
      </c>
      <c r="U79">
        <v>0</v>
      </c>
      <c r="V79">
        <v>0</v>
      </c>
      <c r="W79">
        <v>0.223776107778838</v>
      </c>
      <c r="X79">
        <v>8.5716511254610994E-2</v>
      </c>
      <c r="AA79" t="str">
        <f t="shared" si="19"/>
        <v>SM_d18:2/22:0</v>
      </c>
      <c r="AB79">
        <f t="shared" si="20"/>
        <v>3.2151023984411803E-2</v>
      </c>
      <c r="AC79">
        <f t="shared" si="21"/>
        <v>0</v>
      </c>
      <c r="AD79">
        <f t="shared" si="22"/>
        <v>0</v>
      </c>
      <c r="AE79">
        <f t="shared" si="23"/>
        <v>0</v>
      </c>
      <c r="AF79">
        <f t="shared" si="24"/>
        <v>8.5327640009133492E-3</v>
      </c>
      <c r="AG79">
        <f t="shared" si="25"/>
        <v>7.5736178688809497E-2</v>
      </c>
      <c r="AH79">
        <f t="shared" si="26"/>
        <v>1.7430638060611701E-2</v>
      </c>
      <c r="AI79">
        <f t="shared" si="38"/>
        <v>0.12421132940173049</v>
      </c>
      <c r="AJ79">
        <f t="shared" si="39"/>
        <v>0</v>
      </c>
      <c r="AK79">
        <f t="shared" si="40"/>
        <v>0.1547463095167245</v>
      </c>
      <c r="AM79" t="str">
        <f t="shared" si="41"/>
        <v>SM_d18:2/22:0</v>
      </c>
      <c r="AN79">
        <f t="shared" si="42"/>
        <v>8.1367575970650308E-3</v>
      </c>
      <c r="AO79">
        <f t="shared" si="43"/>
        <v>7.4424891133575241E-2</v>
      </c>
      <c r="AQ79">
        <f t="shared" si="44"/>
        <v>1.39235617190298E-2</v>
      </c>
      <c r="AR79">
        <f t="shared" si="45"/>
        <v>6.6557021540089564E-2</v>
      </c>
      <c r="AT79">
        <f t="shared" si="27"/>
        <v>6.2268060985328916E-3</v>
      </c>
      <c r="AU79">
        <f t="shared" si="28"/>
        <v>2.7171790262108073E-2</v>
      </c>
      <c r="AW79">
        <f t="shared" si="46"/>
        <v>8.9283119088746199E-2</v>
      </c>
    </row>
    <row r="80" spans="1:49" x14ac:dyDescent="0.2">
      <c r="A80" t="s">
        <v>1681</v>
      </c>
      <c r="B80">
        <v>811.66099999999994</v>
      </c>
      <c r="C80">
        <v>0.24360229034575501</v>
      </c>
      <c r="D80">
        <v>0.17526890985430499</v>
      </c>
      <c r="E80">
        <v>8.6975158842752698E-2</v>
      </c>
      <c r="F80">
        <v>7.5861226556821107E-2</v>
      </c>
      <c r="G80">
        <v>9.5910949073803597E-2</v>
      </c>
      <c r="H80">
        <v>0</v>
      </c>
      <c r="I80">
        <v>0.429940304755766</v>
      </c>
      <c r="J80">
        <v>0.252525511811377</v>
      </c>
      <c r="K80">
        <v>7.2045586926516497E-2</v>
      </c>
      <c r="L80">
        <v>2.0991114682521801E-2</v>
      </c>
      <c r="M80">
        <v>0.138594829710149</v>
      </c>
      <c r="N80">
        <v>9.34353965766377E-2</v>
      </c>
      <c r="O80">
        <v>0</v>
      </c>
      <c r="P80">
        <v>2.5521617519509002E-2</v>
      </c>
      <c r="Q80">
        <v>9.0418955487851102E-2</v>
      </c>
      <c r="R80">
        <v>0.13794697241137499</v>
      </c>
      <c r="S80">
        <v>0.26932507408642897</v>
      </c>
      <c r="T80">
        <v>0</v>
      </c>
      <c r="U80">
        <v>0.12524373933573901</v>
      </c>
      <c r="V80">
        <v>0</v>
      </c>
      <c r="W80">
        <v>0.58298972485836698</v>
      </c>
      <c r="X80">
        <v>0</v>
      </c>
      <c r="AA80" t="str">
        <f t="shared" ref="AA80:AA143" si="47">A80</f>
        <v>SM_d18:2/24:1</v>
      </c>
      <c r="AB80">
        <f t="shared" ref="AB80:AB143" si="48">AVERAGE(C80:D80)</f>
        <v>0.20943560010002998</v>
      </c>
      <c r="AC80">
        <f t="shared" ref="AC80:AC143" si="49">AVERAGE(E80:F80)</f>
        <v>8.1418192699786895E-2</v>
      </c>
      <c r="AD80">
        <f t="shared" ref="AD80:AD143" si="50">AVERAGE(G80:H80)</f>
        <v>4.7955474536901799E-2</v>
      </c>
      <c r="AE80">
        <f t="shared" ref="AE80:AE143" si="51">AVERAGE(I80:J80)</f>
        <v>0.3412329082835715</v>
      </c>
      <c r="AF80">
        <f t="shared" ref="AF80:AF143" si="52">AVERAGE(K80:L80)</f>
        <v>4.6518350804519146E-2</v>
      </c>
      <c r="AG80">
        <f t="shared" ref="AG80:AG143" si="53">AVERAGE(M80:N80)</f>
        <v>0.11601511314339336</v>
      </c>
      <c r="AH80">
        <f t="shared" ref="AH80:AH143" si="54">AVERAGE(O80:P80)</f>
        <v>1.2760808759754501E-2</v>
      </c>
      <c r="AI80">
        <f t="shared" si="38"/>
        <v>0.13466253704321449</v>
      </c>
      <c r="AJ80">
        <f t="shared" si="39"/>
        <v>6.2621869667869506E-2</v>
      </c>
      <c r="AK80">
        <f t="shared" si="40"/>
        <v>0.29149486242918349</v>
      </c>
      <c r="AM80" t="str">
        <f t="shared" si="41"/>
        <v>SM_d18:2/24:1</v>
      </c>
      <c r="AN80">
        <f t="shared" si="42"/>
        <v>0.14531210528496186</v>
      </c>
      <c r="AO80">
        <f t="shared" si="43"/>
        <v>0.12351103820868307</v>
      </c>
      <c r="AQ80">
        <f t="shared" si="44"/>
        <v>0.12827483694719335</v>
      </c>
      <c r="AR80">
        <f t="shared" si="45"/>
        <v>0.10532356596124025</v>
      </c>
      <c r="AT80">
        <f t="shared" ref="AT80:AT143" si="55">AQ80/SQRT(5)</f>
        <v>5.7366251043325184E-2</v>
      </c>
      <c r="AU80">
        <f t="shared" ref="AU80:AU143" si="56">AR80/SQRT(6)</f>
        <v>4.2998165749234249E-2</v>
      </c>
      <c r="AW80">
        <f t="shared" si="46"/>
        <v>0.776730536662677</v>
      </c>
    </row>
    <row r="81" spans="1:49" x14ac:dyDescent="0.2">
      <c r="A81" t="s">
        <v>1682</v>
      </c>
      <c r="B81">
        <v>813.66300000000001</v>
      </c>
      <c r="C81">
        <v>0.150845504095098</v>
      </c>
      <c r="D81">
        <v>6.4302047968823606E-2</v>
      </c>
      <c r="E81">
        <v>9.8431194647923201E-2</v>
      </c>
      <c r="F81">
        <v>0</v>
      </c>
      <c r="G81">
        <v>0</v>
      </c>
      <c r="H81">
        <v>2.86178637704394E-2</v>
      </c>
      <c r="I81">
        <v>0.429940304755766</v>
      </c>
      <c r="J81">
        <v>0</v>
      </c>
      <c r="K81">
        <v>7.2045586926516497E-2</v>
      </c>
      <c r="L81">
        <v>0</v>
      </c>
      <c r="M81">
        <v>0</v>
      </c>
      <c r="N81">
        <v>0</v>
      </c>
      <c r="O81">
        <v>0.23458793952652801</v>
      </c>
      <c r="P81">
        <v>0.187696835675282</v>
      </c>
      <c r="Q81">
        <v>0</v>
      </c>
      <c r="R81">
        <v>0</v>
      </c>
      <c r="S81">
        <v>0.13851972321487699</v>
      </c>
      <c r="T81">
        <v>0.16939649499627399</v>
      </c>
      <c r="U81">
        <v>0</v>
      </c>
      <c r="V81">
        <v>0</v>
      </c>
      <c r="W81">
        <v>0</v>
      </c>
      <c r="X81">
        <v>0.15834480755703301</v>
      </c>
      <c r="AA81" t="str">
        <f t="shared" si="47"/>
        <v>SM_d18:2/24:0</v>
      </c>
      <c r="AB81">
        <f t="shared" si="48"/>
        <v>0.1075737760319608</v>
      </c>
      <c r="AC81">
        <f t="shared" si="49"/>
        <v>4.92155973239616E-2</v>
      </c>
      <c r="AD81">
        <f t="shared" si="50"/>
        <v>1.43089318852197E-2</v>
      </c>
      <c r="AE81">
        <f t="shared" si="51"/>
        <v>0.214970152377883</v>
      </c>
      <c r="AF81">
        <f t="shared" si="52"/>
        <v>3.6022793463258249E-2</v>
      </c>
      <c r="AG81">
        <f t="shared" si="53"/>
        <v>0</v>
      </c>
      <c r="AH81">
        <f t="shared" si="54"/>
        <v>0.21114238760090501</v>
      </c>
      <c r="AI81">
        <f t="shared" si="38"/>
        <v>0.1539581091055755</v>
      </c>
      <c r="AJ81">
        <f t="shared" si="39"/>
        <v>0</v>
      </c>
      <c r="AK81">
        <f t="shared" si="40"/>
        <v>7.9172403778516504E-2</v>
      </c>
      <c r="AM81" t="str">
        <f t="shared" si="41"/>
        <v>SM_d18:2/24:0</v>
      </c>
      <c r="AN81">
        <f t="shared" si="42"/>
        <v>8.4418250216456672E-2</v>
      </c>
      <c r="AO81">
        <f t="shared" si="43"/>
        <v>8.8854580096999397E-2</v>
      </c>
      <c r="AQ81">
        <f t="shared" si="44"/>
        <v>8.0741316956763259E-2</v>
      </c>
      <c r="AR81">
        <f t="shared" si="45"/>
        <v>9.3643999674529507E-2</v>
      </c>
      <c r="AT81">
        <f t="shared" si="55"/>
        <v>3.610861466163582E-2</v>
      </c>
      <c r="AU81">
        <f t="shared" si="56"/>
        <v>3.8230002779325221E-2</v>
      </c>
      <c r="AW81">
        <f t="shared" si="46"/>
        <v>0.93806804793757814</v>
      </c>
    </row>
    <row r="82" spans="1:49" x14ac:dyDescent="0.2">
      <c r="A82" t="s">
        <v>1683</v>
      </c>
      <c r="B82">
        <v>839.68899999999996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AA82" t="str">
        <f t="shared" si="47"/>
        <v>SM_d18:2/26:1</v>
      </c>
      <c r="AB82">
        <f t="shared" si="48"/>
        <v>0</v>
      </c>
      <c r="AC82">
        <f t="shared" si="49"/>
        <v>0</v>
      </c>
      <c r="AD82">
        <f t="shared" si="50"/>
        <v>0</v>
      </c>
      <c r="AE82">
        <f t="shared" si="51"/>
        <v>0</v>
      </c>
      <c r="AF82">
        <f t="shared" si="52"/>
        <v>0</v>
      </c>
      <c r="AG82">
        <f t="shared" si="53"/>
        <v>0</v>
      </c>
      <c r="AH82">
        <f t="shared" si="54"/>
        <v>0</v>
      </c>
      <c r="AI82">
        <f t="shared" si="38"/>
        <v>0</v>
      </c>
      <c r="AJ82">
        <f t="shared" si="39"/>
        <v>0</v>
      </c>
      <c r="AK82">
        <f t="shared" si="40"/>
        <v>0</v>
      </c>
      <c r="AM82" t="str">
        <f t="shared" si="41"/>
        <v>SM_d18:2/26:1</v>
      </c>
      <c r="AN82">
        <f t="shared" si="42"/>
        <v>0</v>
      </c>
      <c r="AO82">
        <f t="shared" si="43"/>
        <v>0</v>
      </c>
      <c r="AQ82">
        <f t="shared" si="44"/>
        <v>0</v>
      </c>
      <c r="AR82">
        <f t="shared" si="45"/>
        <v>0</v>
      </c>
      <c r="AT82">
        <f t="shared" si="55"/>
        <v>0</v>
      </c>
      <c r="AU82">
        <f t="shared" si="56"/>
        <v>0</v>
      </c>
      <c r="AW82" t="e">
        <f t="shared" si="46"/>
        <v>#DIV/0!</v>
      </c>
    </row>
    <row r="83" spans="1:49" x14ac:dyDescent="0.2">
      <c r="A83" t="s">
        <v>1684</v>
      </c>
      <c r="B83">
        <v>841.69100000000003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0.10990293558858399</v>
      </c>
      <c r="U83">
        <v>0</v>
      </c>
      <c r="V83">
        <v>0</v>
      </c>
      <c r="W83">
        <v>0.58298972485836698</v>
      </c>
      <c r="X83">
        <v>0</v>
      </c>
      <c r="AA83" t="str">
        <f t="shared" si="47"/>
        <v>SM_d18:2/26:0</v>
      </c>
      <c r="AB83">
        <f t="shared" si="48"/>
        <v>0</v>
      </c>
      <c r="AC83">
        <f t="shared" si="49"/>
        <v>0</v>
      </c>
      <c r="AD83">
        <f t="shared" si="50"/>
        <v>0</v>
      </c>
      <c r="AE83">
        <f t="shared" si="51"/>
        <v>0</v>
      </c>
      <c r="AF83">
        <f t="shared" si="52"/>
        <v>0</v>
      </c>
      <c r="AG83">
        <f t="shared" si="53"/>
        <v>0</v>
      </c>
      <c r="AH83">
        <f t="shared" si="54"/>
        <v>0</v>
      </c>
      <c r="AI83">
        <f t="shared" si="38"/>
        <v>5.4951467794291997E-2</v>
      </c>
      <c r="AJ83">
        <f t="shared" si="39"/>
        <v>0</v>
      </c>
      <c r="AK83">
        <f t="shared" si="40"/>
        <v>0.29149486242918349</v>
      </c>
      <c r="AM83" t="str">
        <f t="shared" si="41"/>
        <v>SM_d18:2/26:0</v>
      </c>
      <c r="AN83">
        <f t="shared" si="42"/>
        <v>0</v>
      </c>
      <c r="AO83">
        <f t="shared" si="43"/>
        <v>6.9289266044695097E-2</v>
      </c>
      <c r="AQ83">
        <f t="shared" si="44"/>
        <v>0</v>
      </c>
      <c r="AR83">
        <f t="shared" si="45"/>
        <v>0.12647520180878646</v>
      </c>
      <c r="AT83">
        <f t="shared" si="55"/>
        <v>0</v>
      </c>
      <c r="AU83">
        <f t="shared" si="56"/>
        <v>5.1633284924509151E-2</v>
      </c>
      <c r="AW83">
        <f t="shared" si="46"/>
        <v>0.28776878008480494</v>
      </c>
    </row>
    <row r="84" spans="1:49" x14ac:dyDescent="0.2">
      <c r="A84" t="s">
        <v>1685</v>
      </c>
      <c r="B84">
        <v>621.471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AA84" t="str">
        <f t="shared" si="47"/>
        <v>SM_d16:0/12:0</v>
      </c>
      <c r="AB84">
        <f t="shared" si="48"/>
        <v>0</v>
      </c>
      <c r="AC84">
        <f t="shared" si="49"/>
        <v>0</v>
      </c>
      <c r="AD84">
        <f t="shared" si="50"/>
        <v>0</v>
      </c>
      <c r="AE84">
        <f t="shared" si="51"/>
        <v>0</v>
      </c>
      <c r="AF84">
        <f t="shared" si="52"/>
        <v>0</v>
      </c>
      <c r="AG84">
        <f t="shared" si="53"/>
        <v>0</v>
      </c>
      <c r="AH84">
        <f t="shared" si="54"/>
        <v>0</v>
      </c>
      <c r="AI84">
        <f t="shared" si="38"/>
        <v>0</v>
      </c>
      <c r="AJ84">
        <f t="shared" si="39"/>
        <v>0</v>
      </c>
      <c r="AK84">
        <f t="shared" si="40"/>
        <v>0</v>
      </c>
      <c r="AM84" t="str">
        <f t="shared" si="41"/>
        <v>SM_d16:0/12:0</v>
      </c>
      <c r="AN84">
        <f t="shared" si="42"/>
        <v>0</v>
      </c>
      <c r="AO84">
        <f t="shared" si="43"/>
        <v>0</v>
      </c>
      <c r="AQ84">
        <f t="shared" si="44"/>
        <v>0</v>
      </c>
      <c r="AR84">
        <f t="shared" si="45"/>
        <v>0</v>
      </c>
      <c r="AT84">
        <f t="shared" si="55"/>
        <v>0</v>
      </c>
      <c r="AU84">
        <f t="shared" si="56"/>
        <v>0</v>
      </c>
      <c r="AW84" t="e">
        <f t="shared" si="46"/>
        <v>#DIV/0!</v>
      </c>
    </row>
    <row r="85" spans="1:49" x14ac:dyDescent="0.2">
      <c r="A85" t="s">
        <v>1686</v>
      </c>
      <c r="B85">
        <v>647.49699999999996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AA85" t="str">
        <f t="shared" si="47"/>
        <v>SM_d16:0/14:1</v>
      </c>
      <c r="AB85">
        <f t="shared" si="48"/>
        <v>0</v>
      </c>
      <c r="AC85">
        <f t="shared" si="49"/>
        <v>0</v>
      </c>
      <c r="AD85">
        <f t="shared" si="50"/>
        <v>0</v>
      </c>
      <c r="AE85">
        <f t="shared" si="51"/>
        <v>0</v>
      </c>
      <c r="AF85">
        <f t="shared" si="52"/>
        <v>0</v>
      </c>
      <c r="AG85">
        <f t="shared" si="53"/>
        <v>0</v>
      </c>
      <c r="AH85">
        <f t="shared" si="54"/>
        <v>0</v>
      </c>
      <c r="AI85">
        <f t="shared" si="38"/>
        <v>0</v>
      </c>
      <c r="AJ85">
        <f t="shared" si="39"/>
        <v>0</v>
      </c>
      <c r="AK85">
        <f t="shared" si="40"/>
        <v>0</v>
      </c>
      <c r="AM85" t="str">
        <f t="shared" si="41"/>
        <v>SM_d16:0/14:1</v>
      </c>
      <c r="AN85">
        <f t="shared" si="42"/>
        <v>0</v>
      </c>
      <c r="AO85">
        <f t="shared" si="43"/>
        <v>0</v>
      </c>
      <c r="AQ85">
        <f t="shared" si="44"/>
        <v>0</v>
      </c>
      <c r="AR85">
        <f t="shared" si="45"/>
        <v>0</v>
      </c>
      <c r="AT85">
        <f t="shared" si="55"/>
        <v>0</v>
      </c>
      <c r="AU85">
        <f t="shared" si="56"/>
        <v>0</v>
      </c>
      <c r="AW85" t="e">
        <f t="shared" si="46"/>
        <v>#DIV/0!</v>
      </c>
    </row>
    <row r="86" spans="1:49" x14ac:dyDescent="0.2">
      <c r="A86" t="s">
        <v>1687</v>
      </c>
      <c r="B86">
        <v>649.49900000000002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AA86" t="str">
        <f t="shared" si="47"/>
        <v>SM_d16:0/14:0</v>
      </c>
      <c r="AB86">
        <f t="shared" si="48"/>
        <v>0</v>
      </c>
      <c r="AC86">
        <f t="shared" si="49"/>
        <v>0</v>
      </c>
      <c r="AD86">
        <f t="shared" si="50"/>
        <v>0</v>
      </c>
      <c r="AE86">
        <f t="shared" si="51"/>
        <v>0</v>
      </c>
      <c r="AF86">
        <f t="shared" si="52"/>
        <v>0</v>
      </c>
      <c r="AG86">
        <f t="shared" si="53"/>
        <v>0</v>
      </c>
      <c r="AH86">
        <f t="shared" si="54"/>
        <v>0</v>
      </c>
      <c r="AI86">
        <f t="shared" si="38"/>
        <v>0</v>
      </c>
      <c r="AJ86">
        <f t="shared" si="39"/>
        <v>0</v>
      </c>
      <c r="AK86">
        <f t="shared" si="40"/>
        <v>0</v>
      </c>
      <c r="AM86" t="str">
        <f t="shared" si="41"/>
        <v>SM_d16:0/14:0</v>
      </c>
      <c r="AN86">
        <f t="shared" si="42"/>
        <v>0</v>
      </c>
      <c r="AO86">
        <f t="shared" si="43"/>
        <v>0</v>
      </c>
      <c r="AQ86">
        <f t="shared" si="44"/>
        <v>0</v>
      </c>
      <c r="AR86">
        <f t="shared" si="45"/>
        <v>0</v>
      </c>
      <c r="AT86">
        <f t="shared" si="55"/>
        <v>0</v>
      </c>
      <c r="AU86">
        <f t="shared" si="56"/>
        <v>0</v>
      </c>
      <c r="AW86" t="e">
        <f t="shared" si="46"/>
        <v>#DIV/0!</v>
      </c>
    </row>
    <row r="87" spans="1:49" x14ac:dyDescent="0.2">
      <c r="A87" t="s">
        <v>1688</v>
      </c>
      <c r="B87">
        <v>675.52499999999998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7.6952027753056595E-2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AA87" t="str">
        <f t="shared" si="47"/>
        <v>SM_d16:0/16:1</v>
      </c>
      <c r="AB87">
        <f t="shared" si="48"/>
        <v>0</v>
      </c>
      <c r="AC87">
        <f t="shared" si="49"/>
        <v>0</v>
      </c>
      <c r="AD87">
        <f t="shared" si="50"/>
        <v>0</v>
      </c>
      <c r="AE87">
        <f t="shared" si="51"/>
        <v>0</v>
      </c>
      <c r="AF87">
        <f t="shared" si="52"/>
        <v>3.8476013876528298E-2</v>
      </c>
      <c r="AG87">
        <f t="shared" si="53"/>
        <v>0</v>
      </c>
      <c r="AH87">
        <f t="shared" si="54"/>
        <v>0</v>
      </c>
      <c r="AI87">
        <f t="shared" si="38"/>
        <v>0</v>
      </c>
      <c r="AJ87">
        <f t="shared" si="39"/>
        <v>0</v>
      </c>
      <c r="AK87">
        <f t="shared" si="40"/>
        <v>0</v>
      </c>
      <c r="AM87" t="str">
        <f t="shared" si="41"/>
        <v>SM_d16:0/16:1</v>
      </c>
      <c r="AN87">
        <f t="shared" si="42"/>
        <v>7.6952027753056599E-3</v>
      </c>
      <c r="AO87">
        <f t="shared" si="43"/>
        <v>0</v>
      </c>
      <c r="AQ87">
        <f t="shared" si="44"/>
        <v>1.7206996506228495E-2</v>
      </c>
      <c r="AR87">
        <f t="shared" si="45"/>
        <v>0</v>
      </c>
      <c r="AT87">
        <f t="shared" si="55"/>
        <v>7.695202775305659E-3</v>
      </c>
      <c r="AU87">
        <f t="shared" si="56"/>
        <v>0</v>
      </c>
      <c r="AW87">
        <f t="shared" si="46"/>
        <v>0.37390096630005903</v>
      </c>
    </row>
    <row r="88" spans="1:49" x14ac:dyDescent="0.2">
      <c r="A88" t="s">
        <v>1689</v>
      </c>
      <c r="B88">
        <v>677.52700000000004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0.22263237603546299</v>
      </c>
      <c r="P88">
        <v>0</v>
      </c>
      <c r="Q88">
        <v>0</v>
      </c>
      <c r="R88">
        <v>0</v>
      </c>
      <c r="S88">
        <v>0</v>
      </c>
      <c r="T88">
        <v>0</v>
      </c>
      <c r="U88">
        <v>0.12524373933573901</v>
      </c>
      <c r="V88">
        <v>0</v>
      </c>
      <c r="W88">
        <v>0</v>
      </c>
      <c r="X88">
        <v>0</v>
      </c>
      <c r="AA88" t="str">
        <f t="shared" si="47"/>
        <v>SM_d16:0/16:0</v>
      </c>
      <c r="AB88">
        <f t="shared" si="48"/>
        <v>0</v>
      </c>
      <c r="AC88">
        <f t="shared" si="49"/>
        <v>0</v>
      </c>
      <c r="AD88">
        <f t="shared" si="50"/>
        <v>0</v>
      </c>
      <c r="AE88">
        <f t="shared" si="51"/>
        <v>0</v>
      </c>
      <c r="AF88">
        <f t="shared" si="52"/>
        <v>0</v>
      </c>
      <c r="AG88">
        <f t="shared" si="53"/>
        <v>0</v>
      </c>
      <c r="AH88">
        <f t="shared" si="54"/>
        <v>0.11131618801773149</v>
      </c>
      <c r="AI88">
        <f t="shared" si="38"/>
        <v>0</v>
      </c>
      <c r="AJ88">
        <f t="shared" si="39"/>
        <v>6.2621869667869506E-2</v>
      </c>
      <c r="AK88">
        <f t="shared" si="40"/>
        <v>0</v>
      </c>
      <c r="AM88" t="str">
        <f t="shared" si="41"/>
        <v>SM_d16:0/16:0</v>
      </c>
      <c r="AN88">
        <f t="shared" si="42"/>
        <v>0</v>
      </c>
      <c r="AO88">
        <f t="shared" si="43"/>
        <v>3.4787611537120199E-2</v>
      </c>
      <c r="AQ88">
        <f t="shared" si="44"/>
        <v>0</v>
      </c>
      <c r="AR88">
        <f t="shared" si="45"/>
        <v>5.0650524906487124E-2</v>
      </c>
      <c r="AT88">
        <f t="shared" si="55"/>
        <v>0</v>
      </c>
      <c r="AU88">
        <f t="shared" si="56"/>
        <v>2.0677990204170684E-2</v>
      </c>
      <c r="AW88">
        <f t="shared" si="46"/>
        <v>0.19939598966732261</v>
      </c>
    </row>
    <row r="89" spans="1:49" x14ac:dyDescent="0.2">
      <c r="A89" t="s">
        <v>1690</v>
      </c>
      <c r="B89">
        <v>699.54899999999998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AA89" t="str">
        <f t="shared" si="47"/>
        <v>SM_d16:0/18:3</v>
      </c>
      <c r="AB89">
        <f t="shared" si="48"/>
        <v>0</v>
      </c>
      <c r="AC89">
        <f t="shared" si="49"/>
        <v>0</v>
      </c>
      <c r="AD89">
        <f t="shared" si="50"/>
        <v>0</v>
      </c>
      <c r="AE89">
        <f t="shared" si="51"/>
        <v>0</v>
      </c>
      <c r="AF89">
        <f t="shared" si="52"/>
        <v>0</v>
      </c>
      <c r="AG89">
        <f t="shared" si="53"/>
        <v>0</v>
      </c>
      <c r="AH89">
        <f t="shared" si="54"/>
        <v>0</v>
      </c>
      <c r="AI89">
        <f t="shared" si="38"/>
        <v>0</v>
      </c>
      <c r="AJ89">
        <f t="shared" si="39"/>
        <v>0</v>
      </c>
      <c r="AK89">
        <f t="shared" si="40"/>
        <v>0</v>
      </c>
      <c r="AM89" t="str">
        <f t="shared" si="41"/>
        <v>SM_d16:0/18:3</v>
      </c>
      <c r="AN89">
        <f t="shared" si="42"/>
        <v>0</v>
      </c>
      <c r="AO89">
        <f t="shared" si="43"/>
        <v>0</v>
      </c>
      <c r="AQ89">
        <f t="shared" si="44"/>
        <v>0</v>
      </c>
      <c r="AR89">
        <f t="shared" si="45"/>
        <v>0</v>
      </c>
      <c r="AT89">
        <f t="shared" si="55"/>
        <v>0</v>
      </c>
      <c r="AU89">
        <f t="shared" si="56"/>
        <v>0</v>
      </c>
      <c r="AW89" t="e">
        <f t="shared" si="46"/>
        <v>#DIV/0!</v>
      </c>
    </row>
    <row r="90" spans="1:49" x14ac:dyDescent="0.2">
      <c r="A90" t="s">
        <v>1691</v>
      </c>
      <c r="B90">
        <v>701.55100000000004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0.42282603181366102</v>
      </c>
      <c r="X90">
        <v>0</v>
      </c>
      <c r="AA90" t="str">
        <f t="shared" si="47"/>
        <v>SM_d16:0/18:2</v>
      </c>
      <c r="AB90">
        <f t="shared" si="48"/>
        <v>0</v>
      </c>
      <c r="AC90">
        <f t="shared" si="49"/>
        <v>0</v>
      </c>
      <c r="AD90">
        <f t="shared" si="50"/>
        <v>0</v>
      </c>
      <c r="AE90">
        <f t="shared" si="51"/>
        <v>0</v>
      </c>
      <c r="AF90">
        <f t="shared" si="52"/>
        <v>0</v>
      </c>
      <c r="AG90">
        <f t="shared" si="53"/>
        <v>0</v>
      </c>
      <c r="AH90">
        <f t="shared" si="54"/>
        <v>0</v>
      </c>
      <c r="AI90">
        <f t="shared" si="38"/>
        <v>0</v>
      </c>
      <c r="AJ90">
        <f t="shared" si="39"/>
        <v>0</v>
      </c>
      <c r="AK90">
        <f t="shared" si="40"/>
        <v>0.21141301590683051</v>
      </c>
      <c r="AM90" t="str">
        <f t="shared" si="41"/>
        <v>SM_d16:0/18:2</v>
      </c>
      <c r="AN90">
        <f t="shared" si="42"/>
        <v>0</v>
      </c>
      <c r="AO90">
        <f t="shared" si="43"/>
        <v>4.2282603181366105E-2</v>
      </c>
      <c r="AQ90">
        <f t="shared" si="44"/>
        <v>0</v>
      </c>
      <c r="AR90">
        <f t="shared" si="45"/>
        <v>9.4546774979183471E-2</v>
      </c>
      <c r="AT90">
        <f t="shared" si="55"/>
        <v>0</v>
      </c>
      <c r="AU90">
        <f t="shared" si="56"/>
        <v>3.8598559254123192E-2</v>
      </c>
      <c r="AW90">
        <f t="shared" si="46"/>
        <v>0.37390096630005903</v>
      </c>
    </row>
    <row r="91" spans="1:49" x14ac:dyDescent="0.2">
      <c r="A91" t="s">
        <v>1692</v>
      </c>
      <c r="B91">
        <v>703.553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AA91" t="str">
        <f t="shared" si="47"/>
        <v>SM_d16:0/18:1</v>
      </c>
      <c r="AB91">
        <f t="shared" si="48"/>
        <v>0</v>
      </c>
      <c r="AC91">
        <f t="shared" si="49"/>
        <v>0</v>
      </c>
      <c r="AD91">
        <f t="shared" si="50"/>
        <v>0</v>
      </c>
      <c r="AE91">
        <f t="shared" si="51"/>
        <v>0</v>
      </c>
      <c r="AF91">
        <f t="shared" si="52"/>
        <v>0</v>
      </c>
      <c r="AG91">
        <f t="shared" si="53"/>
        <v>0</v>
      </c>
      <c r="AH91">
        <f t="shared" si="54"/>
        <v>0</v>
      </c>
      <c r="AI91">
        <f t="shared" si="38"/>
        <v>0</v>
      </c>
      <c r="AJ91">
        <f t="shared" si="39"/>
        <v>0</v>
      </c>
      <c r="AK91">
        <f t="shared" si="40"/>
        <v>0</v>
      </c>
      <c r="AM91" t="str">
        <f t="shared" si="41"/>
        <v>SM_d16:0/18:1</v>
      </c>
      <c r="AN91">
        <f t="shared" si="42"/>
        <v>0</v>
      </c>
      <c r="AO91">
        <f t="shared" si="43"/>
        <v>0</v>
      </c>
      <c r="AQ91">
        <f t="shared" si="44"/>
        <v>0</v>
      </c>
      <c r="AR91">
        <f t="shared" si="45"/>
        <v>0</v>
      </c>
      <c r="AT91">
        <f t="shared" si="55"/>
        <v>0</v>
      </c>
      <c r="AU91">
        <f t="shared" si="56"/>
        <v>0</v>
      </c>
      <c r="AW91" t="e">
        <f t="shared" si="46"/>
        <v>#DIV/0!</v>
      </c>
    </row>
    <row r="92" spans="1:49" x14ac:dyDescent="0.2">
      <c r="A92" t="s">
        <v>1693</v>
      </c>
      <c r="B92">
        <v>705.55499999999995</v>
      </c>
      <c r="C92">
        <v>0</v>
      </c>
      <c r="D92">
        <v>0</v>
      </c>
      <c r="E92">
        <v>0</v>
      </c>
      <c r="F92">
        <v>0</v>
      </c>
      <c r="G92">
        <v>9.7290043279503302E-2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9.0835757569655895E-2</v>
      </c>
      <c r="V92">
        <v>0</v>
      </c>
      <c r="W92">
        <v>0</v>
      </c>
      <c r="X92">
        <v>0</v>
      </c>
      <c r="AA92" t="str">
        <f t="shared" si="47"/>
        <v>SM_d16:0/18:0</v>
      </c>
      <c r="AB92">
        <f t="shared" si="48"/>
        <v>0</v>
      </c>
      <c r="AC92">
        <f t="shared" si="49"/>
        <v>0</v>
      </c>
      <c r="AD92">
        <f t="shared" si="50"/>
        <v>4.8645021639751651E-2</v>
      </c>
      <c r="AE92">
        <f t="shared" si="51"/>
        <v>0</v>
      </c>
      <c r="AF92">
        <f t="shared" si="52"/>
        <v>0</v>
      </c>
      <c r="AG92">
        <f t="shared" si="53"/>
        <v>0</v>
      </c>
      <c r="AH92">
        <f t="shared" si="54"/>
        <v>0</v>
      </c>
      <c r="AI92">
        <f t="shared" si="38"/>
        <v>0</v>
      </c>
      <c r="AJ92">
        <f t="shared" si="39"/>
        <v>4.5417878784827947E-2</v>
      </c>
      <c r="AK92">
        <f t="shared" si="40"/>
        <v>0</v>
      </c>
      <c r="AM92" t="str">
        <f t="shared" si="41"/>
        <v>SM_d16:0/18:0</v>
      </c>
      <c r="AN92">
        <f t="shared" si="42"/>
        <v>9.7290043279503295E-3</v>
      </c>
      <c r="AO92">
        <f t="shared" si="43"/>
        <v>9.0835757569655892E-3</v>
      </c>
      <c r="AQ92">
        <f t="shared" si="44"/>
        <v>2.1754715030686593E-2</v>
      </c>
      <c r="AR92">
        <f t="shared" si="45"/>
        <v>2.0311492871344167E-2</v>
      </c>
      <c r="AT92">
        <f t="shared" si="55"/>
        <v>9.7290043279503278E-3</v>
      </c>
      <c r="AU92">
        <f t="shared" si="56"/>
        <v>8.2921322414951978E-3</v>
      </c>
      <c r="AW92">
        <f t="shared" si="46"/>
        <v>0.9625193027902772</v>
      </c>
    </row>
    <row r="93" spans="1:49" x14ac:dyDescent="0.2">
      <c r="A93" t="s">
        <v>1694</v>
      </c>
      <c r="B93">
        <v>723.57299999999998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AA93" t="str">
        <f t="shared" si="47"/>
        <v>SM_d16:0/20:5</v>
      </c>
      <c r="AB93">
        <f t="shared" si="48"/>
        <v>0</v>
      </c>
      <c r="AC93">
        <f t="shared" si="49"/>
        <v>0</v>
      </c>
      <c r="AD93">
        <f t="shared" si="50"/>
        <v>0</v>
      </c>
      <c r="AE93">
        <f t="shared" si="51"/>
        <v>0</v>
      </c>
      <c r="AF93">
        <f t="shared" si="52"/>
        <v>0</v>
      </c>
      <c r="AG93">
        <f t="shared" si="53"/>
        <v>0</v>
      </c>
      <c r="AH93">
        <f t="shared" si="54"/>
        <v>0</v>
      </c>
      <c r="AI93">
        <f t="shared" si="38"/>
        <v>0</v>
      </c>
      <c r="AJ93">
        <f t="shared" si="39"/>
        <v>0</v>
      </c>
      <c r="AK93">
        <f t="shared" si="40"/>
        <v>0</v>
      </c>
      <c r="AM93" t="str">
        <f t="shared" si="41"/>
        <v>SM_d16:0/20:5</v>
      </c>
      <c r="AN93">
        <f t="shared" si="42"/>
        <v>0</v>
      </c>
      <c r="AO93">
        <f t="shared" si="43"/>
        <v>0</v>
      </c>
      <c r="AQ93">
        <f t="shared" si="44"/>
        <v>0</v>
      </c>
      <c r="AR93">
        <f t="shared" si="45"/>
        <v>0</v>
      </c>
      <c r="AT93">
        <f t="shared" si="55"/>
        <v>0</v>
      </c>
      <c r="AU93">
        <f t="shared" si="56"/>
        <v>0</v>
      </c>
      <c r="AW93" t="e">
        <f t="shared" si="46"/>
        <v>#DIV/0!</v>
      </c>
    </row>
    <row r="94" spans="1:49" x14ac:dyDescent="0.2">
      <c r="A94" t="s">
        <v>1695</v>
      </c>
      <c r="B94">
        <v>725.57500000000005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AA94" t="str">
        <f t="shared" si="47"/>
        <v>SM_d16:0/20:4</v>
      </c>
      <c r="AB94">
        <f t="shared" si="48"/>
        <v>0</v>
      </c>
      <c r="AC94">
        <f t="shared" si="49"/>
        <v>0</v>
      </c>
      <c r="AD94">
        <f t="shared" si="50"/>
        <v>0</v>
      </c>
      <c r="AE94">
        <f t="shared" si="51"/>
        <v>0</v>
      </c>
      <c r="AF94">
        <f t="shared" si="52"/>
        <v>0</v>
      </c>
      <c r="AG94">
        <f t="shared" si="53"/>
        <v>0</v>
      </c>
      <c r="AH94">
        <f t="shared" si="54"/>
        <v>0</v>
      </c>
      <c r="AI94">
        <f t="shared" si="38"/>
        <v>0</v>
      </c>
      <c r="AJ94">
        <f t="shared" si="39"/>
        <v>0</v>
      </c>
      <c r="AK94">
        <f t="shared" si="40"/>
        <v>0</v>
      </c>
      <c r="AM94" t="str">
        <f t="shared" si="41"/>
        <v>SM_d16:0/20:4</v>
      </c>
      <c r="AN94">
        <f t="shared" si="42"/>
        <v>0</v>
      </c>
      <c r="AO94">
        <f t="shared" si="43"/>
        <v>0</v>
      </c>
      <c r="AQ94">
        <f t="shared" si="44"/>
        <v>0</v>
      </c>
      <c r="AR94">
        <f t="shared" si="45"/>
        <v>0</v>
      </c>
      <c r="AT94">
        <f t="shared" si="55"/>
        <v>0</v>
      </c>
      <c r="AU94">
        <f t="shared" si="56"/>
        <v>0</v>
      </c>
      <c r="AW94" t="e">
        <f t="shared" si="46"/>
        <v>#DIV/0!</v>
      </c>
    </row>
    <row r="95" spans="1:49" x14ac:dyDescent="0.2">
      <c r="A95" t="s">
        <v>1696</v>
      </c>
      <c r="B95">
        <v>727.577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AA95" t="str">
        <f t="shared" si="47"/>
        <v>SM_d16:0/20:3</v>
      </c>
      <c r="AB95">
        <f t="shared" si="48"/>
        <v>0</v>
      </c>
      <c r="AC95">
        <f t="shared" si="49"/>
        <v>0</v>
      </c>
      <c r="AD95">
        <f t="shared" si="50"/>
        <v>0</v>
      </c>
      <c r="AE95">
        <f t="shared" si="51"/>
        <v>0</v>
      </c>
      <c r="AF95">
        <f t="shared" si="52"/>
        <v>0</v>
      </c>
      <c r="AG95">
        <f t="shared" si="53"/>
        <v>0</v>
      </c>
      <c r="AH95">
        <f t="shared" si="54"/>
        <v>0</v>
      </c>
      <c r="AI95">
        <f t="shared" si="38"/>
        <v>0</v>
      </c>
      <c r="AJ95">
        <f t="shared" si="39"/>
        <v>0</v>
      </c>
      <c r="AK95">
        <f t="shared" si="40"/>
        <v>0</v>
      </c>
      <c r="AM95" t="str">
        <f t="shared" si="41"/>
        <v>SM_d16:0/20:3</v>
      </c>
      <c r="AN95">
        <f t="shared" si="42"/>
        <v>0</v>
      </c>
      <c r="AO95">
        <f t="shared" si="43"/>
        <v>0</v>
      </c>
      <c r="AQ95">
        <f t="shared" si="44"/>
        <v>0</v>
      </c>
      <c r="AR95">
        <f t="shared" si="45"/>
        <v>0</v>
      </c>
      <c r="AT95">
        <f t="shared" si="55"/>
        <v>0</v>
      </c>
      <c r="AU95">
        <f t="shared" si="56"/>
        <v>0</v>
      </c>
      <c r="AW95" t="e">
        <f t="shared" si="46"/>
        <v>#DIV/0!</v>
      </c>
    </row>
    <row r="96" spans="1:49" x14ac:dyDescent="0.2">
      <c r="A96" t="s">
        <v>1697</v>
      </c>
      <c r="B96">
        <v>729.57899999999995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AA96" t="str">
        <f t="shared" si="47"/>
        <v>SM_d16:0/20:2</v>
      </c>
      <c r="AB96">
        <f t="shared" si="48"/>
        <v>0</v>
      </c>
      <c r="AC96">
        <f t="shared" si="49"/>
        <v>0</v>
      </c>
      <c r="AD96">
        <f t="shared" si="50"/>
        <v>0</v>
      </c>
      <c r="AE96">
        <f t="shared" si="51"/>
        <v>0</v>
      </c>
      <c r="AF96">
        <f t="shared" si="52"/>
        <v>0</v>
      </c>
      <c r="AG96">
        <f t="shared" si="53"/>
        <v>0</v>
      </c>
      <c r="AH96">
        <f t="shared" si="54"/>
        <v>0</v>
      </c>
      <c r="AI96">
        <f t="shared" si="38"/>
        <v>0</v>
      </c>
      <c r="AJ96">
        <f t="shared" si="39"/>
        <v>0</v>
      </c>
      <c r="AK96">
        <f t="shared" si="40"/>
        <v>0</v>
      </c>
      <c r="AM96" t="str">
        <f t="shared" si="41"/>
        <v>SM_d16:0/20:2</v>
      </c>
      <c r="AN96">
        <f t="shared" si="42"/>
        <v>0</v>
      </c>
      <c r="AO96">
        <f t="shared" si="43"/>
        <v>0</v>
      </c>
      <c r="AQ96">
        <f t="shared" si="44"/>
        <v>0</v>
      </c>
      <c r="AR96">
        <f t="shared" si="45"/>
        <v>0</v>
      </c>
      <c r="AT96">
        <f t="shared" si="55"/>
        <v>0</v>
      </c>
      <c r="AU96">
        <f t="shared" si="56"/>
        <v>0</v>
      </c>
      <c r="AW96" t="e">
        <f t="shared" si="46"/>
        <v>#DIV/0!</v>
      </c>
    </row>
    <row r="97" spans="1:49" x14ac:dyDescent="0.2">
      <c r="A97" t="s">
        <v>1698</v>
      </c>
      <c r="B97">
        <v>731.58100000000002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0.254200220054427</v>
      </c>
      <c r="K97">
        <v>2.0049535063889099E-2</v>
      </c>
      <c r="L97">
        <v>8.8618247110914206E-2</v>
      </c>
      <c r="M97">
        <v>2.73872053756169E-2</v>
      </c>
      <c r="N97">
        <v>0</v>
      </c>
      <c r="O97">
        <v>0</v>
      </c>
      <c r="P97">
        <v>0.16298710147267001</v>
      </c>
      <c r="Q97">
        <v>1.8921095606346999E-2</v>
      </c>
      <c r="R97">
        <v>0</v>
      </c>
      <c r="S97">
        <v>0.13146019002232401</v>
      </c>
      <c r="T97">
        <v>0</v>
      </c>
      <c r="U97">
        <v>0</v>
      </c>
      <c r="V97">
        <v>7.2508246661361297E-2</v>
      </c>
      <c r="W97">
        <v>0</v>
      </c>
      <c r="X97">
        <v>0</v>
      </c>
      <c r="AA97" t="str">
        <f t="shared" si="47"/>
        <v>SM_d16:0/20:1</v>
      </c>
      <c r="AB97">
        <f t="shared" si="48"/>
        <v>0</v>
      </c>
      <c r="AC97">
        <f t="shared" si="49"/>
        <v>0</v>
      </c>
      <c r="AD97">
        <f t="shared" si="50"/>
        <v>0</v>
      </c>
      <c r="AE97">
        <f t="shared" si="51"/>
        <v>0.1271001100272135</v>
      </c>
      <c r="AF97">
        <f t="shared" si="52"/>
        <v>5.4333891087401651E-2</v>
      </c>
      <c r="AG97">
        <f t="shared" si="53"/>
        <v>1.369360268780845E-2</v>
      </c>
      <c r="AH97">
        <f t="shared" si="54"/>
        <v>8.1493550736335005E-2</v>
      </c>
      <c r="AI97">
        <f t="shared" si="38"/>
        <v>6.5730095011162004E-2</v>
      </c>
      <c r="AJ97">
        <f t="shared" si="39"/>
        <v>3.6254123330680649E-2</v>
      </c>
      <c r="AK97">
        <f t="shared" si="40"/>
        <v>0</v>
      </c>
      <c r="AM97" t="str">
        <f t="shared" si="41"/>
        <v>SM_d16:0/20:1</v>
      </c>
      <c r="AN97">
        <f t="shared" si="42"/>
        <v>3.6286800222923035E-2</v>
      </c>
      <c r="AO97">
        <f t="shared" si="43"/>
        <v>3.9434274353197227E-2</v>
      </c>
      <c r="AQ97">
        <f t="shared" si="44"/>
        <v>5.5952994418386054E-2</v>
      </c>
      <c r="AR97">
        <f t="shared" si="45"/>
        <v>3.423525392787239E-2</v>
      </c>
      <c r="AT97">
        <f t="shared" si="55"/>
        <v>2.5022939812835505E-2</v>
      </c>
      <c r="AU97">
        <f t="shared" si="56"/>
        <v>1.3976483889650155E-2</v>
      </c>
      <c r="AW97">
        <f t="shared" si="46"/>
        <v>0.91773197459718325</v>
      </c>
    </row>
    <row r="98" spans="1:49" x14ac:dyDescent="0.2">
      <c r="A98" t="s">
        <v>1699</v>
      </c>
      <c r="B98">
        <v>733.58299999999997</v>
      </c>
      <c r="C98">
        <v>0</v>
      </c>
      <c r="D98">
        <v>0</v>
      </c>
      <c r="E98">
        <v>0</v>
      </c>
      <c r="F98">
        <v>0</v>
      </c>
      <c r="G98">
        <v>0</v>
      </c>
      <c r="H98">
        <v>0.120816114901555</v>
      </c>
      <c r="I98">
        <v>0</v>
      </c>
      <c r="J98">
        <v>0</v>
      </c>
      <c r="K98">
        <v>6.2561088550032298E-2</v>
      </c>
      <c r="L98">
        <v>0</v>
      </c>
      <c r="M98">
        <v>0</v>
      </c>
      <c r="N98">
        <v>0</v>
      </c>
      <c r="O98">
        <v>0</v>
      </c>
      <c r="P98">
        <v>0</v>
      </c>
      <c r="Q98">
        <v>9.0871611832801E-2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AA98" t="str">
        <f t="shared" si="47"/>
        <v>SM_d16:0/20:0</v>
      </c>
      <c r="AB98">
        <f t="shared" si="48"/>
        <v>0</v>
      </c>
      <c r="AC98">
        <f t="shared" si="49"/>
        <v>0</v>
      </c>
      <c r="AD98">
        <f t="shared" si="50"/>
        <v>6.04080574507775E-2</v>
      </c>
      <c r="AE98">
        <f t="shared" si="51"/>
        <v>0</v>
      </c>
      <c r="AF98">
        <f t="shared" si="52"/>
        <v>3.1280544275016149E-2</v>
      </c>
      <c r="AG98">
        <f t="shared" si="53"/>
        <v>0</v>
      </c>
      <c r="AH98">
        <f t="shared" si="54"/>
        <v>0</v>
      </c>
      <c r="AI98">
        <f t="shared" si="38"/>
        <v>0</v>
      </c>
      <c r="AJ98">
        <f t="shared" si="39"/>
        <v>0</v>
      </c>
      <c r="AK98">
        <f t="shared" si="40"/>
        <v>0</v>
      </c>
      <c r="AM98" t="str">
        <f t="shared" si="41"/>
        <v>SM_d16:0/20:0</v>
      </c>
      <c r="AN98">
        <f t="shared" si="42"/>
        <v>1.833772034515873E-2</v>
      </c>
      <c r="AO98">
        <f t="shared" si="43"/>
        <v>0</v>
      </c>
      <c r="AQ98">
        <f t="shared" si="44"/>
        <v>2.7139666163345847E-2</v>
      </c>
      <c r="AR98">
        <f t="shared" si="45"/>
        <v>0</v>
      </c>
      <c r="AT98">
        <f t="shared" si="55"/>
        <v>1.2137227685578445E-2</v>
      </c>
      <c r="AU98">
        <f t="shared" si="56"/>
        <v>0</v>
      </c>
      <c r="AW98">
        <f t="shared" si="46"/>
        <v>0.20534700403431325</v>
      </c>
    </row>
    <row r="99" spans="1:49" x14ac:dyDescent="0.2">
      <c r="A99" t="s">
        <v>1700</v>
      </c>
      <c r="B99">
        <v>749.59900000000005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AA99" t="str">
        <f t="shared" si="47"/>
        <v>SM_d16:0/22:6</v>
      </c>
      <c r="AB99">
        <f t="shared" si="48"/>
        <v>0</v>
      </c>
      <c r="AC99">
        <f t="shared" si="49"/>
        <v>0</v>
      </c>
      <c r="AD99">
        <f t="shared" si="50"/>
        <v>0</v>
      </c>
      <c r="AE99">
        <f t="shared" si="51"/>
        <v>0</v>
      </c>
      <c r="AF99">
        <f t="shared" si="52"/>
        <v>0</v>
      </c>
      <c r="AG99">
        <f t="shared" si="53"/>
        <v>0</v>
      </c>
      <c r="AH99">
        <f t="shared" si="54"/>
        <v>0</v>
      </c>
      <c r="AI99">
        <f t="shared" si="38"/>
        <v>0</v>
      </c>
      <c r="AJ99">
        <f t="shared" si="39"/>
        <v>0</v>
      </c>
      <c r="AK99">
        <f t="shared" si="40"/>
        <v>0</v>
      </c>
      <c r="AM99" t="str">
        <f t="shared" si="41"/>
        <v>SM_d16:0/22:6</v>
      </c>
      <c r="AN99">
        <f t="shared" si="42"/>
        <v>0</v>
      </c>
      <c r="AO99">
        <f t="shared" si="43"/>
        <v>0</v>
      </c>
      <c r="AQ99">
        <f t="shared" si="44"/>
        <v>0</v>
      </c>
      <c r="AR99">
        <f t="shared" si="45"/>
        <v>0</v>
      </c>
      <c r="AT99">
        <f t="shared" si="55"/>
        <v>0</v>
      </c>
      <c r="AU99">
        <f t="shared" si="56"/>
        <v>0</v>
      </c>
      <c r="AW99" t="e">
        <f t="shared" si="46"/>
        <v>#DIV/0!</v>
      </c>
    </row>
    <row r="100" spans="1:49" x14ac:dyDescent="0.2">
      <c r="A100" t="s">
        <v>1701</v>
      </c>
      <c r="B100">
        <v>751.601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AA100" t="str">
        <f t="shared" si="47"/>
        <v>SM_d16:0/22:5</v>
      </c>
      <c r="AB100">
        <f t="shared" si="48"/>
        <v>0</v>
      </c>
      <c r="AC100">
        <f t="shared" si="49"/>
        <v>0</v>
      </c>
      <c r="AD100">
        <f t="shared" si="50"/>
        <v>0</v>
      </c>
      <c r="AE100">
        <f t="shared" si="51"/>
        <v>0</v>
      </c>
      <c r="AF100">
        <f t="shared" si="52"/>
        <v>0</v>
      </c>
      <c r="AG100">
        <f t="shared" si="53"/>
        <v>0</v>
      </c>
      <c r="AH100">
        <f t="shared" si="54"/>
        <v>0</v>
      </c>
      <c r="AI100">
        <f t="shared" si="38"/>
        <v>0</v>
      </c>
      <c r="AJ100">
        <f t="shared" si="39"/>
        <v>0</v>
      </c>
      <c r="AK100">
        <f t="shared" si="40"/>
        <v>0</v>
      </c>
      <c r="AM100" t="str">
        <f t="shared" si="41"/>
        <v>SM_d16:0/22:5</v>
      </c>
      <c r="AN100">
        <f t="shared" si="42"/>
        <v>0</v>
      </c>
      <c r="AO100">
        <f t="shared" si="43"/>
        <v>0</v>
      </c>
      <c r="AQ100">
        <f t="shared" si="44"/>
        <v>0</v>
      </c>
      <c r="AR100">
        <f t="shared" si="45"/>
        <v>0</v>
      </c>
      <c r="AT100">
        <f t="shared" si="55"/>
        <v>0</v>
      </c>
      <c r="AU100">
        <f t="shared" si="56"/>
        <v>0</v>
      </c>
      <c r="AW100" t="e">
        <f t="shared" si="46"/>
        <v>#DIV/0!</v>
      </c>
    </row>
    <row r="101" spans="1:49" x14ac:dyDescent="0.2">
      <c r="A101" t="s">
        <v>1702</v>
      </c>
      <c r="B101">
        <v>753.60299999999995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0.160003059716429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AA101" t="str">
        <f t="shared" si="47"/>
        <v>SM_d16:0/22:4</v>
      </c>
      <c r="AB101">
        <f t="shared" si="48"/>
        <v>0</v>
      </c>
      <c r="AC101">
        <f t="shared" si="49"/>
        <v>0</v>
      </c>
      <c r="AD101">
        <f t="shared" si="50"/>
        <v>0</v>
      </c>
      <c r="AE101">
        <f t="shared" si="51"/>
        <v>8.0001529858214501E-2</v>
      </c>
      <c r="AF101">
        <f t="shared" si="52"/>
        <v>0</v>
      </c>
      <c r="AG101">
        <f t="shared" si="53"/>
        <v>0</v>
      </c>
      <c r="AH101">
        <f t="shared" si="54"/>
        <v>0</v>
      </c>
      <c r="AI101">
        <f t="shared" si="38"/>
        <v>0</v>
      </c>
      <c r="AJ101">
        <f t="shared" si="39"/>
        <v>0</v>
      </c>
      <c r="AK101">
        <f t="shared" si="40"/>
        <v>0</v>
      </c>
      <c r="AM101" t="str">
        <f t="shared" si="41"/>
        <v>SM_d16:0/22:4</v>
      </c>
      <c r="AN101">
        <f t="shared" si="42"/>
        <v>1.6000305971642901E-2</v>
      </c>
      <c r="AO101">
        <f t="shared" si="43"/>
        <v>0</v>
      </c>
      <c r="AQ101">
        <f t="shared" si="44"/>
        <v>3.5777771813389349E-2</v>
      </c>
      <c r="AR101">
        <f t="shared" si="45"/>
        <v>0</v>
      </c>
      <c r="AT101">
        <f t="shared" si="55"/>
        <v>1.6000305971642901E-2</v>
      </c>
      <c r="AU101">
        <f t="shared" si="56"/>
        <v>0</v>
      </c>
      <c r="AW101">
        <f t="shared" si="46"/>
        <v>0.37390096630005903</v>
      </c>
    </row>
    <row r="102" spans="1:49" x14ac:dyDescent="0.2">
      <c r="A102" t="s">
        <v>1703</v>
      </c>
      <c r="B102">
        <v>755.60500000000002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AA102" t="str">
        <f t="shared" si="47"/>
        <v>SM_d16:0/22:3</v>
      </c>
      <c r="AB102">
        <f t="shared" si="48"/>
        <v>0</v>
      </c>
      <c r="AC102">
        <f t="shared" si="49"/>
        <v>0</v>
      </c>
      <c r="AD102">
        <f t="shared" si="50"/>
        <v>0</v>
      </c>
      <c r="AE102">
        <f t="shared" si="51"/>
        <v>0</v>
      </c>
      <c r="AF102">
        <f t="shared" si="52"/>
        <v>0</v>
      </c>
      <c r="AG102">
        <f t="shared" si="53"/>
        <v>0</v>
      </c>
      <c r="AH102">
        <f t="shared" si="54"/>
        <v>0</v>
      </c>
      <c r="AI102">
        <f t="shared" si="38"/>
        <v>0</v>
      </c>
      <c r="AJ102">
        <f t="shared" si="39"/>
        <v>0</v>
      </c>
      <c r="AK102">
        <f t="shared" si="40"/>
        <v>0</v>
      </c>
      <c r="AM102" t="str">
        <f t="shared" si="41"/>
        <v>SM_d16:0/22:3</v>
      </c>
      <c r="AN102">
        <f t="shared" si="42"/>
        <v>0</v>
      </c>
      <c r="AO102">
        <f t="shared" si="43"/>
        <v>0</v>
      </c>
      <c r="AQ102">
        <f t="shared" si="44"/>
        <v>0</v>
      </c>
      <c r="AR102">
        <f t="shared" si="45"/>
        <v>0</v>
      </c>
      <c r="AT102">
        <f t="shared" si="55"/>
        <v>0</v>
      </c>
      <c r="AU102">
        <f t="shared" si="56"/>
        <v>0</v>
      </c>
      <c r="AW102" t="e">
        <f t="shared" si="46"/>
        <v>#DIV/0!</v>
      </c>
    </row>
    <row r="103" spans="1:49" x14ac:dyDescent="0.2">
      <c r="A103" t="s">
        <v>1704</v>
      </c>
      <c r="B103">
        <v>757.60699999999997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AA103" t="str">
        <f t="shared" si="47"/>
        <v>SM_d16:0/22:2</v>
      </c>
      <c r="AB103">
        <f t="shared" si="48"/>
        <v>0</v>
      </c>
      <c r="AC103">
        <f t="shared" si="49"/>
        <v>0</v>
      </c>
      <c r="AD103">
        <f t="shared" si="50"/>
        <v>0</v>
      </c>
      <c r="AE103">
        <f t="shared" si="51"/>
        <v>0</v>
      </c>
      <c r="AF103">
        <f t="shared" si="52"/>
        <v>0</v>
      </c>
      <c r="AG103">
        <f t="shared" si="53"/>
        <v>0</v>
      </c>
      <c r="AH103">
        <f t="shared" si="54"/>
        <v>0</v>
      </c>
      <c r="AI103">
        <f t="shared" ref="AI103:AI134" si="57">AVERAGE(S103:T103)</f>
        <v>0</v>
      </c>
      <c r="AJ103">
        <f t="shared" ref="AJ103:AJ134" si="58">AVERAGE(U103:V103)</f>
        <v>0</v>
      </c>
      <c r="AK103">
        <f t="shared" ref="AK103:AK134" si="59">AVERAGE(W103:X103)</f>
        <v>0</v>
      </c>
      <c r="AM103" t="str">
        <f t="shared" ref="AM103:AM134" si="60">A103</f>
        <v>SM_d16:0/22:2</v>
      </c>
      <c r="AN103">
        <f t="shared" ref="AN103:AN134" si="61">AVERAGE(AB103:AF103)</f>
        <v>0</v>
      </c>
      <c r="AO103">
        <f t="shared" ref="AO103:AO134" si="62">AVERAGE(AG103:AK103)</f>
        <v>0</v>
      </c>
      <c r="AQ103">
        <f t="shared" ref="AQ103:AQ134" si="63">STDEV(AB103:AF103)</f>
        <v>0</v>
      </c>
      <c r="AR103">
        <f t="shared" ref="AR103:AR134" si="64">STDEV(AG103:AK103)</f>
        <v>0</v>
      </c>
      <c r="AT103">
        <f t="shared" si="55"/>
        <v>0</v>
      </c>
      <c r="AU103">
        <f t="shared" si="56"/>
        <v>0</v>
      </c>
      <c r="AW103" t="e">
        <f t="shared" ref="AW103:AW134" si="65">TTEST(AB103:AF103,AG103:AK103,2,3)</f>
        <v>#DIV/0!</v>
      </c>
    </row>
    <row r="104" spans="1:49" x14ac:dyDescent="0.2">
      <c r="A104" t="s">
        <v>1705</v>
      </c>
      <c r="B104">
        <v>759.60900000000004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7.2508246661361297E-2</v>
      </c>
      <c r="W104">
        <v>0</v>
      </c>
      <c r="X104">
        <v>0</v>
      </c>
      <c r="AA104" t="str">
        <f t="shared" si="47"/>
        <v>SM_d16:0/22:1</v>
      </c>
      <c r="AB104">
        <f t="shared" si="48"/>
        <v>0</v>
      </c>
      <c r="AC104">
        <f t="shared" si="49"/>
        <v>0</v>
      </c>
      <c r="AD104">
        <f t="shared" si="50"/>
        <v>0</v>
      </c>
      <c r="AE104">
        <f t="shared" si="51"/>
        <v>0</v>
      </c>
      <c r="AF104">
        <f t="shared" si="52"/>
        <v>0</v>
      </c>
      <c r="AG104">
        <f t="shared" si="53"/>
        <v>0</v>
      </c>
      <c r="AH104">
        <f t="shared" si="54"/>
        <v>0</v>
      </c>
      <c r="AI104">
        <f t="shared" si="57"/>
        <v>0</v>
      </c>
      <c r="AJ104">
        <f t="shared" si="58"/>
        <v>3.6254123330680649E-2</v>
      </c>
      <c r="AK104">
        <f t="shared" si="59"/>
        <v>0</v>
      </c>
      <c r="AM104" t="str">
        <f t="shared" si="60"/>
        <v>SM_d16:0/22:1</v>
      </c>
      <c r="AN104">
        <f t="shared" si="61"/>
        <v>0</v>
      </c>
      <c r="AO104">
        <f t="shared" si="62"/>
        <v>7.2508246661361301E-3</v>
      </c>
      <c r="AQ104">
        <f t="shared" si="63"/>
        <v>0</v>
      </c>
      <c r="AR104">
        <f t="shared" si="64"/>
        <v>1.6213336846412605E-2</v>
      </c>
      <c r="AT104">
        <f t="shared" si="55"/>
        <v>0</v>
      </c>
      <c r="AU104">
        <f t="shared" si="56"/>
        <v>6.6190670502627065E-3</v>
      </c>
      <c r="AW104">
        <f t="shared" si="65"/>
        <v>0.37390096630005903</v>
      </c>
    </row>
    <row r="105" spans="1:49" x14ac:dyDescent="0.2">
      <c r="A105" t="s">
        <v>1706</v>
      </c>
      <c r="B105">
        <v>761.61099999999999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AA105" t="str">
        <f t="shared" si="47"/>
        <v>SM_d16:0/22:0</v>
      </c>
      <c r="AB105">
        <f t="shared" si="48"/>
        <v>0</v>
      </c>
      <c r="AC105">
        <f t="shared" si="49"/>
        <v>0</v>
      </c>
      <c r="AD105">
        <f t="shared" si="50"/>
        <v>0</v>
      </c>
      <c r="AE105">
        <f t="shared" si="51"/>
        <v>0</v>
      </c>
      <c r="AF105">
        <f t="shared" si="52"/>
        <v>0</v>
      </c>
      <c r="AG105">
        <f t="shared" si="53"/>
        <v>0</v>
      </c>
      <c r="AH105">
        <f t="shared" si="54"/>
        <v>0</v>
      </c>
      <c r="AI105">
        <f t="shared" si="57"/>
        <v>0</v>
      </c>
      <c r="AJ105">
        <f t="shared" si="58"/>
        <v>0</v>
      </c>
      <c r="AK105">
        <f t="shared" si="59"/>
        <v>0</v>
      </c>
      <c r="AM105" t="str">
        <f t="shared" si="60"/>
        <v>SM_d16:0/22:0</v>
      </c>
      <c r="AN105">
        <f t="shared" si="61"/>
        <v>0</v>
      </c>
      <c r="AO105">
        <f t="shared" si="62"/>
        <v>0</v>
      </c>
      <c r="AQ105">
        <f t="shared" si="63"/>
        <v>0</v>
      </c>
      <c r="AR105">
        <f t="shared" si="64"/>
        <v>0</v>
      </c>
      <c r="AT105">
        <f t="shared" si="55"/>
        <v>0</v>
      </c>
      <c r="AU105">
        <f t="shared" si="56"/>
        <v>0</v>
      </c>
      <c r="AW105" t="e">
        <f t="shared" si="65"/>
        <v>#DIV/0!</v>
      </c>
    </row>
    <row r="106" spans="1:49" x14ac:dyDescent="0.2">
      <c r="A106" t="s">
        <v>1707</v>
      </c>
      <c r="B106">
        <v>787.63699999999994</v>
      </c>
      <c r="C106">
        <v>0</v>
      </c>
      <c r="D106">
        <v>6.5226640860717403E-2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8.8618247110914206E-2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AA106" t="str">
        <f t="shared" si="47"/>
        <v>SM_d16:0/24:1</v>
      </c>
      <c r="AB106">
        <f t="shared" si="48"/>
        <v>3.2613320430358701E-2</v>
      </c>
      <c r="AC106">
        <f t="shared" si="49"/>
        <v>0</v>
      </c>
      <c r="AD106">
        <f t="shared" si="50"/>
        <v>0</v>
      </c>
      <c r="AE106">
        <f t="shared" si="51"/>
        <v>0</v>
      </c>
      <c r="AF106">
        <f t="shared" si="52"/>
        <v>4.4309123555457103E-2</v>
      </c>
      <c r="AG106">
        <f t="shared" si="53"/>
        <v>0</v>
      </c>
      <c r="AH106">
        <f t="shared" si="54"/>
        <v>0</v>
      </c>
      <c r="AI106">
        <f t="shared" si="57"/>
        <v>0</v>
      </c>
      <c r="AJ106">
        <f t="shared" si="58"/>
        <v>0</v>
      </c>
      <c r="AK106">
        <f t="shared" si="59"/>
        <v>0</v>
      </c>
      <c r="AM106" t="str">
        <f t="shared" si="60"/>
        <v>SM_d16:0/24:1</v>
      </c>
      <c r="AN106">
        <f t="shared" si="61"/>
        <v>1.538448879716316E-2</v>
      </c>
      <c r="AO106">
        <f t="shared" si="62"/>
        <v>0</v>
      </c>
      <c r="AQ106">
        <f t="shared" si="63"/>
        <v>2.1468084579183012E-2</v>
      </c>
      <c r="AR106">
        <f t="shared" si="64"/>
        <v>0</v>
      </c>
      <c r="AT106">
        <f t="shared" si="55"/>
        <v>9.6008192931536368E-3</v>
      </c>
      <c r="AU106">
        <f t="shared" si="56"/>
        <v>0</v>
      </c>
      <c r="AW106">
        <f t="shared" si="65"/>
        <v>0.18432424264153571</v>
      </c>
    </row>
    <row r="107" spans="1:49" x14ac:dyDescent="0.2">
      <c r="A107" t="s">
        <v>1708</v>
      </c>
      <c r="B107">
        <v>789.63900000000001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AA107" t="str">
        <f t="shared" si="47"/>
        <v>SM_d16:0/24:0</v>
      </c>
      <c r="AB107">
        <f t="shared" si="48"/>
        <v>0</v>
      </c>
      <c r="AC107">
        <f t="shared" si="49"/>
        <v>0</v>
      </c>
      <c r="AD107">
        <f t="shared" si="50"/>
        <v>0</v>
      </c>
      <c r="AE107">
        <f t="shared" si="51"/>
        <v>0</v>
      </c>
      <c r="AF107">
        <f t="shared" si="52"/>
        <v>0</v>
      </c>
      <c r="AG107">
        <f t="shared" si="53"/>
        <v>0</v>
      </c>
      <c r="AH107">
        <f t="shared" si="54"/>
        <v>0</v>
      </c>
      <c r="AI107">
        <f t="shared" si="57"/>
        <v>0</v>
      </c>
      <c r="AJ107">
        <f t="shared" si="58"/>
        <v>0</v>
      </c>
      <c r="AK107">
        <f t="shared" si="59"/>
        <v>0</v>
      </c>
      <c r="AM107" t="str">
        <f t="shared" si="60"/>
        <v>SM_d16:0/24:0</v>
      </c>
      <c r="AN107">
        <f t="shared" si="61"/>
        <v>0</v>
      </c>
      <c r="AO107">
        <f t="shared" si="62"/>
        <v>0</v>
      </c>
      <c r="AQ107">
        <f t="shared" si="63"/>
        <v>0</v>
      </c>
      <c r="AR107">
        <f t="shared" si="64"/>
        <v>0</v>
      </c>
      <c r="AT107">
        <f t="shared" si="55"/>
        <v>0</v>
      </c>
      <c r="AU107">
        <f t="shared" si="56"/>
        <v>0</v>
      </c>
      <c r="AW107" t="e">
        <f t="shared" si="65"/>
        <v>#DIV/0!</v>
      </c>
    </row>
    <row r="108" spans="1:49" x14ac:dyDescent="0.2">
      <c r="A108" t="s">
        <v>1709</v>
      </c>
      <c r="B108">
        <v>815.66499999999996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AA108" t="str">
        <f t="shared" si="47"/>
        <v>SM_d16:0/26:1</v>
      </c>
      <c r="AB108">
        <f t="shared" si="48"/>
        <v>0</v>
      </c>
      <c r="AC108">
        <f t="shared" si="49"/>
        <v>0</v>
      </c>
      <c r="AD108">
        <f t="shared" si="50"/>
        <v>0</v>
      </c>
      <c r="AE108">
        <f t="shared" si="51"/>
        <v>0</v>
      </c>
      <c r="AF108">
        <f t="shared" si="52"/>
        <v>0</v>
      </c>
      <c r="AG108">
        <f t="shared" si="53"/>
        <v>0</v>
      </c>
      <c r="AH108">
        <f t="shared" si="54"/>
        <v>0</v>
      </c>
      <c r="AI108">
        <f t="shared" si="57"/>
        <v>0</v>
      </c>
      <c r="AJ108">
        <f t="shared" si="58"/>
        <v>0</v>
      </c>
      <c r="AK108">
        <f t="shared" si="59"/>
        <v>0</v>
      </c>
      <c r="AM108" t="str">
        <f t="shared" si="60"/>
        <v>SM_d16:0/26:1</v>
      </c>
      <c r="AN108">
        <f t="shared" si="61"/>
        <v>0</v>
      </c>
      <c r="AO108">
        <f t="shared" si="62"/>
        <v>0</v>
      </c>
      <c r="AQ108">
        <f t="shared" si="63"/>
        <v>0</v>
      </c>
      <c r="AR108">
        <f t="shared" si="64"/>
        <v>0</v>
      </c>
      <c r="AT108">
        <f t="shared" si="55"/>
        <v>0</v>
      </c>
      <c r="AU108">
        <f t="shared" si="56"/>
        <v>0</v>
      </c>
      <c r="AW108" t="e">
        <f t="shared" si="65"/>
        <v>#DIV/0!</v>
      </c>
    </row>
    <row r="109" spans="1:49" x14ac:dyDescent="0.2">
      <c r="A109" t="s">
        <v>1710</v>
      </c>
      <c r="B109">
        <v>817.66700000000003</v>
      </c>
      <c r="C109">
        <v>0</v>
      </c>
      <c r="D109">
        <v>0</v>
      </c>
      <c r="E109">
        <v>6.9104316441399999E-2</v>
      </c>
      <c r="F109">
        <v>0</v>
      </c>
      <c r="G109">
        <v>0</v>
      </c>
      <c r="H109">
        <v>0</v>
      </c>
      <c r="I109">
        <v>0.18426013060961399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0.22331179949529201</v>
      </c>
      <c r="AA109" t="str">
        <f t="shared" si="47"/>
        <v>SM_d16:0/26:0</v>
      </c>
      <c r="AB109">
        <f t="shared" si="48"/>
        <v>0</v>
      </c>
      <c r="AC109">
        <f t="shared" si="49"/>
        <v>3.4552158220699999E-2</v>
      </c>
      <c r="AD109">
        <f t="shared" si="50"/>
        <v>0</v>
      </c>
      <c r="AE109">
        <f t="shared" si="51"/>
        <v>9.2130065304806996E-2</v>
      </c>
      <c r="AF109">
        <f t="shared" si="52"/>
        <v>0</v>
      </c>
      <c r="AG109">
        <f t="shared" si="53"/>
        <v>0</v>
      </c>
      <c r="AH109">
        <f t="shared" si="54"/>
        <v>0</v>
      </c>
      <c r="AI109">
        <f t="shared" si="57"/>
        <v>0</v>
      </c>
      <c r="AJ109">
        <f t="shared" si="58"/>
        <v>0</v>
      </c>
      <c r="AK109">
        <f t="shared" si="59"/>
        <v>0.111655899747646</v>
      </c>
      <c r="AM109" t="str">
        <f t="shared" si="60"/>
        <v>SM_d16:0/26:0</v>
      </c>
      <c r="AN109">
        <f t="shared" si="61"/>
        <v>2.5336444705101401E-2</v>
      </c>
      <c r="AO109">
        <f t="shared" si="62"/>
        <v>2.2331179949529201E-2</v>
      </c>
      <c r="AQ109">
        <f t="shared" si="63"/>
        <v>4.0224754254386014E-2</v>
      </c>
      <c r="AR109">
        <f t="shared" si="64"/>
        <v>4.9934036384927619E-2</v>
      </c>
      <c r="AT109">
        <f t="shared" si="55"/>
        <v>1.7989056978206196E-2</v>
      </c>
      <c r="AU109">
        <f t="shared" si="56"/>
        <v>2.0385484990107037E-2</v>
      </c>
      <c r="AW109">
        <f t="shared" si="65"/>
        <v>0.91922708255184726</v>
      </c>
    </row>
    <row r="110" spans="1:49" x14ac:dyDescent="0.2">
      <c r="A110" t="s">
        <v>1711</v>
      </c>
      <c r="B110">
        <v>619.46900000000005</v>
      </c>
      <c r="C110">
        <v>0</v>
      </c>
      <c r="D110">
        <v>7.5115247080416503E-2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AA110" t="str">
        <f t="shared" si="47"/>
        <v>SM_d16:1/12:0</v>
      </c>
      <c r="AB110">
        <f t="shared" si="48"/>
        <v>3.7557623540208251E-2</v>
      </c>
      <c r="AC110">
        <f t="shared" si="49"/>
        <v>0</v>
      </c>
      <c r="AD110">
        <f t="shared" si="50"/>
        <v>0</v>
      </c>
      <c r="AE110">
        <f t="shared" si="51"/>
        <v>0</v>
      </c>
      <c r="AF110">
        <f t="shared" si="52"/>
        <v>0</v>
      </c>
      <c r="AG110">
        <f t="shared" si="53"/>
        <v>0</v>
      </c>
      <c r="AH110">
        <f t="shared" si="54"/>
        <v>0</v>
      </c>
      <c r="AI110">
        <f t="shared" si="57"/>
        <v>0</v>
      </c>
      <c r="AJ110">
        <f t="shared" si="58"/>
        <v>0</v>
      </c>
      <c r="AK110">
        <f t="shared" si="59"/>
        <v>0</v>
      </c>
      <c r="AM110" t="str">
        <f t="shared" si="60"/>
        <v>SM_d16:1/12:0</v>
      </c>
      <c r="AN110">
        <f t="shared" si="61"/>
        <v>7.5115247080416499E-3</v>
      </c>
      <c r="AO110">
        <f t="shared" si="62"/>
        <v>0</v>
      </c>
      <c r="AQ110">
        <f t="shared" si="63"/>
        <v>1.679627986185039E-2</v>
      </c>
      <c r="AR110">
        <f t="shared" si="64"/>
        <v>0</v>
      </c>
      <c r="AT110">
        <f t="shared" si="55"/>
        <v>7.5115247080416499E-3</v>
      </c>
      <c r="AU110">
        <f t="shared" si="56"/>
        <v>0</v>
      </c>
      <c r="AW110">
        <f t="shared" si="65"/>
        <v>0.37390096630005903</v>
      </c>
    </row>
    <row r="111" spans="1:49" x14ac:dyDescent="0.2">
      <c r="A111" t="s">
        <v>1712</v>
      </c>
      <c r="B111">
        <v>645.495</v>
      </c>
      <c r="C111">
        <v>0</v>
      </c>
      <c r="D111">
        <v>0</v>
      </c>
      <c r="E111">
        <v>1.1700068712919899E-2</v>
      </c>
      <c r="F111">
        <v>0</v>
      </c>
      <c r="G111">
        <v>0</v>
      </c>
      <c r="H111">
        <v>0</v>
      </c>
      <c r="I111">
        <v>2.7090157161848701E-2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AA111" t="str">
        <f t="shared" si="47"/>
        <v>SM_d16:1/14:1</v>
      </c>
      <c r="AB111">
        <f t="shared" si="48"/>
        <v>0</v>
      </c>
      <c r="AC111">
        <f t="shared" si="49"/>
        <v>5.8500343564599497E-3</v>
      </c>
      <c r="AD111">
        <f t="shared" si="50"/>
        <v>0</v>
      </c>
      <c r="AE111">
        <f t="shared" si="51"/>
        <v>1.3545078580924351E-2</v>
      </c>
      <c r="AF111">
        <f t="shared" si="52"/>
        <v>0</v>
      </c>
      <c r="AG111">
        <f t="shared" si="53"/>
        <v>0</v>
      </c>
      <c r="AH111">
        <f t="shared" si="54"/>
        <v>0</v>
      </c>
      <c r="AI111">
        <f t="shared" si="57"/>
        <v>0</v>
      </c>
      <c r="AJ111">
        <f t="shared" si="58"/>
        <v>0</v>
      </c>
      <c r="AK111">
        <f t="shared" si="59"/>
        <v>0</v>
      </c>
      <c r="AM111" t="str">
        <f t="shared" si="60"/>
        <v>SM_d16:1/14:1</v>
      </c>
      <c r="AN111">
        <f t="shared" si="61"/>
        <v>3.8790225874768603E-3</v>
      </c>
      <c r="AO111">
        <f t="shared" si="62"/>
        <v>0</v>
      </c>
      <c r="AQ111">
        <f t="shared" si="63"/>
        <v>5.9677880023589775E-3</v>
      </c>
      <c r="AR111">
        <f t="shared" si="64"/>
        <v>0</v>
      </c>
      <c r="AT111">
        <f t="shared" si="55"/>
        <v>2.6688759297164698E-3</v>
      </c>
      <c r="AU111">
        <f t="shared" si="56"/>
        <v>0</v>
      </c>
      <c r="AW111">
        <f t="shared" si="65"/>
        <v>0.21977005601036662</v>
      </c>
    </row>
    <row r="112" spans="1:49" x14ac:dyDescent="0.2">
      <c r="A112" t="s">
        <v>1713</v>
      </c>
      <c r="B112">
        <v>647.49699999999996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AA112" t="str">
        <f t="shared" si="47"/>
        <v>SM_d16:1/14:0</v>
      </c>
      <c r="AB112">
        <f t="shared" si="48"/>
        <v>0</v>
      </c>
      <c r="AC112">
        <f t="shared" si="49"/>
        <v>0</v>
      </c>
      <c r="AD112">
        <f t="shared" si="50"/>
        <v>0</v>
      </c>
      <c r="AE112">
        <f t="shared" si="51"/>
        <v>0</v>
      </c>
      <c r="AF112">
        <f t="shared" si="52"/>
        <v>0</v>
      </c>
      <c r="AG112">
        <f t="shared" si="53"/>
        <v>0</v>
      </c>
      <c r="AH112">
        <f t="shared" si="54"/>
        <v>0</v>
      </c>
      <c r="AI112">
        <f t="shared" si="57"/>
        <v>0</v>
      </c>
      <c r="AJ112">
        <f t="shared" si="58"/>
        <v>0</v>
      </c>
      <c r="AK112">
        <f t="shared" si="59"/>
        <v>0</v>
      </c>
      <c r="AM112" t="str">
        <f t="shared" si="60"/>
        <v>SM_d16:1/14:0</v>
      </c>
      <c r="AN112">
        <f t="shared" si="61"/>
        <v>0</v>
      </c>
      <c r="AO112">
        <f t="shared" si="62"/>
        <v>0</v>
      </c>
      <c r="AQ112">
        <f t="shared" si="63"/>
        <v>0</v>
      </c>
      <c r="AR112">
        <f t="shared" si="64"/>
        <v>0</v>
      </c>
      <c r="AT112">
        <f t="shared" si="55"/>
        <v>0</v>
      </c>
      <c r="AU112">
        <f t="shared" si="56"/>
        <v>0</v>
      </c>
      <c r="AW112" t="e">
        <f t="shared" si="65"/>
        <v>#DIV/0!</v>
      </c>
    </row>
    <row r="113" spans="1:49" x14ac:dyDescent="0.2">
      <c r="A113" t="s">
        <v>1714</v>
      </c>
      <c r="B113">
        <v>673.52300000000002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AA113" t="str">
        <f t="shared" si="47"/>
        <v>SM_d16:1/16:1</v>
      </c>
      <c r="AB113">
        <f t="shared" si="48"/>
        <v>0</v>
      </c>
      <c r="AC113">
        <f t="shared" si="49"/>
        <v>0</v>
      </c>
      <c r="AD113">
        <f t="shared" si="50"/>
        <v>0</v>
      </c>
      <c r="AE113">
        <f t="shared" si="51"/>
        <v>0</v>
      </c>
      <c r="AF113">
        <f t="shared" si="52"/>
        <v>0</v>
      </c>
      <c r="AG113">
        <f t="shared" si="53"/>
        <v>0</v>
      </c>
      <c r="AH113">
        <f t="shared" si="54"/>
        <v>0</v>
      </c>
      <c r="AI113">
        <f t="shared" si="57"/>
        <v>0</v>
      </c>
      <c r="AJ113">
        <f t="shared" si="58"/>
        <v>0</v>
      </c>
      <c r="AK113">
        <f t="shared" si="59"/>
        <v>0</v>
      </c>
      <c r="AM113" t="str">
        <f t="shared" si="60"/>
        <v>SM_d16:1/16:1</v>
      </c>
      <c r="AN113">
        <f t="shared" si="61"/>
        <v>0</v>
      </c>
      <c r="AO113">
        <f t="shared" si="62"/>
        <v>0</v>
      </c>
      <c r="AQ113">
        <f t="shared" si="63"/>
        <v>0</v>
      </c>
      <c r="AR113">
        <f t="shared" si="64"/>
        <v>0</v>
      </c>
      <c r="AT113">
        <f t="shared" si="55"/>
        <v>0</v>
      </c>
      <c r="AU113">
        <f t="shared" si="56"/>
        <v>0</v>
      </c>
      <c r="AW113" t="e">
        <f t="shared" si="65"/>
        <v>#DIV/0!</v>
      </c>
    </row>
    <row r="114" spans="1:49" x14ac:dyDescent="0.2">
      <c r="A114" t="s">
        <v>1715</v>
      </c>
      <c r="B114">
        <v>675.52499999999998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0.13605568955502101</v>
      </c>
      <c r="K114">
        <v>0</v>
      </c>
      <c r="L114">
        <v>1.3028766633887001E-2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AA114" t="str">
        <f t="shared" si="47"/>
        <v>SM_d16:1/16:0</v>
      </c>
      <c r="AB114">
        <f t="shared" si="48"/>
        <v>0</v>
      </c>
      <c r="AC114">
        <f t="shared" si="49"/>
        <v>0</v>
      </c>
      <c r="AD114">
        <f t="shared" si="50"/>
        <v>0</v>
      </c>
      <c r="AE114">
        <f t="shared" si="51"/>
        <v>6.8027844777510504E-2</v>
      </c>
      <c r="AF114">
        <f t="shared" si="52"/>
        <v>6.5143833169435004E-3</v>
      </c>
      <c r="AG114">
        <f t="shared" si="53"/>
        <v>0</v>
      </c>
      <c r="AH114">
        <f t="shared" si="54"/>
        <v>0</v>
      </c>
      <c r="AI114">
        <f t="shared" si="57"/>
        <v>0</v>
      </c>
      <c r="AJ114">
        <f t="shared" si="58"/>
        <v>0</v>
      </c>
      <c r="AK114">
        <f t="shared" si="59"/>
        <v>0</v>
      </c>
      <c r="AM114" t="str">
        <f t="shared" si="60"/>
        <v>SM_d16:1/16:0</v>
      </c>
      <c r="AN114">
        <f t="shared" si="61"/>
        <v>1.4908445618890801E-2</v>
      </c>
      <c r="AO114">
        <f t="shared" si="62"/>
        <v>0</v>
      </c>
      <c r="AQ114">
        <f t="shared" si="63"/>
        <v>2.9828325888390104E-2</v>
      </c>
      <c r="AR114">
        <f t="shared" si="64"/>
        <v>0</v>
      </c>
      <c r="AT114">
        <f t="shared" si="55"/>
        <v>1.3339632868291415E-2</v>
      </c>
      <c r="AU114">
        <f t="shared" si="56"/>
        <v>0</v>
      </c>
      <c r="AW114">
        <f t="shared" si="65"/>
        <v>0.32632715035735604</v>
      </c>
    </row>
    <row r="115" spans="1:49" x14ac:dyDescent="0.2">
      <c r="A115" t="s">
        <v>1716</v>
      </c>
      <c r="B115">
        <v>697.54700000000003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8.5852324441917399E-2</v>
      </c>
      <c r="X115">
        <v>0</v>
      </c>
      <c r="AA115" t="str">
        <f t="shared" si="47"/>
        <v>SM_d16:1/18:3</v>
      </c>
      <c r="AB115">
        <f t="shared" si="48"/>
        <v>0</v>
      </c>
      <c r="AC115">
        <f t="shared" si="49"/>
        <v>0</v>
      </c>
      <c r="AD115">
        <f t="shared" si="50"/>
        <v>0</v>
      </c>
      <c r="AE115">
        <f t="shared" si="51"/>
        <v>0</v>
      </c>
      <c r="AF115">
        <f t="shared" si="52"/>
        <v>0</v>
      </c>
      <c r="AG115">
        <f t="shared" si="53"/>
        <v>0</v>
      </c>
      <c r="AH115">
        <f t="shared" si="54"/>
        <v>0</v>
      </c>
      <c r="AI115">
        <f t="shared" si="57"/>
        <v>0</v>
      </c>
      <c r="AJ115">
        <f t="shared" si="58"/>
        <v>0</v>
      </c>
      <c r="AK115">
        <f t="shared" si="59"/>
        <v>4.29261622209587E-2</v>
      </c>
      <c r="AM115" t="str">
        <f t="shared" si="60"/>
        <v>SM_d16:1/18:3</v>
      </c>
      <c r="AN115">
        <f t="shared" si="61"/>
        <v>0</v>
      </c>
      <c r="AO115">
        <f t="shared" si="62"/>
        <v>8.5852324441917406E-3</v>
      </c>
      <c r="AQ115">
        <f t="shared" si="63"/>
        <v>0</v>
      </c>
      <c r="AR115">
        <f t="shared" si="64"/>
        <v>1.9197163347849398E-2</v>
      </c>
      <c r="AT115">
        <f t="shared" si="55"/>
        <v>0</v>
      </c>
      <c r="AU115">
        <f t="shared" si="56"/>
        <v>7.8372091185150462E-3</v>
      </c>
      <c r="AW115">
        <f t="shared" si="65"/>
        <v>0.37390096630005903</v>
      </c>
    </row>
    <row r="116" spans="1:49" x14ac:dyDescent="0.2">
      <c r="A116" t="s">
        <v>1717</v>
      </c>
      <c r="B116">
        <v>699.54899999999998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AA116" t="str">
        <f t="shared" si="47"/>
        <v>SM_d16:1/18:2</v>
      </c>
      <c r="AB116">
        <f t="shared" si="48"/>
        <v>0</v>
      </c>
      <c r="AC116">
        <f t="shared" si="49"/>
        <v>0</v>
      </c>
      <c r="AD116">
        <f t="shared" si="50"/>
        <v>0</v>
      </c>
      <c r="AE116">
        <f t="shared" si="51"/>
        <v>0</v>
      </c>
      <c r="AF116">
        <f t="shared" si="52"/>
        <v>0</v>
      </c>
      <c r="AG116">
        <f t="shared" si="53"/>
        <v>0</v>
      </c>
      <c r="AH116">
        <f t="shared" si="54"/>
        <v>0</v>
      </c>
      <c r="AI116">
        <f t="shared" si="57"/>
        <v>0</v>
      </c>
      <c r="AJ116">
        <f t="shared" si="58"/>
        <v>0</v>
      </c>
      <c r="AK116">
        <f t="shared" si="59"/>
        <v>0</v>
      </c>
      <c r="AM116" t="str">
        <f t="shared" si="60"/>
        <v>SM_d16:1/18:2</v>
      </c>
      <c r="AN116">
        <f t="shared" si="61"/>
        <v>0</v>
      </c>
      <c r="AO116">
        <f t="shared" si="62"/>
        <v>0</v>
      </c>
      <c r="AQ116">
        <f t="shared" si="63"/>
        <v>0</v>
      </c>
      <c r="AR116">
        <f t="shared" si="64"/>
        <v>0</v>
      </c>
      <c r="AT116">
        <f t="shared" si="55"/>
        <v>0</v>
      </c>
      <c r="AU116">
        <f t="shared" si="56"/>
        <v>0</v>
      </c>
      <c r="AW116" t="e">
        <f t="shared" si="65"/>
        <v>#DIV/0!</v>
      </c>
    </row>
    <row r="117" spans="1:49" x14ac:dyDescent="0.2">
      <c r="A117" t="s">
        <v>1718</v>
      </c>
      <c r="B117">
        <v>701.55100000000004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6.1428740244734697E-4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AA117" t="str">
        <f t="shared" si="47"/>
        <v>SM_d16:1/18:1</v>
      </c>
      <c r="AB117">
        <f t="shared" si="48"/>
        <v>0</v>
      </c>
      <c r="AC117">
        <f t="shared" si="49"/>
        <v>0</v>
      </c>
      <c r="AD117">
        <f t="shared" si="50"/>
        <v>0</v>
      </c>
      <c r="AE117">
        <f t="shared" si="51"/>
        <v>3.0714370122367348E-4</v>
      </c>
      <c r="AF117">
        <f t="shared" si="52"/>
        <v>0</v>
      </c>
      <c r="AG117">
        <f t="shared" si="53"/>
        <v>0</v>
      </c>
      <c r="AH117">
        <f t="shared" si="54"/>
        <v>0</v>
      </c>
      <c r="AI117">
        <f t="shared" si="57"/>
        <v>0</v>
      </c>
      <c r="AJ117">
        <f t="shared" si="58"/>
        <v>0</v>
      </c>
      <c r="AK117">
        <f t="shared" si="59"/>
        <v>0</v>
      </c>
      <c r="AM117" t="str">
        <f t="shared" si="60"/>
        <v>SM_d16:1/18:1</v>
      </c>
      <c r="AN117">
        <f t="shared" si="61"/>
        <v>6.14287402447347E-5</v>
      </c>
      <c r="AO117">
        <f t="shared" si="62"/>
        <v>0</v>
      </c>
      <c r="AQ117">
        <f t="shared" si="63"/>
        <v>1.3735883895940384E-4</v>
      </c>
      <c r="AR117">
        <f t="shared" si="64"/>
        <v>0</v>
      </c>
      <c r="AT117">
        <f t="shared" si="55"/>
        <v>6.1428740244734686E-5</v>
      </c>
      <c r="AU117">
        <f t="shared" si="56"/>
        <v>0</v>
      </c>
      <c r="AW117">
        <f t="shared" si="65"/>
        <v>0.37390096630005903</v>
      </c>
    </row>
    <row r="118" spans="1:49" x14ac:dyDescent="0.2">
      <c r="A118" t="s">
        <v>1719</v>
      </c>
      <c r="B118">
        <v>703.553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8.8618247110914206E-2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AA118" t="str">
        <f t="shared" si="47"/>
        <v>SM_d16:1/18:0</v>
      </c>
      <c r="AB118">
        <f t="shared" si="48"/>
        <v>0</v>
      </c>
      <c r="AC118">
        <f t="shared" si="49"/>
        <v>0</v>
      </c>
      <c r="AD118">
        <f t="shared" si="50"/>
        <v>0</v>
      </c>
      <c r="AE118">
        <f t="shared" si="51"/>
        <v>0</v>
      </c>
      <c r="AF118">
        <f t="shared" si="52"/>
        <v>4.4309123555457103E-2</v>
      </c>
      <c r="AG118">
        <f t="shared" si="53"/>
        <v>0</v>
      </c>
      <c r="AH118">
        <f t="shared" si="54"/>
        <v>0</v>
      </c>
      <c r="AI118">
        <f t="shared" si="57"/>
        <v>0</v>
      </c>
      <c r="AJ118">
        <f t="shared" si="58"/>
        <v>0</v>
      </c>
      <c r="AK118">
        <f t="shared" si="59"/>
        <v>0</v>
      </c>
      <c r="AM118" t="str">
        <f t="shared" si="60"/>
        <v>SM_d16:1/18:0</v>
      </c>
      <c r="AN118">
        <f t="shared" si="61"/>
        <v>8.8618247110914209E-3</v>
      </c>
      <c r="AO118">
        <f t="shared" si="62"/>
        <v>0</v>
      </c>
      <c r="AQ118">
        <f t="shared" si="63"/>
        <v>1.9815642458687849E-2</v>
      </c>
      <c r="AR118">
        <f t="shared" si="64"/>
        <v>0</v>
      </c>
      <c r="AT118">
        <f t="shared" si="55"/>
        <v>8.8618247110914192E-3</v>
      </c>
      <c r="AU118">
        <f t="shared" si="56"/>
        <v>0</v>
      </c>
      <c r="AW118">
        <f t="shared" si="65"/>
        <v>0.37390096630005903</v>
      </c>
    </row>
    <row r="119" spans="1:49" x14ac:dyDescent="0.2">
      <c r="A119" t="s">
        <v>1720</v>
      </c>
      <c r="B119">
        <v>721.57100000000003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AA119" t="str">
        <f t="shared" si="47"/>
        <v>SM_d16:1/20:5</v>
      </c>
      <c r="AB119">
        <f t="shared" si="48"/>
        <v>0</v>
      </c>
      <c r="AC119">
        <f t="shared" si="49"/>
        <v>0</v>
      </c>
      <c r="AD119">
        <f t="shared" si="50"/>
        <v>0</v>
      </c>
      <c r="AE119">
        <f t="shared" si="51"/>
        <v>0</v>
      </c>
      <c r="AF119">
        <f t="shared" si="52"/>
        <v>0</v>
      </c>
      <c r="AG119">
        <f t="shared" si="53"/>
        <v>0</v>
      </c>
      <c r="AH119">
        <f t="shared" si="54"/>
        <v>0</v>
      </c>
      <c r="AI119">
        <f t="shared" si="57"/>
        <v>0</v>
      </c>
      <c r="AJ119">
        <f t="shared" si="58"/>
        <v>0</v>
      </c>
      <c r="AK119">
        <f t="shared" si="59"/>
        <v>0</v>
      </c>
      <c r="AM119" t="str">
        <f t="shared" si="60"/>
        <v>SM_d16:1/20:5</v>
      </c>
      <c r="AN119">
        <f t="shared" si="61"/>
        <v>0</v>
      </c>
      <c r="AO119">
        <f t="shared" si="62"/>
        <v>0</v>
      </c>
      <c r="AQ119">
        <f t="shared" si="63"/>
        <v>0</v>
      </c>
      <c r="AR119">
        <f t="shared" si="64"/>
        <v>0</v>
      </c>
      <c r="AT119">
        <f t="shared" si="55"/>
        <v>0</v>
      </c>
      <c r="AU119">
        <f t="shared" si="56"/>
        <v>0</v>
      </c>
      <c r="AW119" t="e">
        <f t="shared" si="65"/>
        <v>#DIV/0!</v>
      </c>
    </row>
    <row r="120" spans="1:49" x14ac:dyDescent="0.2">
      <c r="A120" t="s">
        <v>1721</v>
      </c>
      <c r="B120">
        <v>723.57299999999998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0.58298972485836698</v>
      </c>
      <c r="X120">
        <v>0</v>
      </c>
      <c r="AA120" t="str">
        <f t="shared" si="47"/>
        <v>SM_d16:1/20:4</v>
      </c>
      <c r="AB120">
        <f t="shared" si="48"/>
        <v>0</v>
      </c>
      <c r="AC120">
        <f t="shared" si="49"/>
        <v>0</v>
      </c>
      <c r="AD120">
        <f t="shared" si="50"/>
        <v>0</v>
      </c>
      <c r="AE120">
        <f t="shared" si="51"/>
        <v>0</v>
      </c>
      <c r="AF120">
        <f t="shared" si="52"/>
        <v>0</v>
      </c>
      <c r="AG120">
        <f t="shared" si="53"/>
        <v>0</v>
      </c>
      <c r="AH120">
        <f t="shared" si="54"/>
        <v>0</v>
      </c>
      <c r="AI120">
        <f t="shared" si="57"/>
        <v>0</v>
      </c>
      <c r="AJ120">
        <f t="shared" si="58"/>
        <v>0</v>
      </c>
      <c r="AK120">
        <f t="shared" si="59"/>
        <v>0.29149486242918349</v>
      </c>
      <c r="AM120" t="str">
        <f t="shared" si="60"/>
        <v>SM_d16:1/20:4</v>
      </c>
      <c r="AN120">
        <f t="shared" si="61"/>
        <v>0</v>
      </c>
      <c r="AO120">
        <f t="shared" si="62"/>
        <v>5.8298972485836695E-2</v>
      </c>
      <c r="AQ120">
        <f t="shared" si="63"/>
        <v>0</v>
      </c>
      <c r="AR120">
        <f t="shared" si="64"/>
        <v>0.13036046549672076</v>
      </c>
      <c r="AT120">
        <f t="shared" si="55"/>
        <v>0</v>
      </c>
      <c r="AU120">
        <f t="shared" si="56"/>
        <v>5.3219437183109654E-2</v>
      </c>
      <c r="AW120">
        <f t="shared" si="65"/>
        <v>0.37390096630005903</v>
      </c>
    </row>
    <row r="121" spans="1:49" x14ac:dyDescent="0.2">
      <c r="A121" t="s">
        <v>1722</v>
      </c>
      <c r="B121">
        <v>725.57500000000005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AA121" t="str">
        <f t="shared" si="47"/>
        <v>SM_d16:1/20:3</v>
      </c>
      <c r="AB121">
        <f t="shared" si="48"/>
        <v>0</v>
      </c>
      <c r="AC121">
        <f t="shared" si="49"/>
        <v>0</v>
      </c>
      <c r="AD121">
        <f t="shared" si="50"/>
        <v>0</v>
      </c>
      <c r="AE121">
        <f t="shared" si="51"/>
        <v>0</v>
      </c>
      <c r="AF121">
        <f t="shared" si="52"/>
        <v>0</v>
      </c>
      <c r="AG121">
        <f t="shared" si="53"/>
        <v>0</v>
      </c>
      <c r="AH121">
        <f t="shared" si="54"/>
        <v>0</v>
      </c>
      <c r="AI121">
        <f t="shared" si="57"/>
        <v>0</v>
      </c>
      <c r="AJ121">
        <f t="shared" si="58"/>
        <v>0</v>
      </c>
      <c r="AK121">
        <f t="shared" si="59"/>
        <v>0</v>
      </c>
      <c r="AM121" t="str">
        <f t="shared" si="60"/>
        <v>SM_d16:1/20:3</v>
      </c>
      <c r="AN121">
        <f t="shared" si="61"/>
        <v>0</v>
      </c>
      <c r="AO121">
        <f t="shared" si="62"/>
        <v>0</v>
      </c>
      <c r="AQ121">
        <f t="shared" si="63"/>
        <v>0</v>
      </c>
      <c r="AR121">
        <f t="shared" si="64"/>
        <v>0</v>
      </c>
      <c r="AT121">
        <f t="shared" si="55"/>
        <v>0</v>
      </c>
      <c r="AU121">
        <f t="shared" si="56"/>
        <v>0</v>
      </c>
      <c r="AW121" t="e">
        <f t="shared" si="65"/>
        <v>#DIV/0!</v>
      </c>
    </row>
    <row r="122" spans="1:49" x14ac:dyDescent="0.2">
      <c r="A122" t="s">
        <v>1723</v>
      </c>
      <c r="B122">
        <v>727.577</v>
      </c>
      <c r="C122">
        <v>0</v>
      </c>
      <c r="D122">
        <v>0</v>
      </c>
      <c r="E122">
        <v>0</v>
      </c>
      <c r="F122">
        <v>8.8618247110914206E-2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AA122" t="str">
        <f t="shared" si="47"/>
        <v>SM_d16:1/20:2</v>
      </c>
      <c r="AB122">
        <f t="shared" si="48"/>
        <v>0</v>
      </c>
      <c r="AC122">
        <f t="shared" si="49"/>
        <v>4.4309123555457103E-2</v>
      </c>
      <c r="AD122">
        <f t="shared" si="50"/>
        <v>0</v>
      </c>
      <c r="AE122">
        <f t="shared" si="51"/>
        <v>0</v>
      </c>
      <c r="AF122">
        <f t="shared" si="52"/>
        <v>0</v>
      </c>
      <c r="AG122">
        <f t="shared" si="53"/>
        <v>0</v>
      </c>
      <c r="AH122">
        <f t="shared" si="54"/>
        <v>0</v>
      </c>
      <c r="AI122">
        <f t="shared" si="57"/>
        <v>0</v>
      </c>
      <c r="AJ122">
        <f t="shared" si="58"/>
        <v>0</v>
      </c>
      <c r="AK122">
        <f t="shared" si="59"/>
        <v>0</v>
      </c>
      <c r="AM122" t="str">
        <f t="shared" si="60"/>
        <v>SM_d16:1/20:2</v>
      </c>
      <c r="AN122">
        <f t="shared" si="61"/>
        <v>8.8618247110914209E-3</v>
      </c>
      <c r="AO122">
        <f t="shared" si="62"/>
        <v>0</v>
      </c>
      <c r="AQ122">
        <f t="shared" si="63"/>
        <v>1.9815642458687849E-2</v>
      </c>
      <c r="AR122">
        <f t="shared" si="64"/>
        <v>0</v>
      </c>
      <c r="AT122">
        <f t="shared" si="55"/>
        <v>8.8618247110914192E-3</v>
      </c>
      <c r="AU122">
        <f t="shared" si="56"/>
        <v>0</v>
      </c>
      <c r="AW122">
        <f t="shared" si="65"/>
        <v>0.37390096630005903</v>
      </c>
    </row>
    <row r="123" spans="1:49" x14ac:dyDescent="0.2">
      <c r="A123" t="s">
        <v>1724</v>
      </c>
      <c r="B123">
        <v>729.57899999999995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AA123" t="str">
        <f t="shared" si="47"/>
        <v>SM_d16:1/20:1</v>
      </c>
      <c r="AB123">
        <f t="shared" si="48"/>
        <v>0</v>
      </c>
      <c r="AC123">
        <f t="shared" si="49"/>
        <v>0</v>
      </c>
      <c r="AD123">
        <f t="shared" si="50"/>
        <v>0</v>
      </c>
      <c r="AE123">
        <f t="shared" si="51"/>
        <v>0</v>
      </c>
      <c r="AF123">
        <f t="shared" si="52"/>
        <v>0</v>
      </c>
      <c r="AG123">
        <f t="shared" si="53"/>
        <v>0</v>
      </c>
      <c r="AH123">
        <f t="shared" si="54"/>
        <v>0</v>
      </c>
      <c r="AI123">
        <f t="shared" si="57"/>
        <v>0</v>
      </c>
      <c r="AJ123">
        <f t="shared" si="58"/>
        <v>0</v>
      </c>
      <c r="AK123">
        <f t="shared" si="59"/>
        <v>0</v>
      </c>
      <c r="AM123" t="str">
        <f t="shared" si="60"/>
        <v>SM_d16:1/20:1</v>
      </c>
      <c r="AN123">
        <f t="shared" si="61"/>
        <v>0</v>
      </c>
      <c r="AO123">
        <f t="shared" si="62"/>
        <v>0</v>
      </c>
      <c r="AQ123">
        <f t="shared" si="63"/>
        <v>0</v>
      </c>
      <c r="AR123">
        <f t="shared" si="64"/>
        <v>0</v>
      </c>
      <c r="AT123">
        <f t="shared" si="55"/>
        <v>0</v>
      </c>
      <c r="AU123">
        <f t="shared" si="56"/>
        <v>0</v>
      </c>
      <c r="AW123" t="e">
        <f t="shared" si="65"/>
        <v>#DIV/0!</v>
      </c>
    </row>
    <row r="124" spans="1:49" x14ac:dyDescent="0.2">
      <c r="A124" t="s">
        <v>1725</v>
      </c>
      <c r="B124">
        <v>731.58100000000002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9.34353965766377E-2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AA124" t="str">
        <f t="shared" si="47"/>
        <v>SM_d16:1/20:0</v>
      </c>
      <c r="AB124">
        <f t="shared" si="48"/>
        <v>0</v>
      </c>
      <c r="AC124">
        <f t="shared" si="49"/>
        <v>0</v>
      </c>
      <c r="AD124">
        <f t="shared" si="50"/>
        <v>0</v>
      </c>
      <c r="AE124">
        <f t="shared" si="51"/>
        <v>0</v>
      </c>
      <c r="AF124">
        <f t="shared" si="52"/>
        <v>0</v>
      </c>
      <c r="AG124">
        <f t="shared" si="53"/>
        <v>4.671769828831885E-2</v>
      </c>
      <c r="AH124">
        <f t="shared" si="54"/>
        <v>0</v>
      </c>
      <c r="AI124">
        <f t="shared" si="57"/>
        <v>0</v>
      </c>
      <c r="AJ124">
        <f t="shared" si="58"/>
        <v>0</v>
      </c>
      <c r="AK124">
        <f t="shared" si="59"/>
        <v>0</v>
      </c>
      <c r="AM124" t="str">
        <f t="shared" si="60"/>
        <v>SM_d16:1/20:0</v>
      </c>
      <c r="AN124">
        <f t="shared" si="61"/>
        <v>0</v>
      </c>
      <c r="AO124">
        <f t="shared" si="62"/>
        <v>9.3435396576637703E-3</v>
      </c>
      <c r="AQ124">
        <f t="shared" si="63"/>
        <v>0</v>
      </c>
      <c r="AR124">
        <f t="shared" si="64"/>
        <v>2.0892789825001302E-2</v>
      </c>
      <c r="AT124">
        <f t="shared" si="55"/>
        <v>0</v>
      </c>
      <c r="AU124">
        <f t="shared" si="56"/>
        <v>8.5294457290775744E-3</v>
      </c>
      <c r="AW124">
        <f t="shared" si="65"/>
        <v>0.37390096630005903</v>
      </c>
    </row>
    <row r="125" spans="1:49" x14ac:dyDescent="0.2">
      <c r="A125" t="s">
        <v>1726</v>
      </c>
      <c r="B125">
        <v>747.59699999999998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AA125" t="str">
        <f t="shared" si="47"/>
        <v>SM_d16:1/22:6</v>
      </c>
      <c r="AB125">
        <f t="shared" si="48"/>
        <v>0</v>
      </c>
      <c r="AC125">
        <f t="shared" si="49"/>
        <v>0</v>
      </c>
      <c r="AD125">
        <f t="shared" si="50"/>
        <v>0</v>
      </c>
      <c r="AE125">
        <f t="shared" si="51"/>
        <v>0</v>
      </c>
      <c r="AF125">
        <f t="shared" si="52"/>
        <v>0</v>
      </c>
      <c r="AG125">
        <f t="shared" si="53"/>
        <v>0</v>
      </c>
      <c r="AH125">
        <f t="shared" si="54"/>
        <v>0</v>
      </c>
      <c r="AI125">
        <f t="shared" si="57"/>
        <v>0</v>
      </c>
      <c r="AJ125">
        <f t="shared" si="58"/>
        <v>0</v>
      </c>
      <c r="AK125">
        <f t="shared" si="59"/>
        <v>0</v>
      </c>
      <c r="AM125" t="str">
        <f t="shared" si="60"/>
        <v>SM_d16:1/22:6</v>
      </c>
      <c r="AN125">
        <f t="shared" si="61"/>
        <v>0</v>
      </c>
      <c r="AO125">
        <f t="shared" si="62"/>
        <v>0</v>
      </c>
      <c r="AQ125">
        <f t="shared" si="63"/>
        <v>0</v>
      </c>
      <c r="AR125">
        <f t="shared" si="64"/>
        <v>0</v>
      </c>
      <c r="AT125">
        <f t="shared" si="55"/>
        <v>0</v>
      </c>
      <c r="AU125">
        <f t="shared" si="56"/>
        <v>0</v>
      </c>
      <c r="AW125" t="e">
        <f t="shared" si="65"/>
        <v>#DIV/0!</v>
      </c>
    </row>
    <row r="126" spans="1:49" x14ac:dyDescent="0.2">
      <c r="A126" t="s">
        <v>1727</v>
      </c>
      <c r="B126">
        <v>749.59900000000005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AA126" t="str">
        <f t="shared" si="47"/>
        <v>SM_d16:1/22:5</v>
      </c>
      <c r="AB126">
        <f t="shared" si="48"/>
        <v>0</v>
      </c>
      <c r="AC126">
        <f t="shared" si="49"/>
        <v>0</v>
      </c>
      <c r="AD126">
        <f t="shared" si="50"/>
        <v>0</v>
      </c>
      <c r="AE126">
        <f t="shared" si="51"/>
        <v>0</v>
      </c>
      <c r="AF126">
        <f t="shared" si="52"/>
        <v>0</v>
      </c>
      <c r="AG126">
        <f t="shared" si="53"/>
        <v>0</v>
      </c>
      <c r="AH126">
        <f t="shared" si="54"/>
        <v>0</v>
      </c>
      <c r="AI126">
        <f t="shared" si="57"/>
        <v>0</v>
      </c>
      <c r="AJ126">
        <f t="shared" si="58"/>
        <v>0</v>
      </c>
      <c r="AK126">
        <f t="shared" si="59"/>
        <v>0</v>
      </c>
      <c r="AM126" t="str">
        <f t="shared" si="60"/>
        <v>SM_d16:1/22:5</v>
      </c>
      <c r="AN126">
        <f t="shared" si="61"/>
        <v>0</v>
      </c>
      <c r="AO126">
        <f t="shared" si="62"/>
        <v>0</v>
      </c>
      <c r="AQ126">
        <f t="shared" si="63"/>
        <v>0</v>
      </c>
      <c r="AR126">
        <f t="shared" si="64"/>
        <v>0</v>
      </c>
      <c r="AT126">
        <f t="shared" si="55"/>
        <v>0</v>
      </c>
      <c r="AU126">
        <f t="shared" si="56"/>
        <v>0</v>
      </c>
      <c r="AW126" t="e">
        <f t="shared" si="65"/>
        <v>#DIV/0!</v>
      </c>
    </row>
    <row r="127" spans="1:49" x14ac:dyDescent="0.2">
      <c r="A127" t="s">
        <v>1728</v>
      </c>
      <c r="B127">
        <v>751.601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AA127" t="str">
        <f t="shared" si="47"/>
        <v>SM_d16:1/22:4</v>
      </c>
      <c r="AB127">
        <f t="shared" si="48"/>
        <v>0</v>
      </c>
      <c r="AC127">
        <f t="shared" si="49"/>
        <v>0</v>
      </c>
      <c r="AD127">
        <f t="shared" si="50"/>
        <v>0</v>
      </c>
      <c r="AE127">
        <f t="shared" si="51"/>
        <v>0</v>
      </c>
      <c r="AF127">
        <f t="shared" si="52"/>
        <v>0</v>
      </c>
      <c r="AG127">
        <f t="shared" si="53"/>
        <v>0</v>
      </c>
      <c r="AH127">
        <f t="shared" si="54"/>
        <v>0</v>
      </c>
      <c r="AI127">
        <f t="shared" si="57"/>
        <v>0</v>
      </c>
      <c r="AJ127">
        <f t="shared" si="58"/>
        <v>0</v>
      </c>
      <c r="AK127">
        <f t="shared" si="59"/>
        <v>0</v>
      </c>
      <c r="AM127" t="str">
        <f t="shared" si="60"/>
        <v>SM_d16:1/22:4</v>
      </c>
      <c r="AN127">
        <f t="shared" si="61"/>
        <v>0</v>
      </c>
      <c r="AO127">
        <f t="shared" si="62"/>
        <v>0</v>
      </c>
      <c r="AQ127">
        <f t="shared" si="63"/>
        <v>0</v>
      </c>
      <c r="AR127">
        <f t="shared" si="64"/>
        <v>0</v>
      </c>
      <c r="AT127">
        <f t="shared" si="55"/>
        <v>0</v>
      </c>
      <c r="AU127">
        <f t="shared" si="56"/>
        <v>0</v>
      </c>
      <c r="AW127" t="e">
        <f t="shared" si="65"/>
        <v>#DIV/0!</v>
      </c>
    </row>
    <row r="128" spans="1:49" x14ac:dyDescent="0.2">
      <c r="A128" t="s">
        <v>1729</v>
      </c>
      <c r="B128">
        <v>753.60299999999995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AA128" t="str">
        <f t="shared" si="47"/>
        <v>SM_d16:1/22:3</v>
      </c>
      <c r="AB128">
        <f t="shared" si="48"/>
        <v>0</v>
      </c>
      <c r="AC128">
        <f t="shared" si="49"/>
        <v>0</v>
      </c>
      <c r="AD128">
        <f t="shared" si="50"/>
        <v>0</v>
      </c>
      <c r="AE128">
        <f t="shared" si="51"/>
        <v>0</v>
      </c>
      <c r="AF128">
        <f t="shared" si="52"/>
        <v>0</v>
      </c>
      <c r="AG128">
        <f t="shared" si="53"/>
        <v>0</v>
      </c>
      <c r="AH128">
        <f t="shared" si="54"/>
        <v>0</v>
      </c>
      <c r="AI128">
        <f t="shared" si="57"/>
        <v>0</v>
      </c>
      <c r="AJ128">
        <f t="shared" si="58"/>
        <v>0</v>
      </c>
      <c r="AK128">
        <f t="shared" si="59"/>
        <v>0</v>
      </c>
      <c r="AM128" t="str">
        <f t="shared" si="60"/>
        <v>SM_d16:1/22:3</v>
      </c>
      <c r="AN128">
        <f t="shared" si="61"/>
        <v>0</v>
      </c>
      <c r="AO128">
        <f t="shared" si="62"/>
        <v>0</v>
      </c>
      <c r="AQ128">
        <f t="shared" si="63"/>
        <v>0</v>
      </c>
      <c r="AR128">
        <f t="shared" si="64"/>
        <v>0</v>
      </c>
      <c r="AT128">
        <f t="shared" si="55"/>
        <v>0</v>
      </c>
      <c r="AU128">
        <f t="shared" si="56"/>
        <v>0</v>
      </c>
      <c r="AW128" t="e">
        <f t="shared" si="65"/>
        <v>#DIV/0!</v>
      </c>
    </row>
    <row r="129" spans="1:49" x14ac:dyDescent="0.2">
      <c r="A129" t="s">
        <v>1730</v>
      </c>
      <c r="B129">
        <v>755.60500000000002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7.2045586926516497E-2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AA129" t="str">
        <f t="shared" si="47"/>
        <v>SM_d16:1/22:2</v>
      </c>
      <c r="AB129">
        <f t="shared" si="48"/>
        <v>0</v>
      </c>
      <c r="AC129">
        <f t="shared" si="49"/>
        <v>0</v>
      </c>
      <c r="AD129">
        <f t="shared" si="50"/>
        <v>0</v>
      </c>
      <c r="AE129">
        <f t="shared" si="51"/>
        <v>0</v>
      </c>
      <c r="AF129">
        <f t="shared" si="52"/>
        <v>3.6022793463258249E-2</v>
      </c>
      <c r="AG129">
        <f t="shared" si="53"/>
        <v>0</v>
      </c>
      <c r="AH129">
        <f t="shared" si="54"/>
        <v>0</v>
      </c>
      <c r="AI129">
        <f t="shared" si="57"/>
        <v>0</v>
      </c>
      <c r="AJ129">
        <f t="shared" si="58"/>
        <v>0</v>
      </c>
      <c r="AK129">
        <f t="shared" si="59"/>
        <v>0</v>
      </c>
      <c r="AM129" t="str">
        <f t="shared" si="60"/>
        <v>SM_d16:1/22:2</v>
      </c>
      <c r="AN129">
        <f t="shared" si="61"/>
        <v>7.2045586926516494E-3</v>
      </c>
      <c r="AO129">
        <f t="shared" si="62"/>
        <v>0</v>
      </c>
      <c r="AQ129">
        <f t="shared" si="63"/>
        <v>1.6109882984656102E-2</v>
      </c>
      <c r="AR129">
        <f t="shared" si="64"/>
        <v>0</v>
      </c>
      <c r="AT129">
        <f t="shared" si="55"/>
        <v>7.2045586926516485E-3</v>
      </c>
      <c r="AU129">
        <f t="shared" si="56"/>
        <v>0</v>
      </c>
      <c r="AW129">
        <f t="shared" si="65"/>
        <v>0.37390096630005903</v>
      </c>
    </row>
    <row r="130" spans="1:49" x14ac:dyDescent="0.2">
      <c r="A130" t="s">
        <v>1731</v>
      </c>
      <c r="B130">
        <v>757.60699999999997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AA130" t="str">
        <f t="shared" si="47"/>
        <v>SM_d16:1/22:1</v>
      </c>
      <c r="AB130">
        <f t="shared" si="48"/>
        <v>0</v>
      </c>
      <c r="AC130">
        <f t="shared" si="49"/>
        <v>0</v>
      </c>
      <c r="AD130">
        <f t="shared" si="50"/>
        <v>0</v>
      </c>
      <c r="AE130">
        <f t="shared" si="51"/>
        <v>0</v>
      </c>
      <c r="AF130">
        <f t="shared" si="52"/>
        <v>0</v>
      </c>
      <c r="AG130">
        <f t="shared" si="53"/>
        <v>0</v>
      </c>
      <c r="AH130">
        <f t="shared" si="54"/>
        <v>0</v>
      </c>
      <c r="AI130">
        <f t="shared" si="57"/>
        <v>0</v>
      </c>
      <c r="AJ130">
        <f t="shared" si="58"/>
        <v>0</v>
      </c>
      <c r="AK130">
        <f t="shared" si="59"/>
        <v>0</v>
      </c>
      <c r="AM130" t="str">
        <f t="shared" si="60"/>
        <v>SM_d16:1/22:1</v>
      </c>
      <c r="AN130">
        <f t="shared" si="61"/>
        <v>0</v>
      </c>
      <c r="AO130">
        <f t="shared" si="62"/>
        <v>0</v>
      </c>
      <c r="AQ130">
        <f t="shared" si="63"/>
        <v>0</v>
      </c>
      <c r="AR130">
        <f t="shared" si="64"/>
        <v>0</v>
      </c>
      <c r="AT130">
        <f t="shared" si="55"/>
        <v>0</v>
      </c>
      <c r="AU130">
        <f t="shared" si="56"/>
        <v>0</v>
      </c>
      <c r="AW130" t="e">
        <f t="shared" si="65"/>
        <v>#DIV/0!</v>
      </c>
    </row>
    <row r="131" spans="1:49" x14ac:dyDescent="0.2">
      <c r="A131" t="s">
        <v>1732</v>
      </c>
      <c r="B131">
        <v>759.60900000000004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2.1740159272370201E-2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AA131" t="str">
        <f t="shared" si="47"/>
        <v>SM_d16:1/22:0</v>
      </c>
      <c r="AB131">
        <f t="shared" si="48"/>
        <v>0</v>
      </c>
      <c r="AC131">
        <f t="shared" si="49"/>
        <v>0</v>
      </c>
      <c r="AD131">
        <f t="shared" si="50"/>
        <v>0</v>
      </c>
      <c r="AE131">
        <f t="shared" si="51"/>
        <v>0</v>
      </c>
      <c r="AF131">
        <f t="shared" si="52"/>
        <v>0</v>
      </c>
      <c r="AG131">
        <f t="shared" si="53"/>
        <v>0</v>
      </c>
      <c r="AH131">
        <f t="shared" si="54"/>
        <v>0</v>
      </c>
      <c r="AI131">
        <f t="shared" si="57"/>
        <v>0</v>
      </c>
      <c r="AJ131">
        <f t="shared" si="58"/>
        <v>0</v>
      </c>
      <c r="AK131">
        <f t="shared" si="59"/>
        <v>0</v>
      </c>
      <c r="AM131" t="str">
        <f t="shared" si="60"/>
        <v>SM_d16:1/22:0</v>
      </c>
      <c r="AN131">
        <f t="shared" si="61"/>
        <v>0</v>
      </c>
      <c r="AO131">
        <f t="shared" si="62"/>
        <v>0</v>
      </c>
      <c r="AQ131">
        <f t="shared" si="63"/>
        <v>0</v>
      </c>
      <c r="AR131">
        <f t="shared" si="64"/>
        <v>0</v>
      </c>
      <c r="AT131">
        <f t="shared" si="55"/>
        <v>0</v>
      </c>
      <c r="AU131">
        <f t="shared" si="56"/>
        <v>0</v>
      </c>
      <c r="AW131" t="e">
        <f t="shared" si="65"/>
        <v>#DIV/0!</v>
      </c>
    </row>
    <row r="132" spans="1:49" x14ac:dyDescent="0.2">
      <c r="A132" t="s">
        <v>1733</v>
      </c>
      <c r="B132">
        <v>785.63499999999999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AA132" t="str">
        <f t="shared" si="47"/>
        <v>SM_d16:1/24:1</v>
      </c>
      <c r="AB132">
        <f t="shared" si="48"/>
        <v>0</v>
      </c>
      <c r="AC132">
        <f t="shared" si="49"/>
        <v>0</v>
      </c>
      <c r="AD132">
        <f t="shared" si="50"/>
        <v>0</v>
      </c>
      <c r="AE132">
        <f t="shared" si="51"/>
        <v>0</v>
      </c>
      <c r="AF132">
        <f t="shared" si="52"/>
        <v>0</v>
      </c>
      <c r="AG132">
        <f t="shared" si="53"/>
        <v>0</v>
      </c>
      <c r="AH132">
        <f t="shared" si="54"/>
        <v>0</v>
      </c>
      <c r="AI132">
        <f t="shared" si="57"/>
        <v>0</v>
      </c>
      <c r="AJ132">
        <f t="shared" si="58"/>
        <v>0</v>
      </c>
      <c r="AK132">
        <f t="shared" si="59"/>
        <v>0</v>
      </c>
      <c r="AM132" t="str">
        <f t="shared" si="60"/>
        <v>SM_d16:1/24:1</v>
      </c>
      <c r="AN132">
        <f t="shared" si="61"/>
        <v>0</v>
      </c>
      <c r="AO132">
        <f t="shared" si="62"/>
        <v>0</v>
      </c>
      <c r="AQ132">
        <f t="shared" si="63"/>
        <v>0</v>
      </c>
      <c r="AR132">
        <f t="shared" si="64"/>
        <v>0</v>
      </c>
      <c r="AT132">
        <f t="shared" si="55"/>
        <v>0</v>
      </c>
      <c r="AU132">
        <f t="shared" si="56"/>
        <v>0</v>
      </c>
      <c r="AW132" t="e">
        <f t="shared" si="65"/>
        <v>#DIV/0!</v>
      </c>
    </row>
    <row r="133" spans="1:49" x14ac:dyDescent="0.2">
      <c r="A133" t="s">
        <v>1734</v>
      </c>
      <c r="B133">
        <v>787.63699999999994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AA133" t="str">
        <f t="shared" si="47"/>
        <v>SM_d16:1/24:0</v>
      </c>
      <c r="AB133">
        <f t="shared" si="48"/>
        <v>0</v>
      </c>
      <c r="AC133">
        <f t="shared" si="49"/>
        <v>0</v>
      </c>
      <c r="AD133">
        <f t="shared" si="50"/>
        <v>0</v>
      </c>
      <c r="AE133">
        <f t="shared" si="51"/>
        <v>0</v>
      </c>
      <c r="AF133">
        <f t="shared" si="52"/>
        <v>0</v>
      </c>
      <c r="AG133">
        <f t="shared" si="53"/>
        <v>0</v>
      </c>
      <c r="AH133">
        <f t="shared" si="54"/>
        <v>0</v>
      </c>
      <c r="AI133">
        <f t="shared" si="57"/>
        <v>0</v>
      </c>
      <c r="AJ133">
        <f t="shared" si="58"/>
        <v>0</v>
      </c>
      <c r="AK133">
        <f t="shared" si="59"/>
        <v>0</v>
      </c>
      <c r="AM133" t="str">
        <f t="shared" si="60"/>
        <v>SM_d16:1/24:0</v>
      </c>
      <c r="AN133">
        <f t="shared" si="61"/>
        <v>0</v>
      </c>
      <c r="AO133">
        <f t="shared" si="62"/>
        <v>0</v>
      </c>
      <c r="AQ133">
        <f t="shared" si="63"/>
        <v>0</v>
      </c>
      <c r="AR133">
        <f t="shared" si="64"/>
        <v>0</v>
      </c>
      <c r="AT133">
        <f t="shared" si="55"/>
        <v>0</v>
      </c>
      <c r="AU133">
        <f t="shared" si="56"/>
        <v>0</v>
      </c>
      <c r="AW133" t="e">
        <f t="shared" si="65"/>
        <v>#DIV/0!</v>
      </c>
    </row>
    <row r="134" spans="1:49" x14ac:dyDescent="0.2">
      <c r="A134" t="s">
        <v>1735</v>
      </c>
      <c r="B134">
        <v>813.66300000000001</v>
      </c>
      <c r="C134">
        <v>0</v>
      </c>
      <c r="D134">
        <v>0</v>
      </c>
      <c r="E134">
        <v>0</v>
      </c>
      <c r="F134">
        <v>0</v>
      </c>
      <c r="G134">
        <v>0.112039582952148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AA134" t="str">
        <f t="shared" si="47"/>
        <v>SM_d16:1/26:1</v>
      </c>
      <c r="AB134">
        <f t="shared" si="48"/>
        <v>0</v>
      </c>
      <c r="AC134">
        <f t="shared" si="49"/>
        <v>0</v>
      </c>
      <c r="AD134">
        <f t="shared" si="50"/>
        <v>5.6019791476073999E-2</v>
      </c>
      <c r="AE134">
        <f t="shared" si="51"/>
        <v>0</v>
      </c>
      <c r="AF134">
        <f t="shared" si="52"/>
        <v>0</v>
      </c>
      <c r="AG134">
        <f t="shared" si="53"/>
        <v>0</v>
      </c>
      <c r="AH134">
        <f t="shared" si="54"/>
        <v>0</v>
      </c>
      <c r="AI134">
        <f t="shared" si="57"/>
        <v>0</v>
      </c>
      <c r="AJ134">
        <f t="shared" si="58"/>
        <v>0</v>
      </c>
      <c r="AK134">
        <f t="shared" si="59"/>
        <v>0</v>
      </c>
      <c r="AM134" t="str">
        <f t="shared" si="60"/>
        <v>SM_d16:1/26:1</v>
      </c>
      <c r="AN134">
        <f t="shared" si="61"/>
        <v>1.12039582952148E-2</v>
      </c>
      <c r="AO134">
        <f t="shared" si="62"/>
        <v>0</v>
      </c>
      <c r="AQ134">
        <f t="shared" si="63"/>
        <v>2.5052812365172952E-2</v>
      </c>
      <c r="AR134">
        <f t="shared" si="64"/>
        <v>0</v>
      </c>
      <c r="AT134">
        <f t="shared" si="55"/>
        <v>1.12039582952148E-2</v>
      </c>
      <c r="AU134">
        <f t="shared" si="56"/>
        <v>0</v>
      </c>
      <c r="AW134">
        <f t="shared" si="65"/>
        <v>0.37390096630005903</v>
      </c>
    </row>
    <row r="135" spans="1:49" x14ac:dyDescent="0.2">
      <c r="A135" t="s">
        <v>1736</v>
      </c>
      <c r="B135">
        <v>815.66499999999996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6.1428740244734697E-4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AA135" t="str">
        <f t="shared" si="47"/>
        <v>SM_d16:1/26:0</v>
      </c>
      <c r="AB135">
        <f t="shared" si="48"/>
        <v>0</v>
      </c>
      <c r="AC135">
        <f t="shared" si="49"/>
        <v>0</v>
      </c>
      <c r="AD135">
        <f t="shared" si="50"/>
        <v>0</v>
      </c>
      <c r="AE135">
        <f t="shared" si="51"/>
        <v>3.0714370122367348E-4</v>
      </c>
      <c r="AF135">
        <f t="shared" si="52"/>
        <v>0</v>
      </c>
      <c r="AG135">
        <f t="shared" si="53"/>
        <v>0</v>
      </c>
      <c r="AH135">
        <f t="shared" si="54"/>
        <v>0</v>
      </c>
      <c r="AI135">
        <f t="shared" ref="AI135:AI166" si="66">AVERAGE(S135:T135)</f>
        <v>0</v>
      </c>
      <c r="AJ135">
        <f t="shared" ref="AJ135:AJ166" si="67">AVERAGE(U135:V135)</f>
        <v>0</v>
      </c>
      <c r="AK135">
        <f t="shared" ref="AK135:AK166" si="68">AVERAGE(W135:X135)</f>
        <v>0</v>
      </c>
      <c r="AM135" t="str">
        <f t="shared" ref="AM135:AM166" si="69">A135</f>
        <v>SM_d16:1/26:0</v>
      </c>
      <c r="AN135">
        <f t="shared" ref="AN135:AN166" si="70">AVERAGE(AB135:AF135)</f>
        <v>6.14287402447347E-5</v>
      </c>
      <c r="AO135">
        <f t="shared" ref="AO135:AO166" si="71">AVERAGE(AG135:AK135)</f>
        <v>0</v>
      </c>
      <c r="AQ135">
        <f t="shared" ref="AQ135:AQ166" si="72">STDEV(AB135:AF135)</f>
        <v>1.3735883895940384E-4</v>
      </c>
      <c r="AR135">
        <f t="shared" ref="AR135:AR166" si="73">STDEV(AG135:AK135)</f>
        <v>0</v>
      </c>
      <c r="AT135">
        <f t="shared" si="55"/>
        <v>6.1428740244734686E-5</v>
      </c>
      <c r="AU135">
        <f t="shared" si="56"/>
        <v>0</v>
      </c>
      <c r="AW135">
        <f t="shared" ref="AW135:AW166" si="74">TTEST(AB135:AF135,AG135:AK135,2,3)</f>
        <v>0.37390096630005903</v>
      </c>
    </row>
    <row r="136" spans="1:49" x14ac:dyDescent="0.2">
      <c r="A136" t="s">
        <v>1737</v>
      </c>
      <c r="B136">
        <v>677.52700000000004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AA136" t="str">
        <f t="shared" si="47"/>
        <v>SM_d20:0/12:0</v>
      </c>
      <c r="AB136">
        <f t="shared" si="48"/>
        <v>0</v>
      </c>
      <c r="AC136">
        <f t="shared" si="49"/>
        <v>0</v>
      </c>
      <c r="AD136">
        <f t="shared" si="50"/>
        <v>0</v>
      </c>
      <c r="AE136">
        <f t="shared" si="51"/>
        <v>0</v>
      </c>
      <c r="AF136">
        <f t="shared" si="52"/>
        <v>0</v>
      </c>
      <c r="AG136">
        <f t="shared" si="53"/>
        <v>0</v>
      </c>
      <c r="AH136">
        <f t="shared" si="54"/>
        <v>0</v>
      </c>
      <c r="AI136">
        <f t="shared" si="66"/>
        <v>0</v>
      </c>
      <c r="AJ136">
        <f t="shared" si="67"/>
        <v>0</v>
      </c>
      <c r="AK136">
        <f t="shared" si="68"/>
        <v>0</v>
      </c>
      <c r="AM136" t="str">
        <f t="shared" si="69"/>
        <v>SM_d20:0/12:0</v>
      </c>
      <c r="AN136">
        <f t="shared" si="70"/>
        <v>0</v>
      </c>
      <c r="AO136">
        <f t="shared" si="71"/>
        <v>0</v>
      </c>
      <c r="AQ136">
        <f t="shared" si="72"/>
        <v>0</v>
      </c>
      <c r="AR136">
        <f t="shared" si="73"/>
        <v>0</v>
      </c>
      <c r="AT136">
        <f t="shared" si="55"/>
        <v>0</v>
      </c>
      <c r="AU136">
        <f t="shared" si="56"/>
        <v>0</v>
      </c>
      <c r="AW136" t="e">
        <f t="shared" si="74"/>
        <v>#DIV/0!</v>
      </c>
    </row>
    <row r="137" spans="1:49" x14ac:dyDescent="0.2">
      <c r="A137" t="s">
        <v>1738</v>
      </c>
      <c r="B137">
        <v>703.553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0.117029021270646</v>
      </c>
      <c r="J137">
        <v>0</v>
      </c>
      <c r="K137">
        <v>0.117803855397209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AA137" t="str">
        <f t="shared" si="47"/>
        <v>SM_d20:0/14:1</v>
      </c>
      <c r="AB137">
        <f t="shared" si="48"/>
        <v>0</v>
      </c>
      <c r="AC137">
        <f t="shared" si="49"/>
        <v>0</v>
      </c>
      <c r="AD137">
        <f t="shared" si="50"/>
        <v>0</v>
      </c>
      <c r="AE137">
        <f t="shared" si="51"/>
        <v>5.8514510635323001E-2</v>
      </c>
      <c r="AF137">
        <f t="shared" si="52"/>
        <v>5.89019276986045E-2</v>
      </c>
      <c r="AG137">
        <f t="shared" si="53"/>
        <v>0</v>
      </c>
      <c r="AH137">
        <f t="shared" si="54"/>
        <v>0</v>
      </c>
      <c r="AI137">
        <f t="shared" si="66"/>
        <v>0</v>
      </c>
      <c r="AJ137">
        <f t="shared" si="67"/>
        <v>0</v>
      </c>
      <c r="AK137">
        <f t="shared" si="68"/>
        <v>0</v>
      </c>
      <c r="AM137" t="str">
        <f t="shared" si="69"/>
        <v>SM_d20:0/14:1</v>
      </c>
      <c r="AN137">
        <f t="shared" si="70"/>
        <v>2.34832876667855E-2</v>
      </c>
      <c r="AO137">
        <f t="shared" si="71"/>
        <v>0</v>
      </c>
      <c r="AQ137">
        <f t="shared" si="72"/>
        <v>3.2156107675284491E-2</v>
      </c>
      <c r="AR137">
        <f t="shared" si="73"/>
        <v>0</v>
      </c>
      <c r="AT137">
        <f t="shared" si="55"/>
        <v>1.4380648530747771E-2</v>
      </c>
      <c r="AU137">
        <f t="shared" si="56"/>
        <v>0</v>
      </c>
      <c r="AW137">
        <f t="shared" si="74"/>
        <v>0.17781090677576852</v>
      </c>
    </row>
    <row r="138" spans="1:49" x14ac:dyDescent="0.2">
      <c r="A138" t="s">
        <v>1739</v>
      </c>
      <c r="B138">
        <v>705.55499999999995</v>
      </c>
      <c r="C138">
        <v>0</v>
      </c>
      <c r="D138">
        <v>0</v>
      </c>
      <c r="E138">
        <v>3.15570639308837E-2</v>
      </c>
      <c r="F138">
        <v>0</v>
      </c>
      <c r="G138">
        <v>0</v>
      </c>
      <c r="H138">
        <v>4.7908568368655098E-2</v>
      </c>
      <c r="I138">
        <v>0</v>
      </c>
      <c r="J138">
        <v>0</v>
      </c>
      <c r="K138">
        <v>0</v>
      </c>
      <c r="L138">
        <v>3.5140786921372603E-2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AA138" t="str">
        <f t="shared" si="47"/>
        <v>SM_d20:0/14:0</v>
      </c>
      <c r="AB138">
        <f t="shared" si="48"/>
        <v>0</v>
      </c>
      <c r="AC138">
        <f t="shared" si="49"/>
        <v>1.577853196544185E-2</v>
      </c>
      <c r="AD138">
        <f t="shared" si="50"/>
        <v>2.3954284184327549E-2</v>
      </c>
      <c r="AE138">
        <f t="shared" si="51"/>
        <v>0</v>
      </c>
      <c r="AF138">
        <f t="shared" si="52"/>
        <v>1.7570393460686302E-2</v>
      </c>
      <c r="AG138">
        <f t="shared" si="53"/>
        <v>0</v>
      </c>
      <c r="AH138">
        <f t="shared" si="54"/>
        <v>0</v>
      </c>
      <c r="AI138">
        <f t="shared" si="66"/>
        <v>0</v>
      </c>
      <c r="AJ138">
        <f t="shared" si="67"/>
        <v>0</v>
      </c>
      <c r="AK138">
        <f t="shared" si="68"/>
        <v>0</v>
      </c>
      <c r="AM138" t="str">
        <f t="shared" si="69"/>
        <v>SM_d20:0/14:0</v>
      </c>
      <c r="AN138">
        <f t="shared" si="70"/>
        <v>1.1460641922091138E-2</v>
      </c>
      <c r="AO138">
        <f t="shared" si="71"/>
        <v>0</v>
      </c>
      <c r="AQ138">
        <f t="shared" si="72"/>
        <v>1.0894459162796457E-2</v>
      </c>
      <c r="AR138">
        <f t="shared" si="73"/>
        <v>0</v>
      </c>
      <c r="AT138">
        <f t="shared" si="55"/>
        <v>4.8721502532216654E-3</v>
      </c>
      <c r="AU138">
        <f t="shared" si="56"/>
        <v>0</v>
      </c>
      <c r="AW138">
        <f t="shared" si="74"/>
        <v>7.8320411331059256E-2</v>
      </c>
    </row>
    <row r="139" spans="1:49" x14ac:dyDescent="0.2">
      <c r="A139" t="s">
        <v>1740</v>
      </c>
      <c r="B139">
        <v>731.58100000000002</v>
      </c>
      <c r="C139">
        <v>0</v>
      </c>
      <c r="D139">
        <v>0</v>
      </c>
      <c r="E139">
        <v>0</v>
      </c>
      <c r="F139">
        <v>8.8618247110914206E-2</v>
      </c>
      <c r="G139">
        <v>7.1159630100561297E-2</v>
      </c>
      <c r="H139">
        <v>0</v>
      </c>
      <c r="I139">
        <v>0.18426013060961399</v>
      </c>
      <c r="J139">
        <v>0</v>
      </c>
      <c r="K139">
        <v>0.106769293098281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7.0185691968250905E-2</v>
      </c>
      <c r="R139">
        <v>0</v>
      </c>
      <c r="S139">
        <v>0</v>
      </c>
      <c r="T139">
        <v>0</v>
      </c>
      <c r="U139">
        <v>6.05219413147082E-2</v>
      </c>
      <c r="V139">
        <v>0</v>
      </c>
      <c r="W139">
        <v>0</v>
      </c>
      <c r="X139">
        <v>0</v>
      </c>
      <c r="AA139" t="str">
        <f t="shared" si="47"/>
        <v>SM_d20:0/16:1</v>
      </c>
      <c r="AB139">
        <f t="shared" si="48"/>
        <v>0</v>
      </c>
      <c r="AC139">
        <f t="shared" si="49"/>
        <v>4.4309123555457103E-2</v>
      </c>
      <c r="AD139">
        <f t="shared" si="50"/>
        <v>3.5579815050280648E-2</v>
      </c>
      <c r="AE139">
        <f t="shared" si="51"/>
        <v>9.2130065304806996E-2</v>
      </c>
      <c r="AF139">
        <f t="shared" si="52"/>
        <v>5.3384646549140498E-2</v>
      </c>
      <c r="AG139">
        <f t="shared" si="53"/>
        <v>0</v>
      </c>
      <c r="AH139">
        <f t="shared" si="54"/>
        <v>0</v>
      </c>
      <c r="AI139">
        <f t="shared" si="66"/>
        <v>0</v>
      </c>
      <c r="AJ139">
        <f t="shared" si="67"/>
        <v>3.02609706573541E-2</v>
      </c>
      <c r="AK139">
        <f t="shared" si="68"/>
        <v>0</v>
      </c>
      <c r="AM139" t="str">
        <f t="shared" si="69"/>
        <v>SM_d20:0/16:1</v>
      </c>
      <c r="AN139">
        <f t="shared" si="70"/>
        <v>4.5080730091937048E-2</v>
      </c>
      <c r="AO139">
        <f t="shared" si="71"/>
        <v>6.0521941314708198E-3</v>
      </c>
      <c r="AQ139">
        <f t="shared" si="72"/>
        <v>3.3187836481907075E-2</v>
      </c>
      <c r="AR139">
        <f t="shared" si="73"/>
        <v>1.3533117490994052E-2</v>
      </c>
      <c r="AT139">
        <f t="shared" si="55"/>
        <v>1.4842051679938337E-2</v>
      </c>
      <c r="AU139">
        <f t="shared" si="56"/>
        <v>5.5248720803449253E-3</v>
      </c>
      <c r="AW139">
        <f t="shared" si="74"/>
        <v>5.6264263367078932E-2</v>
      </c>
    </row>
    <row r="140" spans="1:49" x14ac:dyDescent="0.2">
      <c r="A140" t="s">
        <v>1741</v>
      </c>
      <c r="B140">
        <v>733.58299999999997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AA140" t="str">
        <f t="shared" si="47"/>
        <v>SM_d20:0/16:0</v>
      </c>
      <c r="AB140">
        <f t="shared" si="48"/>
        <v>0</v>
      </c>
      <c r="AC140">
        <f t="shared" si="49"/>
        <v>0</v>
      </c>
      <c r="AD140">
        <f t="shared" si="50"/>
        <v>0</v>
      </c>
      <c r="AE140">
        <f t="shared" si="51"/>
        <v>0</v>
      </c>
      <c r="AF140">
        <f t="shared" si="52"/>
        <v>0</v>
      </c>
      <c r="AG140">
        <f t="shared" si="53"/>
        <v>0</v>
      </c>
      <c r="AH140">
        <f t="shared" si="54"/>
        <v>0</v>
      </c>
      <c r="AI140">
        <f t="shared" si="66"/>
        <v>0</v>
      </c>
      <c r="AJ140">
        <f t="shared" si="67"/>
        <v>0</v>
      </c>
      <c r="AK140">
        <f t="shared" si="68"/>
        <v>0</v>
      </c>
      <c r="AM140" t="str">
        <f t="shared" si="69"/>
        <v>SM_d20:0/16:0</v>
      </c>
      <c r="AN140">
        <f t="shared" si="70"/>
        <v>0</v>
      </c>
      <c r="AO140">
        <f t="shared" si="71"/>
        <v>0</v>
      </c>
      <c r="AQ140">
        <f t="shared" si="72"/>
        <v>0</v>
      </c>
      <c r="AR140">
        <f t="shared" si="73"/>
        <v>0</v>
      </c>
      <c r="AT140">
        <f t="shared" si="55"/>
        <v>0</v>
      </c>
      <c r="AU140">
        <f t="shared" si="56"/>
        <v>0</v>
      </c>
      <c r="AW140" t="e">
        <f t="shared" si="74"/>
        <v>#DIV/0!</v>
      </c>
    </row>
    <row r="141" spans="1:49" x14ac:dyDescent="0.2">
      <c r="A141" t="s">
        <v>1742</v>
      </c>
      <c r="B141">
        <v>755.60500000000002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0.17173965882565201</v>
      </c>
      <c r="Q141">
        <v>0</v>
      </c>
      <c r="R141">
        <v>0</v>
      </c>
      <c r="S141">
        <v>0</v>
      </c>
      <c r="T141">
        <v>7.4898645193589103E-2</v>
      </c>
      <c r="U141">
        <v>0</v>
      </c>
      <c r="V141">
        <v>0</v>
      </c>
      <c r="W141">
        <v>0</v>
      </c>
      <c r="X141">
        <v>0</v>
      </c>
      <c r="AA141" t="str">
        <f t="shared" si="47"/>
        <v>SM_d20:0/18:3</v>
      </c>
      <c r="AB141">
        <f t="shared" si="48"/>
        <v>0</v>
      </c>
      <c r="AC141">
        <f t="shared" si="49"/>
        <v>0</v>
      </c>
      <c r="AD141">
        <f t="shared" si="50"/>
        <v>0</v>
      </c>
      <c r="AE141">
        <f t="shared" si="51"/>
        <v>0</v>
      </c>
      <c r="AF141">
        <f t="shared" si="52"/>
        <v>0</v>
      </c>
      <c r="AG141">
        <f t="shared" si="53"/>
        <v>0</v>
      </c>
      <c r="AH141">
        <f t="shared" si="54"/>
        <v>8.5869829412826004E-2</v>
      </c>
      <c r="AI141">
        <f t="shared" si="66"/>
        <v>3.7449322596794551E-2</v>
      </c>
      <c r="AJ141">
        <f t="shared" si="67"/>
        <v>0</v>
      </c>
      <c r="AK141">
        <f t="shared" si="68"/>
        <v>0</v>
      </c>
      <c r="AM141" t="str">
        <f t="shared" si="69"/>
        <v>SM_d20:0/18:3</v>
      </c>
      <c r="AN141">
        <f t="shared" si="70"/>
        <v>0</v>
      </c>
      <c r="AO141">
        <f t="shared" si="71"/>
        <v>2.466383040192411E-2</v>
      </c>
      <c r="AQ141">
        <f t="shared" si="72"/>
        <v>0</v>
      </c>
      <c r="AR141">
        <f t="shared" si="73"/>
        <v>3.7863427987545724E-2</v>
      </c>
      <c r="AT141">
        <f t="shared" si="55"/>
        <v>0</v>
      </c>
      <c r="AU141">
        <f t="shared" si="56"/>
        <v>1.5457679747017129E-2</v>
      </c>
      <c r="AW141">
        <f t="shared" si="74"/>
        <v>0.21896057777274036</v>
      </c>
    </row>
    <row r="142" spans="1:49" x14ac:dyDescent="0.2">
      <c r="A142" t="s">
        <v>1743</v>
      </c>
      <c r="B142">
        <v>757.60699999999997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AA142" t="str">
        <f t="shared" si="47"/>
        <v>SM_d20:0/18:2</v>
      </c>
      <c r="AB142">
        <f t="shared" si="48"/>
        <v>0</v>
      </c>
      <c r="AC142">
        <f t="shared" si="49"/>
        <v>0</v>
      </c>
      <c r="AD142">
        <f t="shared" si="50"/>
        <v>0</v>
      </c>
      <c r="AE142">
        <f t="shared" si="51"/>
        <v>0</v>
      </c>
      <c r="AF142">
        <f t="shared" si="52"/>
        <v>0</v>
      </c>
      <c r="AG142">
        <f t="shared" si="53"/>
        <v>0</v>
      </c>
      <c r="AH142">
        <f t="shared" si="54"/>
        <v>0</v>
      </c>
      <c r="AI142">
        <f t="shared" si="66"/>
        <v>0</v>
      </c>
      <c r="AJ142">
        <f t="shared" si="67"/>
        <v>0</v>
      </c>
      <c r="AK142">
        <f t="shared" si="68"/>
        <v>0</v>
      </c>
      <c r="AM142" t="str">
        <f t="shared" si="69"/>
        <v>SM_d20:0/18:2</v>
      </c>
      <c r="AN142">
        <f t="shared" si="70"/>
        <v>0</v>
      </c>
      <c r="AO142">
        <f t="shared" si="71"/>
        <v>0</v>
      </c>
      <c r="AQ142">
        <f t="shared" si="72"/>
        <v>0</v>
      </c>
      <c r="AR142">
        <f t="shared" si="73"/>
        <v>0</v>
      </c>
      <c r="AT142">
        <f t="shared" si="55"/>
        <v>0</v>
      </c>
      <c r="AU142">
        <f t="shared" si="56"/>
        <v>0</v>
      </c>
      <c r="AW142" t="e">
        <f t="shared" si="74"/>
        <v>#DIV/0!</v>
      </c>
    </row>
    <row r="143" spans="1:49" x14ac:dyDescent="0.2">
      <c r="A143" t="s">
        <v>1744</v>
      </c>
      <c r="B143">
        <v>759.60900000000004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AA143" t="str">
        <f t="shared" si="47"/>
        <v>SM_d20:0/18:1</v>
      </c>
      <c r="AB143">
        <f t="shared" si="48"/>
        <v>0</v>
      </c>
      <c r="AC143">
        <f t="shared" si="49"/>
        <v>0</v>
      </c>
      <c r="AD143">
        <f t="shared" si="50"/>
        <v>0</v>
      </c>
      <c r="AE143">
        <f t="shared" si="51"/>
        <v>0</v>
      </c>
      <c r="AF143">
        <f t="shared" si="52"/>
        <v>0</v>
      </c>
      <c r="AG143">
        <f t="shared" si="53"/>
        <v>0</v>
      </c>
      <c r="AH143">
        <f t="shared" si="54"/>
        <v>0</v>
      </c>
      <c r="AI143">
        <f t="shared" si="66"/>
        <v>0</v>
      </c>
      <c r="AJ143">
        <f t="shared" si="67"/>
        <v>0</v>
      </c>
      <c r="AK143">
        <f t="shared" si="68"/>
        <v>0</v>
      </c>
      <c r="AM143" t="str">
        <f t="shared" si="69"/>
        <v>SM_d20:0/18:1</v>
      </c>
      <c r="AN143">
        <f t="shared" si="70"/>
        <v>0</v>
      </c>
      <c r="AO143">
        <f t="shared" si="71"/>
        <v>0</v>
      </c>
      <c r="AQ143">
        <f t="shared" si="72"/>
        <v>0</v>
      </c>
      <c r="AR143">
        <f t="shared" si="73"/>
        <v>0</v>
      </c>
      <c r="AT143">
        <f t="shared" si="55"/>
        <v>0</v>
      </c>
      <c r="AU143">
        <f t="shared" si="56"/>
        <v>0</v>
      </c>
      <c r="AW143" t="e">
        <f t="shared" si="74"/>
        <v>#DIV/0!</v>
      </c>
    </row>
    <row r="144" spans="1:49" x14ac:dyDescent="0.2">
      <c r="A144" t="s">
        <v>1745</v>
      </c>
      <c r="B144">
        <v>761.61099999999999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AA144" t="str">
        <f t="shared" ref="AA144:AA207" si="75">A144</f>
        <v>SM_d20:0/18:0</v>
      </c>
      <c r="AB144">
        <f t="shared" ref="AB144:AB207" si="76">AVERAGE(C144:D144)</f>
        <v>0</v>
      </c>
      <c r="AC144">
        <f t="shared" ref="AC144:AC207" si="77">AVERAGE(E144:F144)</f>
        <v>0</v>
      </c>
      <c r="AD144">
        <f t="shared" ref="AD144:AD207" si="78">AVERAGE(G144:H144)</f>
        <v>0</v>
      </c>
      <c r="AE144">
        <f t="shared" ref="AE144:AE207" si="79">AVERAGE(I144:J144)</f>
        <v>0</v>
      </c>
      <c r="AF144">
        <f t="shared" ref="AF144:AF207" si="80">AVERAGE(K144:L144)</f>
        <v>0</v>
      </c>
      <c r="AG144">
        <f t="shared" ref="AG144:AG207" si="81">AVERAGE(M144:N144)</f>
        <v>0</v>
      </c>
      <c r="AH144">
        <f t="shared" ref="AH144:AH207" si="82">AVERAGE(O144:P144)</f>
        <v>0</v>
      </c>
      <c r="AI144">
        <f t="shared" si="66"/>
        <v>0</v>
      </c>
      <c r="AJ144">
        <f t="shared" si="67"/>
        <v>0</v>
      </c>
      <c r="AK144">
        <f t="shared" si="68"/>
        <v>0</v>
      </c>
      <c r="AM144" t="str">
        <f t="shared" si="69"/>
        <v>SM_d20:0/18:0</v>
      </c>
      <c r="AN144">
        <f t="shared" si="70"/>
        <v>0</v>
      </c>
      <c r="AO144">
        <f t="shared" si="71"/>
        <v>0</v>
      </c>
      <c r="AQ144">
        <f t="shared" si="72"/>
        <v>0</v>
      </c>
      <c r="AR144">
        <f t="shared" si="73"/>
        <v>0</v>
      </c>
      <c r="AT144">
        <f t="shared" ref="AT144:AT207" si="83">AQ144/SQRT(5)</f>
        <v>0</v>
      </c>
      <c r="AU144">
        <f t="shared" ref="AU144:AU207" si="84">AR144/SQRT(6)</f>
        <v>0</v>
      </c>
      <c r="AW144" t="e">
        <f t="shared" si="74"/>
        <v>#DIV/0!</v>
      </c>
    </row>
    <row r="145" spans="1:49" x14ac:dyDescent="0.2">
      <c r="A145" t="s">
        <v>1746</v>
      </c>
      <c r="B145">
        <v>779.62900000000002</v>
      </c>
      <c r="C145">
        <v>0</v>
      </c>
      <c r="D145">
        <v>2.9786290953097299E-2</v>
      </c>
      <c r="E145">
        <v>5.0544099175646597E-2</v>
      </c>
      <c r="F145">
        <v>8.1995169483202707E-2</v>
      </c>
      <c r="G145">
        <v>0.112039582952148</v>
      </c>
      <c r="H145">
        <v>0</v>
      </c>
      <c r="I145">
        <v>0</v>
      </c>
      <c r="J145">
        <v>5.3951687738862698E-2</v>
      </c>
      <c r="K145">
        <v>2.85690442019376E-2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7.0185691968250905E-2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AA145" t="str">
        <f t="shared" si="75"/>
        <v>SM_d20:0/20:5</v>
      </c>
      <c r="AB145">
        <f t="shared" si="76"/>
        <v>1.4893145476548649E-2</v>
      </c>
      <c r="AC145">
        <f t="shared" si="77"/>
        <v>6.6269634329424648E-2</v>
      </c>
      <c r="AD145">
        <f t="shared" si="78"/>
        <v>5.6019791476073999E-2</v>
      </c>
      <c r="AE145">
        <f t="shared" si="79"/>
        <v>2.6975843869431349E-2</v>
      </c>
      <c r="AF145">
        <f t="shared" si="80"/>
        <v>1.42845221009688E-2</v>
      </c>
      <c r="AG145">
        <f t="shared" si="81"/>
        <v>0</v>
      </c>
      <c r="AH145">
        <f t="shared" si="82"/>
        <v>0</v>
      </c>
      <c r="AI145">
        <f t="shared" si="66"/>
        <v>0</v>
      </c>
      <c r="AJ145">
        <f t="shared" si="67"/>
        <v>0</v>
      </c>
      <c r="AK145">
        <f t="shared" si="68"/>
        <v>0</v>
      </c>
      <c r="AM145" t="str">
        <f t="shared" si="69"/>
        <v>SM_d20:0/20:5</v>
      </c>
      <c r="AN145">
        <f t="shared" si="70"/>
        <v>3.5688587450489494E-2</v>
      </c>
      <c r="AO145">
        <f t="shared" si="71"/>
        <v>0</v>
      </c>
      <c r="AQ145">
        <f t="shared" si="72"/>
        <v>2.405750717774461E-2</v>
      </c>
      <c r="AR145">
        <f t="shared" si="73"/>
        <v>0</v>
      </c>
      <c r="AT145">
        <f t="shared" si="83"/>
        <v>1.0758844283725212E-2</v>
      </c>
      <c r="AU145">
        <f t="shared" si="84"/>
        <v>0</v>
      </c>
      <c r="AW145">
        <f t="shared" si="74"/>
        <v>2.9457144319583271E-2</v>
      </c>
    </row>
    <row r="146" spans="1:49" x14ac:dyDescent="0.2">
      <c r="A146" t="s">
        <v>1747</v>
      </c>
      <c r="B146">
        <v>781.63099999999997</v>
      </c>
      <c r="C146">
        <v>0</v>
      </c>
      <c r="D146">
        <v>0</v>
      </c>
      <c r="E146">
        <v>5.0544099175646597E-2</v>
      </c>
      <c r="F146">
        <v>5.62840517468376E-2</v>
      </c>
      <c r="G146">
        <v>0</v>
      </c>
      <c r="H146">
        <v>0.19754997823852799</v>
      </c>
      <c r="I146">
        <v>0.30128915188026101</v>
      </c>
      <c r="J146">
        <v>0</v>
      </c>
      <c r="K146">
        <v>0</v>
      </c>
      <c r="L146">
        <v>8.8618247110914206E-2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4.1371793794232399E-2</v>
      </c>
      <c r="T146">
        <v>7.4898645193589103E-2</v>
      </c>
      <c r="U146">
        <v>0</v>
      </c>
      <c r="V146">
        <v>0</v>
      </c>
      <c r="W146">
        <v>0</v>
      </c>
      <c r="X146">
        <v>0.23038438113432499</v>
      </c>
      <c r="AA146" t="str">
        <f t="shared" si="75"/>
        <v>SM_d20:0/20:4</v>
      </c>
      <c r="AB146">
        <f t="shared" si="76"/>
        <v>0</v>
      </c>
      <c r="AC146">
        <f t="shared" si="77"/>
        <v>5.3414075461242098E-2</v>
      </c>
      <c r="AD146">
        <f t="shared" si="78"/>
        <v>9.8774989119263995E-2</v>
      </c>
      <c r="AE146">
        <f t="shared" si="79"/>
        <v>0.1506445759401305</v>
      </c>
      <c r="AF146">
        <f t="shared" si="80"/>
        <v>4.4309123555457103E-2</v>
      </c>
      <c r="AG146">
        <f t="shared" si="81"/>
        <v>0</v>
      </c>
      <c r="AH146">
        <f t="shared" si="82"/>
        <v>0</v>
      </c>
      <c r="AI146">
        <f t="shared" si="66"/>
        <v>5.8135219493910748E-2</v>
      </c>
      <c r="AJ146">
        <f t="shared" si="67"/>
        <v>0</v>
      </c>
      <c r="AK146">
        <f t="shared" si="68"/>
        <v>0.1151921905671625</v>
      </c>
      <c r="AM146" t="str">
        <f t="shared" si="69"/>
        <v>SM_d20:0/20:4</v>
      </c>
      <c r="AN146">
        <f t="shared" si="70"/>
        <v>6.942855281521873E-2</v>
      </c>
      <c r="AO146">
        <f t="shared" si="71"/>
        <v>3.466548201221465E-2</v>
      </c>
      <c r="AQ146">
        <f t="shared" si="72"/>
        <v>5.7369479894030802E-2</v>
      </c>
      <c r="AR146">
        <f t="shared" si="73"/>
        <v>5.1576317960791783E-2</v>
      </c>
      <c r="AT146">
        <f t="shared" si="83"/>
        <v>2.565641137537206E-2</v>
      </c>
      <c r="AU146">
        <f t="shared" si="84"/>
        <v>2.1055943635913881E-2</v>
      </c>
      <c r="AW146">
        <f t="shared" si="74"/>
        <v>0.34346086193964737</v>
      </c>
    </row>
    <row r="147" spans="1:49" x14ac:dyDescent="0.2">
      <c r="A147" t="s">
        <v>1748</v>
      </c>
      <c r="B147">
        <v>783.63300000000004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0.13851972321487699</v>
      </c>
      <c r="T147">
        <v>0</v>
      </c>
      <c r="U147">
        <v>0</v>
      </c>
      <c r="V147">
        <v>0</v>
      </c>
      <c r="W147">
        <v>0</v>
      </c>
      <c r="X147">
        <v>0</v>
      </c>
      <c r="AA147" t="str">
        <f t="shared" si="75"/>
        <v>SM_d20:0/20:3</v>
      </c>
      <c r="AB147">
        <f t="shared" si="76"/>
        <v>0</v>
      </c>
      <c r="AC147">
        <f t="shared" si="77"/>
        <v>0</v>
      </c>
      <c r="AD147">
        <f t="shared" si="78"/>
        <v>0</v>
      </c>
      <c r="AE147">
        <f t="shared" si="79"/>
        <v>0</v>
      </c>
      <c r="AF147">
        <f t="shared" si="80"/>
        <v>0</v>
      </c>
      <c r="AG147">
        <f t="shared" si="81"/>
        <v>0</v>
      </c>
      <c r="AH147">
        <f t="shared" si="82"/>
        <v>0</v>
      </c>
      <c r="AI147">
        <f t="shared" si="66"/>
        <v>6.9259861607438494E-2</v>
      </c>
      <c r="AJ147">
        <f t="shared" si="67"/>
        <v>0</v>
      </c>
      <c r="AK147">
        <f t="shared" si="68"/>
        <v>0</v>
      </c>
      <c r="AM147" t="str">
        <f t="shared" si="69"/>
        <v>SM_d20:0/20:3</v>
      </c>
      <c r="AN147">
        <f t="shared" si="70"/>
        <v>0</v>
      </c>
      <c r="AO147">
        <f t="shared" si="71"/>
        <v>1.3851972321487698E-2</v>
      </c>
      <c r="AQ147">
        <f t="shared" si="72"/>
        <v>0</v>
      </c>
      <c r="AR147">
        <f t="shared" si="73"/>
        <v>3.0973951733292066E-2</v>
      </c>
      <c r="AT147">
        <f t="shared" si="83"/>
        <v>0</v>
      </c>
      <c r="AU147">
        <f t="shared" si="84"/>
        <v>1.2645062844026694E-2</v>
      </c>
      <c r="AW147">
        <f t="shared" si="74"/>
        <v>0.37390096630005903</v>
      </c>
    </row>
    <row r="148" spans="1:49" x14ac:dyDescent="0.2">
      <c r="A148" t="s">
        <v>1749</v>
      </c>
      <c r="B148">
        <v>785.63499999999999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0.14608252880662401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AA148" t="str">
        <f t="shared" si="75"/>
        <v>SM_d20:0/20:2</v>
      </c>
      <c r="AB148">
        <f t="shared" si="76"/>
        <v>0</v>
      </c>
      <c r="AC148">
        <f t="shared" si="77"/>
        <v>0</v>
      </c>
      <c r="AD148">
        <f t="shared" si="78"/>
        <v>0</v>
      </c>
      <c r="AE148">
        <f t="shared" si="79"/>
        <v>0</v>
      </c>
      <c r="AF148">
        <f t="shared" si="80"/>
        <v>0</v>
      </c>
      <c r="AG148">
        <f t="shared" si="81"/>
        <v>0</v>
      </c>
      <c r="AH148">
        <f t="shared" si="82"/>
        <v>0</v>
      </c>
      <c r="AI148">
        <f t="shared" si="66"/>
        <v>0</v>
      </c>
      <c r="AJ148">
        <f t="shared" si="67"/>
        <v>0</v>
      </c>
      <c r="AK148">
        <f t="shared" si="68"/>
        <v>0</v>
      </c>
      <c r="AM148" t="str">
        <f t="shared" si="69"/>
        <v>SM_d20:0/20:2</v>
      </c>
      <c r="AN148">
        <f t="shared" si="70"/>
        <v>0</v>
      </c>
      <c r="AO148">
        <f t="shared" si="71"/>
        <v>0</v>
      </c>
      <c r="AQ148">
        <f t="shared" si="72"/>
        <v>0</v>
      </c>
      <c r="AR148">
        <f t="shared" si="73"/>
        <v>0</v>
      </c>
      <c r="AT148">
        <f t="shared" si="83"/>
        <v>0</v>
      </c>
      <c r="AU148">
        <f t="shared" si="84"/>
        <v>0</v>
      </c>
      <c r="AW148" t="e">
        <f t="shared" si="74"/>
        <v>#DIV/0!</v>
      </c>
    </row>
    <row r="149" spans="1:49" x14ac:dyDescent="0.2">
      <c r="A149" t="s">
        <v>1750</v>
      </c>
      <c r="B149">
        <v>787.63699999999994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AA149" t="str">
        <f t="shared" si="75"/>
        <v>SM_d20:0/20:1</v>
      </c>
      <c r="AB149">
        <f t="shared" si="76"/>
        <v>0</v>
      </c>
      <c r="AC149">
        <f t="shared" si="77"/>
        <v>0</v>
      </c>
      <c r="AD149">
        <f t="shared" si="78"/>
        <v>0</v>
      </c>
      <c r="AE149">
        <f t="shared" si="79"/>
        <v>0</v>
      </c>
      <c r="AF149">
        <f t="shared" si="80"/>
        <v>0</v>
      </c>
      <c r="AG149">
        <f t="shared" si="81"/>
        <v>0</v>
      </c>
      <c r="AH149">
        <f t="shared" si="82"/>
        <v>0</v>
      </c>
      <c r="AI149">
        <f t="shared" si="66"/>
        <v>0</v>
      </c>
      <c r="AJ149">
        <f t="shared" si="67"/>
        <v>0</v>
      </c>
      <c r="AK149">
        <f t="shared" si="68"/>
        <v>0</v>
      </c>
      <c r="AM149" t="str">
        <f t="shared" si="69"/>
        <v>SM_d20:0/20:1</v>
      </c>
      <c r="AN149">
        <f t="shared" si="70"/>
        <v>0</v>
      </c>
      <c r="AO149">
        <f t="shared" si="71"/>
        <v>0</v>
      </c>
      <c r="AQ149">
        <f t="shared" si="72"/>
        <v>0</v>
      </c>
      <c r="AR149">
        <f t="shared" si="73"/>
        <v>0</v>
      </c>
      <c r="AT149">
        <f t="shared" si="83"/>
        <v>0</v>
      </c>
      <c r="AU149">
        <f t="shared" si="84"/>
        <v>0</v>
      </c>
      <c r="AW149" t="e">
        <f t="shared" si="74"/>
        <v>#DIV/0!</v>
      </c>
    </row>
    <row r="150" spans="1:49" x14ac:dyDescent="0.2">
      <c r="A150" t="s">
        <v>1751</v>
      </c>
      <c r="B150">
        <v>789.63900000000001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0.13605568955502101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AA150" t="str">
        <f t="shared" si="75"/>
        <v>SM_d20:0/20:0</v>
      </c>
      <c r="AB150">
        <f t="shared" si="76"/>
        <v>0</v>
      </c>
      <c r="AC150">
        <f t="shared" si="77"/>
        <v>0</v>
      </c>
      <c r="AD150">
        <f t="shared" si="78"/>
        <v>0</v>
      </c>
      <c r="AE150">
        <f t="shared" si="79"/>
        <v>6.8027844777510504E-2</v>
      </c>
      <c r="AF150">
        <f t="shared" si="80"/>
        <v>0</v>
      </c>
      <c r="AG150">
        <f t="shared" si="81"/>
        <v>0</v>
      </c>
      <c r="AH150">
        <f t="shared" si="82"/>
        <v>0</v>
      </c>
      <c r="AI150">
        <f t="shared" si="66"/>
        <v>0</v>
      </c>
      <c r="AJ150">
        <f t="shared" si="67"/>
        <v>0</v>
      </c>
      <c r="AK150">
        <f t="shared" si="68"/>
        <v>0</v>
      </c>
      <c r="AM150" t="str">
        <f t="shared" si="69"/>
        <v>SM_d20:0/20:0</v>
      </c>
      <c r="AN150">
        <f t="shared" si="70"/>
        <v>1.3605568955502101E-2</v>
      </c>
      <c r="AO150">
        <f t="shared" si="71"/>
        <v>0</v>
      </c>
      <c r="AQ150">
        <f t="shared" si="72"/>
        <v>3.0422977057063507E-2</v>
      </c>
      <c r="AR150">
        <f t="shared" si="73"/>
        <v>0</v>
      </c>
      <c r="AT150">
        <f t="shared" si="83"/>
        <v>1.3605568955502099E-2</v>
      </c>
      <c r="AU150">
        <f t="shared" si="84"/>
        <v>0</v>
      </c>
      <c r="AW150">
        <f t="shared" si="74"/>
        <v>0.37390096630005903</v>
      </c>
    </row>
    <row r="151" spans="1:49" x14ac:dyDescent="0.2">
      <c r="A151" t="s">
        <v>1752</v>
      </c>
      <c r="B151">
        <v>805.65499999999997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8.8618247110914206E-2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AA151" t="str">
        <f t="shared" si="75"/>
        <v>SM_d20:0/22:6</v>
      </c>
      <c r="AB151">
        <f t="shared" si="76"/>
        <v>0</v>
      </c>
      <c r="AC151">
        <f t="shared" si="77"/>
        <v>0</v>
      </c>
      <c r="AD151">
        <f t="shared" si="78"/>
        <v>0</v>
      </c>
      <c r="AE151">
        <f t="shared" si="79"/>
        <v>0</v>
      </c>
      <c r="AF151">
        <f t="shared" si="80"/>
        <v>4.4309123555457103E-2</v>
      </c>
      <c r="AG151">
        <f t="shared" si="81"/>
        <v>0</v>
      </c>
      <c r="AH151">
        <f t="shared" si="82"/>
        <v>0</v>
      </c>
      <c r="AI151">
        <f t="shared" si="66"/>
        <v>0</v>
      </c>
      <c r="AJ151">
        <f t="shared" si="67"/>
        <v>0</v>
      </c>
      <c r="AK151">
        <f t="shared" si="68"/>
        <v>0</v>
      </c>
      <c r="AM151" t="str">
        <f t="shared" si="69"/>
        <v>SM_d20:0/22:6</v>
      </c>
      <c r="AN151">
        <f t="shared" si="70"/>
        <v>8.8618247110914209E-3</v>
      </c>
      <c r="AO151">
        <f t="shared" si="71"/>
        <v>0</v>
      </c>
      <c r="AQ151">
        <f t="shared" si="72"/>
        <v>1.9815642458687849E-2</v>
      </c>
      <c r="AR151">
        <f t="shared" si="73"/>
        <v>0</v>
      </c>
      <c r="AT151">
        <f t="shared" si="83"/>
        <v>8.8618247110914192E-3</v>
      </c>
      <c r="AU151">
        <f t="shared" si="84"/>
        <v>0</v>
      </c>
      <c r="AW151">
        <f t="shared" si="74"/>
        <v>0.37390096630005903</v>
      </c>
    </row>
    <row r="152" spans="1:49" x14ac:dyDescent="0.2">
      <c r="A152" t="s">
        <v>1753</v>
      </c>
      <c r="B152">
        <v>807.65700000000004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AA152" t="str">
        <f t="shared" si="75"/>
        <v>SM_d20:0/22:5</v>
      </c>
      <c r="AB152">
        <f t="shared" si="76"/>
        <v>0</v>
      </c>
      <c r="AC152">
        <f t="shared" si="77"/>
        <v>0</v>
      </c>
      <c r="AD152">
        <f t="shared" si="78"/>
        <v>0</v>
      </c>
      <c r="AE152">
        <f t="shared" si="79"/>
        <v>0</v>
      </c>
      <c r="AF152">
        <f t="shared" si="80"/>
        <v>0</v>
      </c>
      <c r="AG152">
        <f t="shared" si="81"/>
        <v>0</v>
      </c>
      <c r="AH152">
        <f t="shared" si="82"/>
        <v>0</v>
      </c>
      <c r="AI152">
        <f t="shared" si="66"/>
        <v>0</v>
      </c>
      <c r="AJ152">
        <f t="shared" si="67"/>
        <v>0</v>
      </c>
      <c r="AK152">
        <f t="shared" si="68"/>
        <v>0</v>
      </c>
      <c r="AM152" t="str">
        <f t="shared" si="69"/>
        <v>SM_d20:0/22:5</v>
      </c>
      <c r="AN152">
        <f t="shared" si="70"/>
        <v>0</v>
      </c>
      <c r="AO152">
        <f t="shared" si="71"/>
        <v>0</v>
      </c>
      <c r="AQ152">
        <f t="shared" si="72"/>
        <v>0</v>
      </c>
      <c r="AR152">
        <f t="shared" si="73"/>
        <v>0</v>
      </c>
      <c r="AT152">
        <f t="shared" si="83"/>
        <v>0</v>
      </c>
      <c r="AU152">
        <f t="shared" si="84"/>
        <v>0</v>
      </c>
      <c r="AW152" t="e">
        <f t="shared" si="74"/>
        <v>#DIV/0!</v>
      </c>
    </row>
    <row r="153" spans="1:49" x14ac:dyDescent="0.2">
      <c r="A153" t="s">
        <v>1754</v>
      </c>
      <c r="B153">
        <v>809.65899999999999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4.5758268470692101E-2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AA153" t="str">
        <f t="shared" si="75"/>
        <v>SM_d20:0/22:4</v>
      </c>
      <c r="AB153">
        <f t="shared" si="76"/>
        <v>0</v>
      </c>
      <c r="AC153">
        <f t="shared" si="77"/>
        <v>0</v>
      </c>
      <c r="AD153">
        <f t="shared" si="78"/>
        <v>0</v>
      </c>
      <c r="AE153">
        <f t="shared" si="79"/>
        <v>0</v>
      </c>
      <c r="AF153">
        <f t="shared" si="80"/>
        <v>2.2879134235346051E-2</v>
      </c>
      <c r="AG153">
        <f t="shared" si="81"/>
        <v>0</v>
      </c>
      <c r="AH153">
        <f t="shared" si="82"/>
        <v>0</v>
      </c>
      <c r="AI153">
        <f t="shared" si="66"/>
        <v>0</v>
      </c>
      <c r="AJ153">
        <f t="shared" si="67"/>
        <v>0</v>
      </c>
      <c r="AK153">
        <f t="shared" si="68"/>
        <v>0</v>
      </c>
      <c r="AM153" t="str">
        <f t="shared" si="69"/>
        <v>SM_d20:0/22:4</v>
      </c>
      <c r="AN153">
        <f t="shared" si="70"/>
        <v>4.5758268470692098E-3</v>
      </c>
      <c r="AO153">
        <f t="shared" si="71"/>
        <v>0</v>
      </c>
      <c r="AQ153">
        <f t="shared" si="72"/>
        <v>1.0231859883315288E-2</v>
      </c>
      <c r="AR153">
        <f t="shared" si="73"/>
        <v>0</v>
      </c>
      <c r="AT153">
        <f t="shared" si="83"/>
        <v>4.5758268470692098E-3</v>
      </c>
      <c r="AU153">
        <f t="shared" si="84"/>
        <v>0</v>
      </c>
      <c r="AW153">
        <f t="shared" si="74"/>
        <v>0.37390096630005903</v>
      </c>
    </row>
    <row r="154" spans="1:49" x14ac:dyDescent="0.2">
      <c r="A154" t="s">
        <v>1755</v>
      </c>
      <c r="B154">
        <v>811.66099999999994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AA154" t="str">
        <f t="shared" si="75"/>
        <v>SM_d20:0/22:3</v>
      </c>
      <c r="AB154">
        <f t="shared" si="76"/>
        <v>0</v>
      </c>
      <c r="AC154">
        <f t="shared" si="77"/>
        <v>0</v>
      </c>
      <c r="AD154">
        <f t="shared" si="78"/>
        <v>0</v>
      </c>
      <c r="AE154">
        <f t="shared" si="79"/>
        <v>0</v>
      </c>
      <c r="AF154">
        <f t="shared" si="80"/>
        <v>0</v>
      </c>
      <c r="AG154">
        <f t="shared" si="81"/>
        <v>0</v>
      </c>
      <c r="AH154">
        <f t="shared" si="82"/>
        <v>0</v>
      </c>
      <c r="AI154">
        <f t="shared" si="66"/>
        <v>0</v>
      </c>
      <c r="AJ154">
        <f t="shared" si="67"/>
        <v>0</v>
      </c>
      <c r="AK154">
        <f t="shared" si="68"/>
        <v>0</v>
      </c>
      <c r="AM154" t="str">
        <f t="shared" si="69"/>
        <v>SM_d20:0/22:3</v>
      </c>
      <c r="AN154">
        <f t="shared" si="70"/>
        <v>0</v>
      </c>
      <c r="AO154">
        <f t="shared" si="71"/>
        <v>0</v>
      </c>
      <c r="AQ154">
        <f t="shared" si="72"/>
        <v>0</v>
      </c>
      <c r="AR154">
        <f t="shared" si="73"/>
        <v>0</v>
      </c>
      <c r="AT154">
        <f t="shared" si="83"/>
        <v>0</v>
      </c>
      <c r="AU154">
        <f t="shared" si="84"/>
        <v>0</v>
      </c>
      <c r="AW154" t="e">
        <f t="shared" si="74"/>
        <v>#DIV/0!</v>
      </c>
    </row>
    <row r="155" spans="1:49" x14ac:dyDescent="0.2">
      <c r="A155" t="s">
        <v>1756</v>
      </c>
      <c r="B155">
        <v>813.66300000000001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AA155" t="str">
        <f t="shared" si="75"/>
        <v>SM_d20:0/22:2</v>
      </c>
      <c r="AB155">
        <f t="shared" si="76"/>
        <v>0</v>
      </c>
      <c r="AC155">
        <f t="shared" si="77"/>
        <v>0</v>
      </c>
      <c r="AD155">
        <f t="shared" si="78"/>
        <v>0</v>
      </c>
      <c r="AE155">
        <f t="shared" si="79"/>
        <v>0</v>
      </c>
      <c r="AF155">
        <f t="shared" si="80"/>
        <v>0</v>
      </c>
      <c r="AG155">
        <f t="shared" si="81"/>
        <v>0</v>
      </c>
      <c r="AH155">
        <f t="shared" si="82"/>
        <v>0</v>
      </c>
      <c r="AI155">
        <f t="shared" si="66"/>
        <v>0</v>
      </c>
      <c r="AJ155">
        <f t="shared" si="67"/>
        <v>0</v>
      </c>
      <c r="AK155">
        <f t="shared" si="68"/>
        <v>0</v>
      </c>
      <c r="AM155" t="str">
        <f t="shared" si="69"/>
        <v>SM_d20:0/22:2</v>
      </c>
      <c r="AN155">
        <f t="shared" si="70"/>
        <v>0</v>
      </c>
      <c r="AO155">
        <f t="shared" si="71"/>
        <v>0</v>
      </c>
      <c r="AQ155">
        <f t="shared" si="72"/>
        <v>0</v>
      </c>
      <c r="AR155">
        <f t="shared" si="73"/>
        <v>0</v>
      </c>
      <c r="AT155">
        <f t="shared" si="83"/>
        <v>0</v>
      </c>
      <c r="AU155">
        <f t="shared" si="84"/>
        <v>0</v>
      </c>
      <c r="AW155" t="e">
        <f t="shared" si="74"/>
        <v>#DIV/0!</v>
      </c>
    </row>
    <row r="156" spans="1:49" x14ac:dyDescent="0.2">
      <c r="A156" t="s">
        <v>1757</v>
      </c>
      <c r="B156">
        <v>815.66499999999996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AA156" t="str">
        <f t="shared" si="75"/>
        <v>SM_d20:0/22:1</v>
      </c>
      <c r="AB156">
        <f t="shared" si="76"/>
        <v>0</v>
      </c>
      <c r="AC156">
        <f t="shared" si="77"/>
        <v>0</v>
      </c>
      <c r="AD156">
        <f t="shared" si="78"/>
        <v>0</v>
      </c>
      <c r="AE156">
        <f t="shared" si="79"/>
        <v>0</v>
      </c>
      <c r="AF156">
        <f t="shared" si="80"/>
        <v>0</v>
      </c>
      <c r="AG156">
        <f t="shared" si="81"/>
        <v>0</v>
      </c>
      <c r="AH156">
        <f t="shared" si="82"/>
        <v>0</v>
      </c>
      <c r="AI156">
        <f t="shared" si="66"/>
        <v>0</v>
      </c>
      <c r="AJ156">
        <f t="shared" si="67"/>
        <v>0</v>
      </c>
      <c r="AK156">
        <f t="shared" si="68"/>
        <v>0</v>
      </c>
      <c r="AM156" t="str">
        <f t="shared" si="69"/>
        <v>SM_d20:0/22:1</v>
      </c>
      <c r="AN156">
        <f t="shared" si="70"/>
        <v>0</v>
      </c>
      <c r="AO156">
        <f t="shared" si="71"/>
        <v>0</v>
      </c>
      <c r="AQ156">
        <f t="shared" si="72"/>
        <v>0</v>
      </c>
      <c r="AR156">
        <f t="shared" si="73"/>
        <v>0</v>
      </c>
      <c r="AT156">
        <f t="shared" si="83"/>
        <v>0</v>
      </c>
      <c r="AU156">
        <f t="shared" si="84"/>
        <v>0</v>
      </c>
      <c r="AW156" t="e">
        <f t="shared" si="74"/>
        <v>#DIV/0!</v>
      </c>
    </row>
    <row r="157" spans="1:49" x14ac:dyDescent="0.2">
      <c r="A157" t="s">
        <v>1758</v>
      </c>
      <c r="B157">
        <v>817.66700000000003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AA157" t="str">
        <f t="shared" si="75"/>
        <v>SM_d20:0/22:0</v>
      </c>
      <c r="AB157">
        <f t="shared" si="76"/>
        <v>0</v>
      </c>
      <c r="AC157">
        <f t="shared" si="77"/>
        <v>0</v>
      </c>
      <c r="AD157">
        <f t="shared" si="78"/>
        <v>0</v>
      </c>
      <c r="AE157">
        <f t="shared" si="79"/>
        <v>0</v>
      </c>
      <c r="AF157">
        <f t="shared" si="80"/>
        <v>0</v>
      </c>
      <c r="AG157">
        <f t="shared" si="81"/>
        <v>0</v>
      </c>
      <c r="AH157">
        <f t="shared" si="82"/>
        <v>0</v>
      </c>
      <c r="AI157">
        <f t="shared" si="66"/>
        <v>0</v>
      </c>
      <c r="AJ157">
        <f t="shared" si="67"/>
        <v>0</v>
      </c>
      <c r="AK157">
        <f t="shared" si="68"/>
        <v>0</v>
      </c>
      <c r="AM157" t="str">
        <f t="shared" si="69"/>
        <v>SM_d20:0/22:0</v>
      </c>
      <c r="AN157">
        <f t="shared" si="70"/>
        <v>0</v>
      </c>
      <c r="AO157">
        <f t="shared" si="71"/>
        <v>0</v>
      </c>
      <c r="AQ157">
        <f t="shared" si="72"/>
        <v>0</v>
      </c>
      <c r="AR157">
        <f t="shared" si="73"/>
        <v>0</v>
      </c>
      <c r="AT157">
        <f t="shared" si="83"/>
        <v>0</v>
      </c>
      <c r="AU157">
        <f t="shared" si="84"/>
        <v>0</v>
      </c>
      <c r="AW157" t="e">
        <f t="shared" si="74"/>
        <v>#DIV/0!</v>
      </c>
    </row>
    <row r="158" spans="1:49" x14ac:dyDescent="0.2">
      <c r="A158" t="s">
        <v>1759</v>
      </c>
      <c r="B158">
        <v>843.69299999999998</v>
      </c>
      <c r="C158">
        <v>0</v>
      </c>
      <c r="D158">
        <v>0</v>
      </c>
      <c r="E158">
        <v>0</v>
      </c>
      <c r="F158">
        <v>3.5140786921372603E-2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AA158" t="str">
        <f t="shared" si="75"/>
        <v>SM_d20:0/24:1</v>
      </c>
      <c r="AB158">
        <f t="shared" si="76"/>
        <v>0</v>
      </c>
      <c r="AC158">
        <f t="shared" si="77"/>
        <v>1.7570393460686302E-2</v>
      </c>
      <c r="AD158">
        <f t="shared" si="78"/>
        <v>0</v>
      </c>
      <c r="AE158">
        <f t="shared" si="79"/>
        <v>0</v>
      </c>
      <c r="AF158">
        <f t="shared" si="80"/>
        <v>0</v>
      </c>
      <c r="AG158">
        <f t="shared" si="81"/>
        <v>0</v>
      </c>
      <c r="AH158">
        <f t="shared" si="82"/>
        <v>0</v>
      </c>
      <c r="AI158">
        <f t="shared" si="66"/>
        <v>0</v>
      </c>
      <c r="AJ158">
        <f t="shared" si="67"/>
        <v>0</v>
      </c>
      <c r="AK158">
        <f t="shared" si="68"/>
        <v>0</v>
      </c>
      <c r="AM158" t="str">
        <f t="shared" si="69"/>
        <v>SM_d20:0/24:1</v>
      </c>
      <c r="AN158">
        <f t="shared" si="70"/>
        <v>3.5140786921372602E-3</v>
      </c>
      <c r="AO158">
        <f t="shared" si="71"/>
        <v>0</v>
      </c>
      <c r="AQ158">
        <f t="shared" si="72"/>
        <v>7.857718833902471E-3</v>
      </c>
      <c r="AR158">
        <f t="shared" si="73"/>
        <v>0</v>
      </c>
      <c r="AT158">
        <f t="shared" si="83"/>
        <v>3.5140786921372606E-3</v>
      </c>
      <c r="AU158">
        <f t="shared" si="84"/>
        <v>0</v>
      </c>
      <c r="AW158">
        <f t="shared" si="74"/>
        <v>0.37390096630005903</v>
      </c>
    </row>
    <row r="159" spans="1:49" x14ac:dyDescent="0.2">
      <c r="A159" t="s">
        <v>1760</v>
      </c>
      <c r="B159">
        <v>845.69500000000005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0.31973375537840798</v>
      </c>
      <c r="X159">
        <v>0</v>
      </c>
      <c r="AA159" t="str">
        <f t="shared" si="75"/>
        <v>SM_d20:0/24:0</v>
      </c>
      <c r="AB159">
        <f t="shared" si="76"/>
        <v>0</v>
      </c>
      <c r="AC159">
        <f t="shared" si="77"/>
        <v>0</v>
      </c>
      <c r="AD159">
        <f t="shared" si="78"/>
        <v>0</v>
      </c>
      <c r="AE159">
        <f t="shared" si="79"/>
        <v>0</v>
      </c>
      <c r="AF159">
        <f t="shared" si="80"/>
        <v>0</v>
      </c>
      <c r="AG159">
        <f t="shared" si="81"/>
        <v>0</v>
      </c>
      <c r="AH159">
        <f t="shared" si="82"/>
        <v>0</v>
      </c>
      <c r="AI159">
        <f t="shared" si="66"/>
        <v>0</v>
      </c>
      <c r="AJ159">
        <f t="shared" si="67"/>
        <v>0</v>
      </c>
      <c r="AK159">
        <f t="shared" si="68"/>
        <v>0.15986687768920399</v>
      </c>
      <c r="AM159" t="str">
        <f t="shared" si="69"/>
        <v>SM_d20:0/24:0</v>
      </c>
      <c r="AN159">
        <f t="shared" si="70"/>
        <v>0</v>
      </c>
      <c r="AO159">
        <f t="shared" si="71"/>
        <v>3.1973375537840798E-2</v>
      </c>
      <c r="AQ159">
        <f t="shared" si="72"/>
        <v>0</v>
      </c>
      <c r="AR159">
        <f t="shared" si="73"/>
        <v>7.1494641172740916E-2</v>
      </c>
      <c r="AT159">
        <f t="shared" si="83"/>
        <v>0</v>
      </c>
      <c r="AU159">
        <f t="shared" si="84"/>
        <v>2.9187565036098796E-2</v>
      </c>
      <c r="AW159">
        <f t="shared" si="74"/>
        <v>0.37390096630005903</v>
      </c>
    </row>
    <row r="160" spans="1:49" x14ac:dyDescent="0.2">
      <c r="A160" t="s">
        <v>1761</v>
      </c>
      <c r="B160">
        <v>871.721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AA160" t="str">
        <f t="shared" si="75"/>
        <v>SM_d20:0/26:1</v>
      </c>
      <c r="AB160">
        <f t="shared" si="76"/>
        <v>0</v>
      </c>
      <c r="AC160">
        <f t="shared" si="77"/>
        <v>0</v>
      </c>
      <c r="AD160">
        <f t="shared" si="78"/>
        <v>0</v>
      </c>
      <c r="AE160">
        <f t="shared" si="79"/>
        <v>0</v>
      </c>
      <c r="AF160">
        <f t="shared" si="80"/>
        <v>0</v>
      </c>
      <c r="AG160">
        <f t="shared" si="81"/>
        <v>0</v>
      </c>
      <c r="AH160">
        <f t="shared" si="82"/>
        <v>0</v>
      </c>
      <c r="AI160">
        <f t="shared" si="66"/>
        <v>0</v>
      </c>
      <c r="AJ160">
        <f t="shared" si="67"/>
        <v>0</v>
      </c>
      <c r="AK160">
        <f t="shared" si="68"/>
        <v>0</v>
      </c>
      <c r="AM160" t="str">
        <f t="shared" si="69"/>
        <v>SM_d20:0/26:1</v>
      </c>
      <c r="AN160">
        <f t="shared" si="70"/>
        <v>0</v>
      </c>
      <c r="AO160">
        <f t="shared" si="71"/>
        <v>0</v>
      </c>
      <c r="AQ160">
        <f t="shared" si="72"/>
        <v>0</v>
      </c>
      <c r="AR160">
        <f t="shared" si="73"/>
        <v>0</v>
      </c>
      <c r="AT160">
        <f t="shared" si="83"/>
        <v>0</v>
      </c>
      <c r="AU160">
        <f t="shared" si="84"/>
        <v>0</v>
      </c>
      <c r="AW160" t="e">
        <f t="shared" si="74"/>
        <v>#DIV/0!</v>
      </c>
    </row>
    <row r="161" spans="1:49" x14ac:dyDescent="0.2">
      <c r="A161" t="s">
        <v>1762</v>
      </c>
      <c r="B161">
        <v>873.72299999999996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5.3951687738862698E-2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AA161" t="str">
        <f t="shared" si="75"/>
        <v>SM_d20:0/26:0</v>
      </c>
      <c r="AB161">
        <f t="shared" si="76"/>
        <v>0</v>
      </c>
      <c r="AC161">
        <f t="shared" si="77"/>
        <v>0</v>
      </c>
      <c r="AD161">
        <f t="shared" si="78"/>
        <v>0</v>
      </c>
      <c r="AE161">
        <f t="shared" si="79"/>
        <v>2.6975843869431349E-2</v>
      </c>
      <c r="AF161">
        <f t="shared" si="80"/>
        <v>0</v>
      </c>
      <c r="AG161">
        <f t="shared" si="81"/>
        <v>0</v>
      </c>
      <c r="AH161">
        <f t="shared" si="82"/>
        <v>0</v>
      </c>
      <c r="AI161">
        <f t="shared" si="66"/>
        <v>0</v>
      </c>
      <c r="AJ161">
        <f t="shared" si="67"/>
        <v>0</v>
      </c>
      <c r="AK161">
        <f t="shared" si="68"/>
        <v>0</v>
      </c>
      <c r="AM161" t="str">
        <f t="shared" si="69"/>
        <v>SM_d20:0/26:0</v>
      </c>
      <c r="AN161">
        <f t="shared" si="70"/>
        <v>5.3951687738862698E-3</v>
      </c>
      <c r="AO161">
        <f t="shared" si="71"/>
        <v>0</v>
      </c>
      <c r="AQ161">
        <f t="shared" si="72"/>
        <v>1.2063964128493891E-2</v>
      </c>
      <c r="AR161">
        <f t="shared" si="73"/>
        <v>0</v>
      </c>
      <c r="AT161">
        <f t="shared" si="83"/>
        <v>5.395168773886269E-3</v>
      </c>
      <c r="AU161">
        <f t="shared" si="84"/>
        <v>0</v>
      </c>
      <c r="AW161">
        <f t="shared" si="74"/>
        <v>0.37390096630005903</v>
      </c>
    </row>
    <row r="162" spans="1:49" x14ac:dyDescent="0.2">
      <c r="A162" t="s">
        <v>1763</v>
      </c>
      <c r="B162">
        <v>675.52499999999998</v>
      </c>
      <c r="C162">
        <v>0</v>
      </c>
      <c r="D162">
        <v>0</v>
      </c>
      <c r="E162">
        <v>0.14795268721993801</v>
      </c>
      <c r="F162">
        <v>0.18035776142575999</v>
      </c>
      <c r="G162">
        <v>8.9270772595471198E-2</v>
      </c>
      <c r="H162">
        <v>0</v>
      </c>
      <c r="I162">
        <v>0.18426013060961399</v>
      </c>
      <c r="J162">
        <v>3.2441475491336698E-2</v>
      </c>
      <c r="K162">
        <v>1.7178738722208001E-2</v>
      </c>
      <c r="L162">
        <v>0</v>
      </c>
      <c r="M162">
        <v>9.6946583753700105E-2</v>
      </c>
      <c r="N162">
        <v>0</v>
      </c>
      <c r="O162">
        <v>7.8756716859954695E-2</v>
      </c>
      <c r="P162">
        <v>0</v>
      </c>
      <c r="Q162">
        <v>0</v>
      </c>
      <c r="R162">
        <v>0</v>
      </c>
      <c r="S162">
        <v>0</v>
      </c>
      <c r="T162">
        <v>0.186403785865318</v>
      </c>
      <c r="U162">
        <v>0</v>
      </c>
      <c r="V162">
        <v>0</v>
      </c>
      <c r="W162">
        <v>0</v>
      </c>
      <c r="X162">
        <v>0</v>
      </c>
      <c r="AA162" t="str">
        <f t="shared" si="75"/>
        <v>SM_d20:1/12:0</v>
      </c>
      <c r="AB162">
        <f t="shared" si="76"/>
        <v>0</v>
      </c>
      <c r="AC162">
        <f t="shared" si="77"/>
        <v>0.16415522432284901</v>
      </c>
      <c r="AD162">
        <f t="shared" si="78"/>
        <v>4.4635386297735599E-2</v>
      </c>
      <c r="AE162">
        <f t="shared" si="79"/>
        <v>0.10835080305047534</v>
      </c>
      <c r="AF162">
        <f t="shared" si="80"/>
        <v>8.5893693611040003E-3</v>
      </c>
      <c r="AG162">
        <f t="shared" si="81"/>
        <v>4.8473291876850053E-2</v>
      </c>
      <c r="AH162">
        <f t="shared" si="82"/>
        <v>3.9378358429977348E-2</v>
      </c>
      <c r="AI162">
        <f t="shared" si="66"/>
        <v>9.3201892932659E-2</v>
      </c>
      <c r="AJ162">
        <f t="shared" si="67"/>
        <v>0</v>
      </c>
      <c r="AK162">
        <f t="shared" si="68"/>
        <v>0</v>
      </c>
      <c r="AM162" t="str">
        <f t="shared" si="69"/>
        <v>SM_d20:1/12:0</v>
      </c>
      <c r="AN162">
        <f t="shared" si="70"/>
        <v>6.514615660643279E-2</v>
      </c>
      <c r="AO162">
        <f t="shared" si="71"/>
        <v>3.6210708647897286E-2</v>
      </c>
      <c r="AQ162">
        <f t="shared" si="72"/>
        <v>6.987993375638675E-2</v>
      </c>
      <c r="AR162">
        <f t="shared" si="73"/>
        <v>3.8829212200141218E-2</v>
      </c>
      <c r="AT162">
        <f t="shared" si="83"/>
        <v>3.1251256428492601E-2</v>
      </c>
      <c r="AU162">
        <f t="shared" si="84"/>
        <v>1.5851959500766226E-2</v>
      </c>
      <c r="AW162">
        <f t="shared" si="74"/>
        <v>0.44800205347857269</v>
      </c>
    </row>
    <row r="163" spans="1:49" x14ac:dyDescent="0.2">
      <c r="A163" t="s">
        <v>1764</v>
      </c>
      <c r="B163">
        <v>701.55100000000004</v>
      </c>
      <c r="C163">
        <v>0.54038394637837806</v>
      </c>
      <c r="D163">
        <v>0.13496548896709401</v>
      </c>
      <c r="E163">
        <v>0</v>
      </c>
      <c r="F163">
        <v>9.1739514314846102E-2</v>
      </c>
      <c r="G163">
        <v>0</v>
      </c>
      <c r="H163">
        <v>2.88077113375864E-2</v>
      </c>
      <c r="I163">
        <v>0.22819559946617299</v>
      </c>
      <c r="J163">
        <v>3.2441475491336698E-2</v>
      </c>
      <c r="K163">
        <v>7.2045586926516497E-2</v>
      </c>
      <c r="L163">
        <v>2.1130367286634699E-2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AA163" t="str">
        <f t="shared" si="75"/>
        <v>SM_d20:1/14:1</v>
      </c>
      <c r="AB163">
        <f t="shared" si="76"/>
        <v>0.33767471767273605</v>
      </c>
      <c r="AC163">
        <f t="shared" si="77"/>
        <v>4.5869757157423051E-2</v>
      </c>
      <c r="AD163">
        <f t="shared" si="78"/>
        <v>1.44038556687932E-2</v>
      </c>
      <c r="AE163">
        <f t="shared" si="79"/>
        <v>0.13031853747875485</v>
      </c>
      <c r="AF163">
        <f t="shared" si="80"/>
        <v>4.6587977106575598E-2</v>
      </c>
      <c r="AG163">
        <f t="shared" si="81"/>
        <v>0</v>
      </c>
      <c r="AH163">
        <f t="shared" si="82"/>
        <v>0</v>
      </c>
      <c r="AI163">
        <f t="shared" si="66"/>
        <v>0</v>
      </c>
      <c r="AJ163">
        <f t="shared" si="67"/>
        <v>0</v>
      </c>
      <c r="AK163">
        <f t="shared" si="68"/>
        <v>0</v>
      </c>
      <c r="AM163" t="str">
        <f t="shared" si="69"/>
        <v>SM_d20:1/14:1</v>
      </c>
      <c r="AN163">
        <f t="shared" si="70"/>
        <v>0.11497096901685655</v>
      </c>
      <c r="AO163">
        <f t="shared" si="71"/>
        <v>0</v>
      </c>
      <c r="AQ163">
        <f t="shared" si="72"/>
        <v>0.13171699100085749</v>
      </c>
      <c r="AR163">
        <f t="shared" si="73"/>
        <v>0</v>
      </c>
      <c r="AT163">
        <f t="shared" si="83"/>
        <v>5.8905629133929077E-2</v>
      </c>
      <c r="AU163">
        <f t="shared" si="84"/>
        <v>0</v>
      </c>
      <c r="AW163">
        <f t="shared" si="74"/>
        <v>0.12270591073318911</v>
      </c>
    </row>
    <row r="164" spans="1:49" x14ac:dyDescent="0.2">
      <c r="A164" t="s">
        <v>1765</v>
      </c>
      <c r="B164">
        <v>703.553</v>
      </c>
      <c r="C164">
        <v>0</v>
      </c>
      <c r="D164">
        <v>5.9850241886677299E-2</v>
      </c>
      <c r="E164">
        <v>0</v>
      </c>
      <c r="F164">
        <v>0</v>
      </c>
      <c r="G164">
        <v>0</v>
      </c>
      <c r="H164">
        <v>0</v>
      </c>
      <c r="I164">
        <v>0.18426013060961399</v>
      </c>
      <c r="J164">
        <v>0</v>
      </c>
      <c r="K164">
        <v>1.7178738722208001E-2</v>
      </c>
      <c r="L164">
        <v>7.0609147028211403E-2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AA164" t="str">
        <f t="shared" si="75"/>
        <v>SM_d20:1/14:0</v>
      </c>
      <c r="AB164">
        <f t="shared" si="76"/>
        <v>2.992512094333865E-2</v>
      </c>
      <c r="AC164">
        <f t="shared" si="77"/>
        <v>0</v>
      </c>
      <c r="AD164">
        <f t="shared" si="78"/>
        <v>0</v>
      </c>
      <c r="AE164">
        <f t="shared" si="79"/>
        <v>9.2130065304806996E-2</v>
      </c>
      <c r="AF164">
        <f t="shared" si="80"/>
        <v>4.3893942875209702E-2</v>
      </c>
      <c r="AG164">
        <f t="shared" si="81"/>
        <v>0</v>
      </c>
      <c r="AH164">
        <f t="shared" si="82"/>
        <v>0</v>
      </c>
      <c r="AI164">
        <f t="shared" si="66"/>
        <v>0</v>
      </c>
      <c r="AJ164">
        <f t="shared" si="67"/>
        <v>0</v>
      </c>
      <c r="AK164">
        <f t="shared" si="68"/>
        <v>0</v>
      </c>
      <c r="AM164" t="str">
        <f t="shared" si="69"/>
        <v>SM_d20:1/14:0</v>
      </c>
      <c r="AN164">
        <f t="shared" si="70"/>
        <v>3.3189825824671074E-2</v>
      </c>
      <c r="AO164">
        <f t="shared" si="71"/>
        <v>0</v>
      </c>
      <c r="AQ164">
        <f t="shared" si="72"/>
        <v>3.8086471765948621E-2</v>
      </c>
      <c r="AR164">
        <f t="shared" si="73"/>
        <v>0</v>
      </c>
      <c r="AT164">
        <f t="shared" si="83"/>
        <v>1.7032787978357514E-2</v>
      </c>
      <c r="AU164">
        <f t="shared" si="84"/>
        <v>0</v>
      </c>
      <c r="AW164">
        <f t="shared" si="74"/>
        <v>0.12315713893815174</v>
      </c>
    </row>
    <row r="165" spans="1:49" x14ac:dyDescent="0.2">
      <c r="A165" t="s">
        <v>1766</v>
      </c>
      <c r="B165">
        <v>729.57899999999995</v>
      </c>
      <c r="C165">
        <v>6.7852921716415299E-2</v>
      </c>
      <c r="D165">
        <v>5.9850241886677299E-2</v>
      </c>
      <c r="E165">
        <v>0.21136098174276899</v>
      </c>
      <c r="F165">
        <v>7.0609147028211403E-2</v>
      </c>
      <c r="G165">
        <v>0.112039582952148</v>
      </c>
      <c r="H165">
        <v>0.24588755406693499</v>
      </c>
      <c r="I165">
        <v>0.14681457913930401</v>
      </c>
      <c r="J165">
        <v>0.25294803085922701</v>
      </c>
      <c r="K165">
        <v>0.112129310611669</v>
      </c>
      <c r="L165">
        <v>8.8618247110914206E-2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AA165" t="str">
        <f t="shared" si="75"/>
        <v>SM_d20:1/16:1</v>
      </c>
      <c r="AB165">
        <f t="shared" si="76"/>
        <v>6.3851581801546292E-2</v>
      </c>
      <c r="AC165">
        <f t="shared" si="77"/>
        <v>0.14098506438549019</v>
      </c>
      <c r="AD165">
        <f t="shared" si="78"/>
        <v>0.17896356850954148</v>
      </c>
      <c r="AE165">
        <f t="shared" si="79"/>
        <v>0.19988130499926551</v>
      </c>
      <c r="AF165">
        <f t="shared" si="80"/>
        <v>0.1003737788612916</v>
      </c>
      <c r="AG165">
        <f t="shared" si="81"/>
        <v>0</v>
      </c>
      <c r="AH165">
        <f t="shared" si="82"/>
        <v>0</v>
      </c>
      <c r="AI165">
        <f t="shared" si="66"/>
        <v>0</v>
      </c>
      <c r="AJ165">
        <f t="shared" si="67"/>
        <v>0</v>
      </c>
      <c r="AK165">
        <f t="shared" si="68"/>
        <v>0</v>
      </c>
      <c r="AM165" t="str">
        <f t="shared" si="69"/>
        <v>SM_d20:1/16:1</v>
      </c>
      <c r="AN165">
        <f t="shared" si="70"/>
        <v>0.13681105971142701</v>
      </c>
      <c r="AO165">
        <f t="shared" si="71"/>
        <v>0</v>
      </c>
      <c r="AQ165">
        <f t="shared" si="72"/>
        <v>5.5728971384496992E-2</v>
      </c>
      <c r="AR165">
        <f t="shared" si="73"/>
        <v>0</v>
      </c>
      <c r="AT165">
        <f t="shared" si="83"/>
        <v>2.4922753666375169E-2</v>
      </c>
      <c r="AU165">
        <f t="shared" si="84"/>
        <v>0</v>
      </c>
      <c r="AW165">
        <f t="shared" si="74"/>
        <v>5.3653297093622897E-3</v>
      </c>
    </row>
    <row r="166" spans="1:49" x14ac:dyDescent="0.2">
      <c r="A166" t="s">
        <v>1767</v>
      </c>
      <c r="B166">
        <v>731.58100000000002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7.0609147028211403E-2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AA166" t="str">
        <f t="shared" si="75"/>
        <v>SM_d20:1/16:0</v>
      </c>
      <c r="AB166">
        <f t="shared" si="76"/>
        <v>0</v>
      </c>
      <c r="AC166">
        <f t="shared" si="77"/>
        <v>0</v>
      </c>
      <c r="AD166">
        <f t="shared" si="78"/>
        <v>0</v>
      </c>
      <c r="AE166">
        <f t="shared" si="79"/>
        <v>0</v>
      </c>
      <c r="AF166">
        <f t="shared" si="80"/>
        <v>3.5304573514105701E-2</v>
      </c>
      <c r="AG166">
        <f t="shared" si="81"/>
        <v>0</v>
      </c>
      <c r="AH166">
        <f t="shared" si="82"/>
        <v>0</v>
      </c>
      <c r="AI166">
        <f t="shared" si="66"/>
        <v>0</v>
      </c>
      <c r="AJ166">
        <f t="shared" si="67"/>
        <v>0</v>
      </c>
      <c r="AK166">
        <f t="shared" si="68"/>
        <v>0</v>
      </c>
      <c r="AM166" t="str">
        <f t="shared" si="69"/>
        <v>SM_d20:1/16:0</v>
      </c>
      <c r="AN166">
        <f t="shared" si="70"/>
        <v>7.0609147028211404E-3</v>
      </c>
      <c r="AO166">
        <f t="shared" si="71"/>
        <v>0</v>
      </c>
      <c r="AQ166">
        <f t="shared" si="72"/>
        <v>1.5788685258835797E-2</v>
      </c>
      <c r="AR166">
        <f t="shared" si="73"/>
        <v>0</v>
      </c>
      <c r="AT166">
        <f t="shared" si="83"/>
        <v>7.0609147028211404E-3</v>
      </c>
      <c r="AU166">
        <f t="shared" si="84"/>
        <v>0</v>
      </c>
      <c r="AW166">
        <f t="shared" si="74"/>
        <v>0.37390096630005903</v>
      </c>
    </row>
    <row r="167" spans="1:49" x14ac:dyDescent="0.2">
      <c r="A167" t="s">
        <v>1768</v>
      </c>
      <c r="B167">
        <v>753.60299999999995</v>
      </c>
      <c r="C167">
        <v>0</v>
      </c>
      <c r="D167">
        <v>5.9850241886677299E-2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0.14084777443100499</v>
      </c>
      <c r="K167">
        <v>1.7178738722208001E-2</v>
      </c>
      <c r="L167">
        <v>8.8618247110914206E-2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AA167" t="str">
        <f t="shared" si="75"/>
        <v>SM_d20:1/18:3</v>
      </c>
      <c r="AB167">
        <f t="shared" si="76"/>
        <v>2.992512094333865E-2</v>
      </c>
      <c r="AC167">
        <f t="shared" si="77"/>
        <v>0</v>
      </c>
      <c r="AD167">
        <f t="shared" si="78"/>
        <v>0</v>
      </c>
      <c r="AE167">
        <f t="shared" si="79"/>
        <v>7.0423887215502495E-2</v>
      </c>
      <c r="AF167">
        <f t="shared" si="80"/>
        <v>5.2898492916561103E-2</v>
      </c>
      <c r="AG167">
        <f t="shared" si="81"/>
        <v>0</v>
      </c>
      <c r="AH167">
        <f t="shared" si="82"/>
        <v>0</v>
      </c>
      <c r="AI167">
        <f t="shared" ref="AI167:AI187" si="85">AVERAGE(S167:T167)</f>
        <v>0</v>
      </c>
      <c r="AJ167">
        <f t="shared" ref="AJ167:AJ187" si="86">AVERAGE(U167:V167)</f>
        <v>0</v>
      </c>
      <c r="AK167">
        <f t="shared" ref="AK167:AK187" si="87">AVERAGE(W167:X167)</f>
        <v>0</v>
      </c>
      <c r="AM167" t="str">
        <f t="shared" ref="AM167:AM187" si="88">A167</f>
        <v>SM_d20:1/18:3</v>
      </c>
      <c r="AN167">
        <f t="shared" ref="AN167:AN187" si="89">AVERAGE(AB167:AF167)</f>
        <v>3.064950021508045E-2</v>
      </c>
      <c r="AO167">
        <f t="shared" ref="AO167:AO187" si="90">AVERAGE(AG167:AK167)</f>
        <v>0</v>
      </c>
      <c r="AQ167">
        <f t="shared" ref="AQ167:AQ187" si="91">STDEV(AB167:AF167)</f>
        <v>3.1449674043174294E-2</v>
      </c>
      <c r="AR167">
        <f t="shared" ref="AR167:AR187" si="92">STDEV(AG167:AK167)</f>
        <v>0</v>
      </c>
      <c r="AT167">
        <f t="shared" si="83"/>
        <v>1.4064721806149675E-2</v>
      </c>
      <c r="AU167">
        <f t="shared" si="84"/>
        <v>0</v>
      </c>
      <c r="AW167">
        <f t="shared" ref="AW167:AW187" si="93">TTEST(AB167:AF167,AG167:AK167,2,3)</f>
        <v>9.483184115942371E-2</v>
      </c>
    </row>
    <row r="168" spans="1:49" x14ac:dyDescent="0.2">
      <c r="A168" t="s">
        <v>1769</v>
      </c>
      <c r="B168">
        <v>755.60500000000002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AA168" t="str">
        <f t="shared" si="75"/>
        <v>SM_d20:1/18:2</v>
      </c>
      <c r="AB168">
        <f t="shared" si="76"/>
        <v>0</v>
      </c>
      <c r="AC168">
        <f t="shared" si="77"/>
        <v>0</v>
      </c>
      <c r="AD168">
        <f t="shared" si="78"/>
        <v>0</v>
      </c>
      <c r="AE168">
        <f t="shared" si="79"/>
        <v>0</v>
      </c>
      <c r="AF168">
        <f t="shared" si="80"/>
        <v>0</v>
      </c>
      <c r="AG168">
        <f t="shared" si="81"/>
        <v>0</v>
      </c>
      <c r="AH168">
        <f t="shared" si="82"/>
        <v>0</v>
      </c>
      <c r="AI168">
        <f t="shared" si="85"/>
        <v>0</v>
      </c>
      <c r="AJ168">
        <f t="shared" si="86"/>
        <v>0</v>
      </c>
      <c r="AK168">
        <f t="shared" si="87"/>
        <v>0</v>
      </c>
      <c r="AM168" t="str">
        <f t="shared" si="88"/>
        <v>SM_d20:1/18:2</v>
      </c>
      <c r="AN168">
        <f t="shared" si="89"/>
        <v>0</v>
      </c>
      <c r="AO168">
        <f t="shared" si="90"/>
        <v>0</v>
      </c>
      <c r="AQ168">
        <f t="shared" si="91"/>
        <v>0</v>
      </c>
      <c r="AR168">
        <f t="shared" si="92"/>
        <v>0</v>
      </c>
      <c r="AT168">
        <f t="shared" si="83"/>
        <v>0</v>
      </c>
      <c r="AU168">
        <f t="shared" si="84"/>
        <v>0</v>
      </c>
      <c r="AW168" t="e">
        <f t="shared" si="93"/>
        <v>#DIV/0!</v>
      </c>
    </row>
    <row r="169" spans="1:49" x14ac:dyDescent="0.2">
      <c r="A169" t="s">
        <v>1770</v>
      </c>
      <c r="B169">
        <v>757.60699999999997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AA169" t="str">
        <f t="shared" si="75"/>
        <v>SM_d20:1/18:1</v>
      </c>
      <c r="AB169">
        <f t="shared" si="76"/>
        <v>0</v>
      </c>
      <c r="AC169">
        <f t="shared" si="77"/>
        <v>0</v>
      </c>
      <c r="AD169">
        <f t="shared" si="78"/>
        <v>0</v>
      </c>
      <c r="AE169">
        <f t="shared" si="79"/>
        <v>0</v>
      </c>
      <c r="AF169">
        <f t="shared" si="80"/>
        <v>0</v>
      </c>
      <c r="AG169">
        <f t="shared" si="81"/>
        <v>0</v>
      </c>
      <c r="AH169">
        <f t="shared" si="82"/>
        <v>0</v>
      </c>
      <c r="AI169">
        <f t="shared" si="85"/>
        <v>0</v>
      </c>
      <c r="AJ169">
        <f t="shared" si="86"/>
        <v>0</v>
      </c>
      <c r="AK169">
        <f t="shared" si="87"/>
        <v>0</v>
      </c>
      <c r="AM169" t="str">
        <f t="shared" si="88"/>
        <v>SM_d20:1/18:1</v>
      </c>
      <c r="AN169">
        <f t="shared" si="89"/>
        <v>0</v>
      </c>
      <c r="AO169">
        <f t="shared" si="90"/>
        <v>0</v>
      </c>
      <c r="AQ169">
        <f t="shared" si="91"/>
        <v>0</v>
      </c>
      <c r="AR169">
        <f t="shared" si="92"/>
        <v>0</v>
      </c>
      <c r="AT169">
        <f t="shared" si="83"/>
        <v>0</v>
      </c>
      <c r="AU169">
        <f t="shared" si="84"/>
        <v>0</v>
      </c>
      <c r="AW169" t="e">
        <f t="shared" si="93"/>
        <v>#DIV/0!</v>
      </c>
    </row>
    <row r="170" spans="1:49" x14ac:dyDescent="0.2">
      <c r="A170" t="s">
        <v>1771</v>
      </c>
      <c r="B170">
        <v>759.60900000000004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0.120816114901555</v>
      </c>
      <c r="I170">
        <v>0</v>
      </c>
      <c r="J170">
        <v>0</v>
      </c>
      <c r="K170">
        <v>0</v>
      </c>
      <c r="L170">
        <v>2.1130367286634699E-2</v>
      </c>
      <c r="M170">
        <v>0</v>
      </c>
      <c r="N170">
        <v>0</v>
      </c>
      <c r="O170">
        <v>0</v>
      </c>
      <c r="P170">
        <v>5.7657063321567698E-2</v>
      </c>
      <c r="Q170">
        <v>0</v>
      </c>
      <c r="R170">
        <v>0</v>
      </c>
      <c r="S170">
        <v>0</v>
      </c>
      <c r="T170">
        <v>0</v>
      </c>
      <c r="U170">
        <v>1.0877171345591E-2</v>
      </c>
      <c r="V170">
        <v>0</v>
      </c>
      <c r="W170">
        <v>0</v>
      </c>
      <c r="X170">
        <v>0</v>
      </c>
      <c r="AA170" t="str">
        <f t="shared" si="75"/>
        <v>SM_d20:1/18:0</v>
      </c>
      <c r="AB170">
        <f t="shared" si="76"/>
        <v>0</v>
      </c>
      <c r="AC170">
        <f t="shared" si="77"/>
        <v>0</v>
      </c>
      <c r="AD170">
        <f t="shared" si="78"/>
        <v>6.04080574507775E-2</v>
      </c>
      <c r="AE170">
        <f t="shared" si="79"/>
        <v>0</v>
      </c>
      <c r="AF170">
        <f t="shared" si="80"/>
        <v>1.056518364331735E-2</v>
      </c>
      <c r="AG170">
        <f t="shared" si="81"/>
        <v>0</v>
      </c>
      <c r="AH170">
        <f t="shared" si="82"/>
        <v>2.8828531660783849E-2</v>
      </c>
      <c r="AI170">
        <f t="shared" si="85"/>
        <v>0</v>
      </c>
      <c r="AJ170">
        <f t="shared" si="86"/>
        <v>5.4385856727955E-3</v>
      </c>
      <c r="AK170">
        <f t="shared" si="87"/>
        <v>0</v>
      </c>
      <c r="AM170" t="str">
        <f t="shared" si="88"/>
        <v>SM_d20:1/18:0</v>
      </c>
      <c r="AN170">
        <f t="shared" si="89"/>
        <v>1.4194648218818971E-2</v>
      </c>
      <c r="AO170">
        <f t="shared" si="90"/>
        <v>6.8534234667158699E-3</v>
      </c>
      <c r="AQ170">
        <f t="shared" si="91"/>
        <v>2.6236026376498751E-2</v>
      </c>
      <c r="AR170">
        <f t="shared" si="92"/>
        <v>1.2508151199982498E-2</v>
      </c>
      <c r="AT170">
        <f t="shared" si="83"/>
        <v>1.1733107687465738E-2</v>
      </c>
      <c r="AU170">
        <f t="shared" si="84"/>
        <v>5.1064313442563724E-3</v>
      </c>
      <c r="AW170">
        <f t="shared" si="93"/>
        <v>0.59362752868871316</v>
      </c>
    </row>
    <row r="171" spans="1:49" x14ac:dyDescent="0.2">
      <c r="A171" t="s">
        <v>1772</v>
      </c>
      <c r="B171">
        <v>777.62699999999995</v>
      </c>
      <c r="C171">
        <v>0.121957321334119</v>
      </c>
      <c r="D171">
        <v>0</v>
      </c>
      <c r="E171">
        <v>9.8556246011751905E-2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7.2045586926516497E-2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AA171" t="str">
        <f t="shared" si="75"/>
        <v>SM_d20:1/20:5</v>
      </c>
      <c r="AB171">
        <f t="shared" si="76"/>
        <v>6.0978660667059502E-2</v>
      </c>
      <c r="AC171">
        <f t="shared" si="77"/>
        <v>4.9278123005875953E-2</v>
      </c>
      <c r="AD171">
        <f t="shared" si="78"/>
        <v>0</v>
      </c>
      <c r="AE171">
        <f t="shared" si="79"/>
        <v>0</v>
      </c>
      <c r="AF171">
        <f t="shared" si="80"/>
        <v>3.6022793463258249E-2</v>
      </c>
      <c r="AG171">
        <f t="shared" si="81"/>
        <v>0</v>
      </c>
      <c r="AH171">
        <f t="shared" si="82"/>
        <v>0</v>
      </c>
      <c r="AI171">
        <f t="shared" si="85"/>
        <v>0</v>
      </c>
      <c r="AJ171">
        <f t="shared" si="86"/>
        <v>0</v>
      </c>
      <c r="AK171">
        <f t="shared" si="87"/>
        <v>0</v>
      </c>
      <c r="AM171" t="str">
        <f t="shared" si="88"/>
        <v>SM_d20:1/20:5</v>
      </c>
      <c r="AN171">
        <f t="shared" si="89"/>
        <v>2.9255915427238745E-2</v>
      </c>
      <c r="AO171">
        <f t="shared" si="90"/>
        <v>0</v>
      </c>
      <c r="AQ171">
        <f t="shared" si="91"/>
        <v>2.8128407238939342E-2</v>
      </c>
      <c r="AR171">
        <f t="shared" si="92"/>
        <v>0</v>
      </c>
      <c r="AT171">
        <f t="shared" si="83"/>
        <v>1.2579406137013107E-2</v>
      </c>
      <c r="AU171">
        <f t="shared" si="84"/>
        <v>0</v>
      </c>
      <c r="AW171">
        <f t="shared" si="93"/>
        <v>8.0631194110813625E-2</v>
      </c>
    </row>
    <row r="172" spans="1:49" x14ac:dyDescent="0.2">
      <c r="A172" t="s">
        <v>1773</v>
      </c>
      <c r="B172">
        <v>779.62900000000002</v>
      </c>
      <c r="C172">
        <v>0.121957321334119</v>
      </c>
      <c r="D172">
        <v>7.5115247080416503E-2</v>
      </c>
      <c r="E172">
        <v>0</v>
      </c>
      <c r="F172">
        <v>7.0609147028211403E-2</v>
      </c>
      <c r="G172">
        <v>0</v>
      </c>
      <c r="H172">
        <v>0</v>
      </c>
      <c r="I172">
        <v>0.18426013060961399</v>
      </c>
      <c r="J172">
        <v>0</v>
      </c>
      <c r="K172">
        <v>0</v>
      </c>
      <c r="L172">
        <v>0.15922739413912601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0.12524373933573901</v>
      </c>
      <c r="V172">
        <v>0</v>
      </c>
      <c r="W172">
        <v>0</v>
      </c>
      <c r="X172">
        <v>0</v>
      </c>
      <c r="AA172" t="str">
        <f t="shared" si="75"/>
        <v>SM_d20:1/20:4</v>
      </c>
      <c r="AB172">
        <f t="shared" si="76"/>
        <v>9.853628420726776E-2</v>
      </c>
      <c r="AC172">
        <f t="shared" si="77"/>
        <v>3.5304573514105701E-2</v>
      </c>
      <c r="AD172">
        <f t="shared" si="78"/>
        <v>0</v>
      </c>
      <c r="AE172">
        <f t="shared" si="79"/>
        <v>9.2130065304806996E-2</v>
      </c>
      <c r="AF172">
        <f t="shared" si="80"/>
        <v>7.9613697069563005E-2</v>
      </c>
      <c r="AG172">
        <f t="shared" si="81"/>
        <v>0</v>
      </c>
      <c r="AH172">
        <f t="shared" si="82"/>
        <v>0</v>
      </c>
      <c r="AI172">
        <f t="shared" si="85"/>
        <v>0</v>
      </c>
      <c r="AJ172">
        <f t="shared" si="86"/>
        <v>6.2621869667869506E-2</v>
      </c>
      <c r="AK172">
        <f t="shared" si="87"/>
        <v>0</v>
      </c>
      <c r="AM172" t="str">
        <f t="shared" si="88"/>
        <v>SM_d20:1/20:4</v>
      </c>
      <c r="AN172">
        <f t="shared" si="89"/>
        <v>6.11169240191487E-2</v>
      </c>
      <c r="AO172">
        <f t="shared" si="90"/>
        <v>1.2524373933573901E-2</v>
      </c>
      <c r="AQ172">
        <f t="shared" si="91"/>
        <v>4.2147686480780024E-2</v>
      </c>
      <c r="AR172">
        <f t="shared" si="92"/>
        <v>2.8005351491097681E-2</v>
      </c>
      <c r="AT172">
        <f t="shared" si="83"/>
        <v>1.8849018413074601E-2</v>
      </c>
      <c r="AU172">
        <f t="shared" si="84"/>
        <v>1.1433136870080227E-2</v>
      </c>
      <c r="AW172">
        <f t="shared" si="93"/>
        <v>6.9144327184425647E-2</v>
      </c>
    </row>
    <row r="173" spans="1:49" x14ac:dyDescent="0.2">
      <c r="A173" t="s">
        <v>1774</v>
      </c>
      <c r="B173">
        <v>781.63099999999997</v>
      </c>
      <c r="C173">
        <v>0</v>
      </c>
      <c r="D173">
        <v>0</v>
      </c>
      <c r="E173">
        <v>0</v>
      </c>
      <c r="F173">
        <v>0</v>
      </c>
      <c r="G173">
        <v>8.9270772595471198E-2</v>
      </c>
      <c r="H173">
        <v>0</v>
      </c>
      <c r="I173">
        <v>0</v>
      </c>
      <c r="J173">
        <v>0</v>
      </c>
      <c r="K173">
        <v>0</v>
      </c>
      <c r="L173">
        <v>7.0609147028211403E-2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AA173" t="str">
        <f t="shared" si="75"/>
        <v>SM_d20:1/20:3</v>
      </c>
      <c r="AB173">
        <f t="shared" si="76"/>
        <v>0</v>
      </c>
      <c r="AC173">
        <f t="shared" si="77"/>
        <v>0</v>
      </c>
      <c r="AD173">
        <f t="shared" si="78"/>
        <v>4.4635386297735599E-2</v>
      </c>
      <c r="AE173">
        <f t="shared" si="79"/>
        <v>0</v>
      </c>
      <c r="AF173">
        <f t="shared" si="80"/>
        <v>3.5304573514105701E-2</v>
      </c>
      <c r="AG173">
        <f t="shared" si="81"/>
        <v>0</v>
      </c>
      <c r="AH173">
        <f t="shared" si="82"/>
        <v>0</v>
      </c>
      <c r="AI173">
        <f t="shared" si="85"/>
        <v>0</v>
      </c>
      <c r="AJ173">
        <f t="shared" si="86"/>
        <v>0</v>
      </c>
      <c r="AK173">
        <f t="shared" si="87"/>
        <v>0</v>
      </c>
      <c r="AM173" t="str">
        <f t="shared" si="88"/>
        <v>SM_d20:1/20:3</v>
      </c>
      <c r="AN173">
        <f t="shared" si="89"/>
        <v>1.5987991962368258E-2</v>
      </c>
      <c r="AO173">
        <f t="shared" si="90"/>
        <v>0</v>
      </c>
      <c r="AQ173">
        <f t="shared" si="91"/>
        <v>2.2139620514008456E-2</v>
      </c>
      <c r="AR173">
        <f t="shared" si="92"/>
        <v>0</v>
      </c>
      <c r="AT173">
        <f t="shared" si="83"/>
        <v>9.9011392930743475E-3</v>
      </c>
      <c r="AU173">
        <f t="shared" si="84"/>
        <v>0</v>
      </c>
      <c r="AW173">
        <f t="shared" si="93"/>
        <v>0.18166336448061837</v>
      </c>
    </row>
    <row r="174" spans="1:49" x14ac:dyDescent="0.2">
      <c r="A174" t="s">
        <v>1775</v>
      </c>
      <c r="B174">
        <v>783.63300000000004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AA174" t="str">
        <f t="shared" si="75"/>
        <v>SM_d20:1/20:2</v>
      </c>
      <c r="AB174">
        <f t="shared" si="76"/>
        <v>0</v>
      </c>
      <c r="AC174">
        <f t="shared" si="77"/>
        <v>0</v>
      </c>
      <c r="AD174">
        <f t="shared" si="78"/>
        <v>0</v>
      </c>
      <c r="AE174">
        <f t="shared" si="79"/>
        <v>0</v>
      </c>
      <c r="AF174">
        <f t="shared" si="80"/>
        <v>0</v>
      </c>
      <c r="AG174">
        <f t="shared" si="81"/>
        <v>0</v>
      </c>
      <c r="AH174">
        <f t="shared" si="82"/>
        <v>0</v>
      </c>
      <c r="AI174">
        <f t="shared" si="85"/>
        <v>0</v>
      </c>
      <c r="AJ174">
        <f t="shared" si="86"/>
        <v>0</v>
      </c>
      <c r="AK174">
        <f t="shared" si="87"/>
        <v>0</v>
      </c>
      <c r="AM174" t="str">
        <f t="shared" si="88"/>
        <v>SM_d20:1/20:2</v>
      </c>
      <c r="AN174">
        <f t="shared" si="89"/>
        <v>0</v>
      </c>
      <c r="AO174">
        <f t="shared" si="90"/>
        <v>0</v>
      </c>
      <c r="AQ174">
        <f t="shared" si="91"/>
        <v>0</v>
      </c>
      <c r="AR174">
        <f t="shared" si="92"/>
        <v>0</v>
      </c>
      <c r="AT174">
        <f t="shared" si="83"/>
        <v>0</v>
      </c>
      <c r="AU174">
        <f t="shared" si="84"/>
        <v>0</v>
      </c>
      <c r="AW174" t="e">
        <f t="shared" si="93"/>
        <v>#DIV/0!</v>
      </c>
    </row>
    <row r="175" spans="1:49" x14ac:dyDescent="0.2">
      <c r="A175" t="s">
        <v>1776</v>
      </c>
      <c r="B175">
        <v>785.63499999999999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AA175" t="str">
        <f t="shared" si="75"/>
        <v>SM_d20:1/20:1</v>
      </c>
      <c r="AB175">
        <f t="shared" si="76"/>
        <v>0</v>
      </c>
      <c r="AC175">
        <f t="shared" si="77"/>
        <v>0</v>
      </c>
      <c r="AD175">
        <f t="shared" si="78"/>
        <v>0</v>
      </c>
      <c r="AE175">
        <f t="shared" si="79"/>
        <v>0</v>
      </c>
      <c r="AF175">
        <f t="shared" si="80"/>
        <v>0</v>
      </c>
      <c r="AG175">
        <f t="shared" si="81"/>
        <v>0</v>
      </c>
      <c r="AH175">
        <f t="shared" si="82"/>
        <v>0</v>
      </c>
      <c r="AI175">
        <f t="shared" si="85"/>
        <v>0</v>
      </c>
      <c r="AJ175">
        <f t="shared" si="86"/>
        <v>0</v>
      </c>
      <c r="AK175">
        <f t="shared" si="87"/>
        <v>0</v>
      </c>
      <c r="AM175" t="str">
        <f t="shared" si="88"/>
        <v>SM_d20:1/20:1</v>
      </c>
      <c r="AN175">
        <f t="shared" si="89"/>
        <v>0</v>
      </c>
      <c r="AO175">
        <f t="shared" si="90"/>
        <v>0</v>
      </c>
      <c r="AQ175">
        <f t="shared" si="91"/>
        <v>0</v>
      </c>
      <c r="AR175">
        <f t="shared" si="92"/>
        <v>0</v>
      </c>
      <c r="AT175">
        <f t="shared" si="83"/>
        <v>0</v>
      </c>
      <c r="AU175">
        <f t="shared" si="84"/>
        <v>0</v>
      </c>
      <c r="AW175" t="e">
        <f t="shared" si="93"/>
        <v>#DIV/0!</v>
      </c>
    </row>
    <row r="176" spans="1:49" x14ac:dyDescent="0.2">
      <c r="A176" t="s">
        <v>1777</v>
      </c>
      <c r="B176">
        <v>787.63699999999994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0.138594829710149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AA176" t="str">
        <f t="shared" si="75"/>
        <v>SM_d20:1/20:0</v>
      </c>
      <c r="AB176">
        <f t="shared" si="76"/>
        <v>0</v>
      </c>
      <c r="AC176">
        <f t="shared" si="77"/>
        <v>0</v>
      </c>
      <c r="AD176">
        <f t="shared" si="78"/>
        <v>0</v>
      </c>
      <c r="AE176">
        <f t="shared" si="79"/>
        <v>0</v>
      </c>
      <c r="AF176">
        <f t="shared" si="80"/>
        <v>0</v>
      </c>
      <c r="AG176">
        <f t="shared" si="81"/>
        <v>6.9297414855074499E-2</v>
      </c>
      <c r="AH176">
        <f t="shared" si="82"/>
        <v>0</v>
      </c>
      <c r="AI176">
        <f t="shared" si="85"/>
        <v>0</v>
      </c>
      <c r="AJ176">
        <f t="shared" si="86"/>
        <v>0</v>
      </c>
      <c r="AK176">
        <f t="shared" si="87"/>
        <v>0</v>
      </c>
      <c r="AM176" t="str">
        <f t="shared" si="88"/>
        <v>SM_d20:1/20:0</v>
      </c>
      <c r="AN176">
        <f t="shared" si="89"/>
        <v>0</v>
      </c>
      <c r="AO176">
        <f t="shared" si="90"/>
        <v>1.38594829710149E-2</v>
      </c>
      <c r="AQ176">
        <f t="shared" si="91"/>
        <v>0</v>
      </c>
      <c r="AR176">
        <f t="shared" si="92"/>
        <v>3.0990746056190063E-2</v>
      </c>
      <c r="AT176">
        <f t="shared" si="83"/>
        <v>0</v>
      </c>
      <c r="AU176">
        <f t="shared" si="84"/>
        <v>1.2651919097639299E-2</v>
      </c>
      <c r="AW176">
        <f t="shared" si="93"/>
        <v>0.37390096630005903</v>
      </c>
    </row>
    <row r="177" spans="1:49" x14ac:dyDescent="0.2">
      <c r="A177" t="s">
        <v>1778</v>
      </c>
      <c r="B177">
        <v>803.65300000000002</v>
      </c>
      <c r="C177">
        <v>0</v>
      </c>
      <c r="D177">
        <v>5.9850241886677299E-2</v>
      </c>
      <c r="E177">
        <v>0</v>
      </c>
      <c r="F177">
        <v>7.0609147028211403E-2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AA177" t="str">
        <f t="shared" si="75"/>
        <v>SM_d20:1/22:6</v>
      </c>
      <c r="AB177">
        <f t="shared" si="76"/>
        <v>2.992512094333865E-2</v>
      </c>
      <c r="AC177">
        <f t="shared" si="77"/>
        <v>3.5304573514105701E-2</v>
      </c>
      <c r="AD177">
        <f t="shared" si="78"/>
        <v>0</v>
      </c>
      <c r="AE177">
        <f t="shared" si="79"/>
        <v>0</v>
      </c>
      <c r="AF177">
        <f t="shared" si="80"/>
        <v>0</v>
      </c>
      <c r="AG177">
        <f t="shared" si="81"/>
        <v>0</v>
      </c>
      <c r="AH177">
        <f t="shared" si="82"/>
        <v>0</v>
      </c>
      <c r="AI177">
        <f t="shared" si="85"/>
        <v>0</v>
      </c>
      <c r="AJ177">
        <f t="shared" si="86"/>
        <v>0</v>
      </c>
      <c r="AK177">
        <f t="shared" si="87"/>
        <v>0</v>
      </c>
      <c r="AM177" t="str">
        <f t="shared" si="88"/>
        <v>SM_d20:1/22:6</v>
      </c>
      <c r="AN177">
        <f t="shared" si="89"/>
        <v>1.3045938891488871E-2</v>
      </c>
      <c r="AO177">
        <f t="shared" si="90"/>
        <v>0</v>
      </c>
      <c r="AQ177">
        <f t="shared" si="91"/>
        <v>1.7964848779519618E-2</v>
      </c>
      <c r="AR177">
        <f t="shared" si="92"/>
        <v>0</v>
      </c>
      <c r="AT177">
        <f t="shared" si="83"/>
        <v>8.0341246153019987E-3</v>
      </c>
      <c r="AU177">
        <f t="shared" si="84"/>
        <v>0</v>
      </c>
      <c r="AW177">
        <f t="shared" si="93"/>
        <v>0.17973798450658743</v>
      </c>
    </row>
    <row r="178" spans="1:49" x14ac:dyDescent="0.2">
      <c r="A178" t="s">
        <v>1779</v>
      </c>
      <c r="B178">
        <v>805.65499999999997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AA178" t="str">
        <f t="shared" si="75"/>
        <v>SM_d20:1/22:5</v>
      </c>
      <c r="AB178">
        <f t="shared" si="76"/>
        <v>0</v>
      </c>
      <c r="AC178">
        <f t="shared" si="77"/>
        <v>0</v>
      </c>
      <c r="AD178">
        <f t="shared" si="78"/>
        <v>0</v>
      </c>
      <c r="AE178">
        <f t="shared" si="79"/>
        <v>0</v>
      </c>
      <c r="AF178">
        <f t="shared" si="80"/>
        <v>0</v>
      </c>
      <c r="AG178">
        <f t="shared" si="81"/>
        <v>0</v>
      </c>
      <c r="AH178">
        <f t="shared" si="82"/>
        <v>0</v>
      </c>
      <c r="AI178">
        <f t="shared" si="85"/>
        <v>0</v>
      </c>
      <c r="AJ178">
        <f t="shared" si="86"/>
        <v>0</v>
      </c>
      <c r="AK178">
        <f t="shared" si="87"/>
        <v>0</v>
      </c>
      <c r="AM178" t="str">
        <f t="shared" si="88"/>
        <v>SM_d20:1/22:5</v>
      </c>
      <c r="AN178">
        <f t="shared" si="89"/>
        <v>0</v>
      </c>
      <c r="AO178">
        <f t="shared" si="90"/>
        <v>0</v>
      </c>
      <c r="AQ178">
        <f t="shared" si="91"/>
        <v>0</v>
      </c>
      <c r="AR178">
        <f t="shared" si="92"/>
        <v>0</v>
      </c>
      <c r="AT178">
        <f t="shared" si="83"/>
        <v>0</v>
      </c>
      <c r="AU178">
        <f t="shared" si="84"/>
        <v>0</v>
      </c>
      <c r="AW178" t="e">
        <f t="shared" si="93"/>
        <v>#DIV/0!</v>
      </c>
    </row>
    <row r="179" spans="1:49" x14ac:dyDescent="0.2">
      <c r="A179" t="s">
        <v>1780</v>
      </c>
      <c r="B179">
        <v>807.65700000000004</v>
      </c>
      <c r="C179">
        <v>0</v>
      </c>
      <c r="D179">
        <v>5.9850241886677299E-2</v>
      </c>
      <c r="E179">
        <v>0</v>
      </c>
      <c r="F179">
        <v>0</v>
      </c>
      <c r="G179">
        <v>0</v>
      </c>
      <c r="H179">
        <v>0</v>
      </c>
      <c r="I179">
        <v>0.18426013060961399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AA179" t="str">
        <f t="shared" si="75"/>
        <v>SM_d20:1/22:4</v>
      </c>
      <c r="AB179">
        <f t="shared" si="76"/>
        <v>2.992512094333865E-2</v>
      </c>
      <c r="AC179">
        <f t="shared" si="77"/>
        <v>0</v>
      </c>
      <c r="AD179">
        <f t="shared" si="78"/>
        <v>0</v>
      </c>
      <c r="AE179">
        <f t="shared" si="79"/>
        <v>9.2130065304806996E-2</v>
      </c>
      <c r="AF179">
        <f t="shared" si="80"/>
        <v>0</v>
      </c>
      <c r="AG179">
        <f t="shared" si="81"/>
        <v>0</v>
      </c>
      <c r="AH179">
        <f t="shared" si="82"/>
        <v>0</v>
      </c>
      <c r="AI179">
        <f t="shared" si="85"/>
        <v>0</v>
      </c>
      <c r="AJ179">
        <f t="shared" si="86"/>
        <v>0</v>
      </c>
      <c r="AK179">
        <f t="shared" si="87"/>
        <v>0</v>
      </c>
      <c r="AM179" t="str">
        <f t="shared" si="88"/>
        <v>SM_d20:1/22:4</v>
      </c>
      <c r="AN179">
        <f t="shared" si="89"/>
        <v>2.441103724962913E-2</v>
      </c>
      <c r="AO179">
        <f t="shared" si="90"/>
        <v>0</v>
      </c>
      <c r="AQ179">
        <f t="shared" si="91"/>
        <v>4.0012398386398751E-2</v>
      </c>
      <c r="AR179">
        <f t="shared" si="92"/>
        <v>0</v>
      </c>
      <c r="AT179">
        <f t="shared" si="83"/>
        <v>1.7894088546958099E-2</v>
      </c>
      <c r="AU179">
        <f t="shared" si="84"/>
        <v>0</v>
      </c>
      <c r="AW179">
        <f t="shared" si="93"/>
        <v>0.24422032981119396</v>
      </c>
    </row>
    <row r="180" spans="1:49" x14ac:dyDescent="0.2">
      <c r="A180" t="s">
        <v>1781</v>
      </c>
      <c r="B180">
        <v>809.65899999999999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0.118777933643764</v>
      </c>
      <c r="V180">
        <v>0</v>
      </c>
      <c r="W180">
        <v>0</v>
      </c>
      <c r="X180">
        <v>0</v>
      </c>
      <c r="AA180" t="str">
        <f t="shared" si="75"/>
        <v>SM_d20:1/22:3</v>
      </c>
      <c r="AB180">
        <f t="shared" si="76"/>
        <v>0</v>
      </c>
      <c r="AC180">
        <f t="shared" si="77"/>
        <v>0</v>
      </c>
      <c r="AD180">
        <f t="shared" si="78"/>
        <v>0</v>
      </c>
      <c r="AE180">
        <f t="shared" si="79"/>
        <v>0</v>
      </c>
      <c r="AF180">
        <f t="shared" si="80"/>
        <v>0</v>
      </c>
      <c r="AG180">
        <f t="shared" si="81"/>
        <v>0</v>
      </c>
      <c r="AH180">
        <f t="shared" si="82"/>
        <v>0</v>
      </c>
      <c r="AI180">
        <f t="shared" si="85"/>
        <v>0</v>
      </c>
      <c r="AJ180">
        <f t="shared" si="86"/>
        <v>5.9388966821882001E-2</v>
      </c>
      <c r="AK180">
        <f t="shared" si="87"/>
        <v>0</v>
      </c>
      <c r="AM180" t="str">
        <f t="shared" si="88"/>
        <v>SM_d20:1/22:3</v>
      </c>
      <c r="AN180">
        <f t="shared" si="89"/>
        <v>0</v>
      </c>
      <c r="AO180">
        <f t="shared" si="90"/>
        <v>1.18777933643764E-2</v>
      </c>
      <c r="AQ180">
        <f t="shared" si="91"/>
        <v>0</v>
      </c>
      <c r="AR180">
        <f t="shared" si="92"/>
        <v>2.655955338544156E-2</v>
      </c>
      <c r="AT180">
        <f t="shared" si="83"/>
        <v>0</v>
      </c>
      <c r="AU180">
        <f t="shared" si="84"/>
        <v>1.0842892265090224E-2</v>
      </c>
      <c r="AW180">
        <f t="shared" si="93"/>
        <v>0.37390096630005903</v>
      </c>
    </row>
    <row r="181" spans="1:49" x14ac:dyDescent="0.2">
      <c r="A181" t="s">
        <v>1782</v>
      </c>
      <c r="B181">
        <v>811.66099999999994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AA181" t="str">
        <f t="shared" si="75"/>
        <v>SM_d20:1/22:2</v>
      </c>
      <c r="AB181">
        <f t="shared" si="76"/>
        <v>0</v>
      </c>
      <c r="AC181">
        <f t="shared" si="77"/>
        <v>0</v>
      </c>
      <c r="AD181">
        <f t="shared" si="78"/>
        <v>0</v>
      </c>
      <c r="AE181">
        <f t="shared" si="79"/>
        <v>0</v>
      </c>
      <c r="AF181">
        <f t="shared" si="80"/>
        <v>0</v>
      </c>
      <c r="AG181">
        <f t="shared" si="81"/>
        <v>0</v>
      </c>
      <c r="AH181">
        <f t="shared" si="82"/>
        <v>0</v>
      </c>
      <c r="AI181">
        <f t="shared" si="85"/>
        <v>0</v>
      </c>
      <c r="AJ181">
        <f t="shared" si="86"/>
        <v>0</v>
      </c>
      <c r="AK181">
        <f t="shared" si="87"/>
        <v>0</v>
      </c>
      <c r="AM181" t="str">
        <f t="shared" si="88"/>
        <v>SM_d20:1/22:2</v>
      </c>
      <c r="AN181">
        <f t="shared" si="89"/>
        <v>0</v>
      </c>
      <c r="AO181">
        <f t="shared" si="90"/>
        <v>0</v>
      </c>
      <c r="AQ181">
        <f t="shared" si="91"/>
        <v>0</v>
      </c>
      <c r="AR181">
        <f t="shared" si="92"/>
        <v>0</v>
      </c>
      <c r="AT181">
        <f t="shared" si="83"/>
        <v>0</v>
      </c>
      <c r="AU181">
        <f t="shared" si="84"/>
        <v>0</v>
      </c>
      <c r="AW181" t="e">
        <f t="shared" si="93"/>
        <v>#DIV/0!</v>
      </c>
    </row>
    <row r="182" spans="1:49" x14ac:dyDescent="0.2">
      <c r="A182" t="s">
        <v>1783</v>
      </c>
      <c r="B182">
        <v>813.66300000000001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AA182" t="str">
        <f t="shared" si="75"/>
        <v>SM_d20:1/22:1</v>
      </c>
      <c r="AB182">
        <f t="shared" si="76"/>
        <v>0</v>
      </c>
      <c r="AC182">
        <f t="shared" si="77"/>
        <v>0</v>
      </c>
      <c r="AD182">
        <f t="shared" si="78"/>
        <v>0</v>
      </c>
      <c r="AE182">
        <f t="shared" si="79"/>
        <v>0</v>
      </c>
      <c r="AF182">
        <f t="shared" si="80"/>
        <v>0</v>
      </c>
      <c r="AG182">
        <f t="shared" si="81"/>
        <v>0</v>
      </c>
      <c r="AH182">
        <f t="shared" si="82"/>
        <v>0</v>
      </c>
      <c r="AI182">
        <f t="shared" si="85"/>
        <v>0</v>
      </c>
      <c r="AJ182">
        <f t="shared" si="86"/>
        <v>0</v>
      </c>
      <c r="AK182">
        <f t="shared" si="87"/>
        <v>0</v>
      </c>
      <c r="AM182" t="str">
        <f t="shared" si="88"/>
        <v>SM_d20:1/22:1</v>
      </c>
      <c r="AN182">
        <f t="shared" si="89"/>
        <v>0</v>
      </c>
      <c r="AO182">
        <f t="shared" si="90"/>
        <v>0</v>
      </c>
      <c r="AQ182">
        <f t="shared" si="91"/>
        <v>0</v>
      </c>
      <c r="AR182">
        <f t="shared" si="92"/>
        <v>0</v>
      </c>
      <c r="AT182">
        <f t="shared" si="83"/>
        <v>0</v>
      </c>
      <c r="AU182">
        <f t="shared" si="84"/>
        <v>0</v>
      </c>
      <c r="AW182" t="e">
        <f t="shared" si="93"/>
        <v>#DIV/0!</v>
      </c>
    </row>
    <row r="183" spans="1:49" x14ac:dyDescent="0.2">
      <c r="A183" t="s">
        <v>1784</v>
      </c>
      <c r="B183">
        <v>815.66499999999996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AA183" t="str">
        <f t="shared" si="75"/>
        <v>SM_d20:1/22:0</v>
      </c>
      <c r="AB183">
        <f t="shared" si="76"/>
        <v>0</v>
      </c>
      <c r="AC183">
        <f t="shared" si="77"/>
        <v>0</v>
      </c>
      <c r="AD183">
        <f t="shared" si="78"/>
        <v>0</v>
      </c>
      <c r="AE183">
        <f t="shared" si="79"/>
        <v>0</v>
      </c>
      <c r="AF183">
        <f t="shared" si="80"/>
        <v>0</v>
      </c>
      <c r="AG183">
        <f t="shared" si="81"/>
        <v>0</v>
      </c>
      <c r="AH183">
        <f t="shared" si="82"/>
        <v>0</v>
      </c>
      <c r="AI183">
        <f t="shared" si="85"/>
        <v>0</v>
      </c>
      <c r="AJ183">
        <f t="shared" si="86"/>
        <v>0</v>
      </c>
      <c r="AK183">
        <f t="shared" si="87"/>
        <v>0</v>
      </c>
      <c r="AM183" t="str">
        <f t="shared" si="88"/>
        <v>SM_d20:1/22:0</v>
      </c>
      <c r="AN183">
        <f t="shared" si="89"/>
        <v>0</v>
      </c>
      <c r="AO183">
        <f t="shared" si="90"/>
        <v>0</v>
      </c>
      <c r="AQ183">
        <f t="shared" si="91"/>
        <v>0</v>
      </c>
      <c r="AR183">
        <f t="shared" si="92"/>
        <v>0</v>
      </c>
      <c r="AT183">
        <f t="shared" si="83"/>
        <v>0</v>
      </c>
      <c r="AU183">
        <f t="shared" si="84"/>
        <v>0</v>
      </c>
      <c r="AW183" t="e">
        <f t="shared" si="93"/>
        <v>#DIV/0!</v>
      </c>
    </row>
    <row r="184" spans="1:49" x14ac:dyDescent="0.2">
      <c r="A184" t="s">
        <v>1785</v>
      </c>
      <c r="B184">
        <v>841.69100000000003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3.2441475491336698E-2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4.9043358250343498E-2</v>
      </c>
      <c r="S184">
        <v>0</v>
      </c>
      <c r="T184">
        <v>0</v>
      </c>
      <c r="U184">
        <v>0</v>
      </c>
      <c r="V184">
        <v>0.16319268438440601</v>
      </c>
      <c r="W184">
        <v>0</v>
      </c>
      <c r="X184">
        <v>0</v>
      </c>
      <c r="AA184" t="str">
        <f t="shared" si="75"/>
        <v>SM_d20:1/24:1</v>
      </c>
      <c r="AB184">
        <f t="shared" si="76"/>
        <v>0</v>
      </c>
      <c r="AC184">
        <f t="shared" si="77"/>
        <v>0</v>
      </c>
      <c r="AD184">
        <f t="shared" si="78"/>
        <v>0</v>
      </c>
      <c r="AE184">
        <f t="shared" si="79"/>
        <v>1.6220737745668349E-2</v>
      </c>
      <c r="AF184">
        <f t="shared" si="80"/>
        <v>0</v>
      </c>
      <c r="AG184">
        <f t="shared" si="81"/>
        <v>0</v>
      </c>
      <c r="AH184">
        <f t="shared" si="82"/>
        <v>0</v>
      </c>
      <c r="AI184">
        <f t="shared" si="85"/>
        <v>0</v>
      </c>
      <c r="AJ184">
        <f t="shared" si="86"/>
        <v>8.1596342192203006E-2</v>
      </c>
      <c r="AK184">
        <f t="shared" si="87"/>
        <v>0</v>
      </c>
      <c r="AM184" t="str">
        <f t="shared" si="88"/>
        <v>SM_d20:1/24:1</v>
      </c>
      <c r="AN184">
        <f t="shared" si="89"/>
        <v>3.2441475491336697E-3</v>
      </c>
      <c r="AO184">
        <f t="shared" si="90"/>
        <v>1.6319268438440601E-2</v>
      </c>
      <c r="AQ184">
        <f t="shared" si="91"/>
        <v>7.2541344489022242E-3</v>
      </c>
      <c r="AR184">
        <f t="shared" si="92"/>
        <v>3.6490993571420029E-2</v>
      </c>
      <c r="AT184">
        <f t="shared" si="83"/>
        <v>3.2441475491336693E-3</v>
      </c>
      <c r="AU184">
        <f t="shared" si="84"/>
        <v>1.4897385742860043E-2</v>
      </c>
      <c r="AW184">
        <f t="shared" si="93"/>
        <v>0.47287716120776629</v>
      </c>
    </row>
    <row r="185" spans="1:49" x14ac:dyDescent="0.2">
      <c r="A185" t="s">
        <v>1786</v>
      </c>
      <c r="B185">
        <v>843.69299999999998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AA185" t="str">
        <f t="shared" si="75"/>
        <v>SM_d20:1/24:0</v>
      </c>
      <c r="AB185">
        <f t="shared" si="76"/>
        <v>0</v>
      </c>
      <c r="AC185">
        <f t="shared" si="77"/>
        <v>0</v>
      </c>
      <c r="AD185">
        <f t="shared" si="78"/>
        <v>0</v>
      </c>
      <c r="AE185">
        <f t="shared" si="79"/>
        <v>0</v>
      </c>
      <c r="AF185">
        <f t="shared" si="80"/>
        <v>0</v>
      </c>
      <c r="AG185">
        <f t="shared" si="81"/>
        <v>0</v>
      </c>
      <c r="AH185">
        <f t="shared" si="82"/>
        <v>0</v>
      </c>
      <c r="AI185">
        <f t="shared" si="85"/>
        <v>0</v>
      </c>
      <c r="AJ185">
        <f t="shared" si="86"/>
        <v>0</v>
      </c>
      <c r="AK185">
        <f t="shared" si="87"/>
        <v>0</v>
      </c>
      <c r="AM185" t="str">
        <f t="shared" si="88"/>
        <v>SM_d20:1/24:0</v>
      </c>
      <c r="AN185">
        <f t="shared" si="89"/>
        <v>0</v>
      </c>
      <c r="AO185">
        <f t="shared" si="90"/>
        <v>0</v>
      </c>
      <c r="AQ185">
        <f t="shared" si="91"/>
        <v>0</v>
      </c>
      <c r="AR185">
        <f t="shared" si="92"/>
        <v>0</v>
      </c>
      <c r="AT185">
        <f t="shared" si="83"/>
        <v>0</v>
      </c>
      <c r="AU185">
        <f t="shared" si="84"/>
        <v>0</v>
      </c>
      <c r="AW185" t="e">
        <f t="shared" si="93"/>
        <v>#DIV/0!</v>
      </c>
    </row>
    <row r="186" spans="1:49" x14ac:dyDescent="0.2">
      <c r="A186" t="s">
        <v>1787</v>
      </c>
      <c r="B186">
        <v>869.71900000000005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0.164093418019121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AA186" t="str">
        <f t="shared" si="75"/>
        <v>SM_d20:1/26:1</v>
      </c>
      <c r="AB186">
        <f t="shared" si="76"/>
        <v>0</v>
      </c>
      <c r="AC186">
        <f t="shared" si="77"/>
        <v>0</v>
      </c>
      <c r="AD186">
        <f t="shared" si="78"/>
        <v>0</v>
      </c>
      <c r="AE186">
        <f t="shared" si="79"/>
        <v>0</v>
      </c>
      <c r="AF186">
        <f t="shared" si="80"/>
        <v>0</v>
      </c>
      <c r="AG186">
        <f t="shared" si="81"/>
        <v>0</v>
      </c>
      <c r="AH186">
        <f t="shared" si="82"/>
        <v>8.2046709009560501E-2</v>
      </c>
      <c r="AI186">
        <f t="shared" si="85"/>
        <v>0</v>
      </c>
      <c r="AJ186">
        <f t="shared" si="86"/>
        <v>0</v>
      </c>
      <c r="AK186">
        <f t="shared" si="87"/>
        <v>0</v>
      </c>
      <c r="AM186" t="str">
        <f t="shared" si="88"/>
        <v>SM_d20:1/26:1</v>
      </c>
      <c r="AN186">
        <f t="shared" si="89"/>
        <v>0</v>
      </c>
      <c r="AO186">
        <f t="shared" si="90"/>
        <v>1.64093418019121E-2</v>
      </c>
      <c r="AQ186">
        <f t="shared" si="91"/>
        <v>0</v>
      </c>
      <c r="AR186">
        <f t="shared" si="92"/>
        <v>3.6692403735104344E-2</v>
      </c>
      <c r="AT186">
        <f t="shared" si="83"/>
        <v>0</v>
      </c>
      <c r="AU186">
        <f t="shared" si="84"/>
        <v>1.4979611097866212E-2</v>
      </c>
      <c r="AW186">
        <f t="shared" si="93"/>
        <v>0.37390096630005903</v>
      </c>
    </row>
    <row r="187" spans="1:49" x14ac:dyDescent="0.2">
      <c r="A187" t="s">
        <v>1788</v>
      </c>
      <c r="B187">
        <v>871.721</v>
      </c>
      <c r="C187">
        <v>0.121957321334119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0.2262086954253</v>
      </c>
      <c r="N187">
        <v>0</v>
      </c>
      <c r="O187">
        <v>0</v>
      </c>
      <c r="P187">
        <v>0</v>
      </c>
      <c r="Q187">
        <v>0</v>
      </c>
      <c r="R187">
        <v>0.14608252880662401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AA187" t="str">
        <f t="shared" si="75"/>
        <v>SM_d20:1/26:0</v>
      </c>
      <c r="AB187">
        <f t="shared" si="76"/>
        <v>6.0978660667059502E-2</v>
      </c>
      <c r="AC187">
        <f t="shared" si="77"/>
        <v>0</v>
      </c>
      <c r="AD187">
        <f t="shared" si="78"/>
        <v>0</v>
      </c>
      <c r="AE187">
        <f t="shared" si="79"/>
        <v>0</v>
      </c>
      <c r="AF187">
        <f t="shared" si="80"/>
        <v>0</v>
      </c>
      <c r="AG187">
        <f t="shared" si="81"/>
        <v>0.11310434771265</v>
      </c>
      <c r="AH187">
        <f t="shared" si="82"/>
        <v>0</v>
      </c>
      <c r="AI187">
        <f t="shared" si="85"/>
        <v>0</v>
      </c>
      <c r="AJ187">
        <f t="shared" si="86"/>
        <v>0</v>
      </c>
      <c r="AK187">
        <f t="shared" si="87"/>
        <v>0</v>
      </c>
      <c r="AM187" t="str">
        <f t="shared" si="88"/>
        <v>SM_d20:1/26:0</v>
      </c>
      <c r="AN187">
        <f t="shared" si="89"/>
        <v>1.21957321334119E-2</v>
      </c>
      <c r="AO187">
        <f t="shared" si="90"/>
        <v>2.2620869542530002E-2</v>
      </c>
      <c r="AQ187">
        <f t="shared" si="91"/>
        <v>2.7270486085687544E-2</v>
      </c>
      <c r="AR187">
        <f t="shared" si="92"/>
        <v>5.0581802007251653E-2</v>
      </c>
      <c r="AT187">
        <f t="shared" si="83"/>
        <v>1.21957321334119E-2</v>
      </c>
      <c r="AU187">
        <f t="shared" si="84"/>
        <v>2.0649934198042084E-2</v>
      </c>
      <c r="AW187">
        <f t="shared" si="93"/>
        <v>0.6987399534684573</v>
      </c>
    </row>
    <row r="188" spans="1:49" x14ac:dyDescent="0.2">
      <c r="A188" t="s">
        <v>115</v>
      </c>
      <c r="B188" t="s">
        <v>115</v>
      </c>
      <c r="C188" t="s">
        <v>115</v>
      </c>
      <c r="D188" t="s">
        <v>115</v>
      </c>
      <c r="E188" t="s">
        <v>115</v>
      </c>
      <c r="F188" t="s">
        <v>115</v>
      </c>
      <c r="G188" t="s">
        <v>115</v>
      </c>
      <c r="H188" t="s">
        <v>115</v>
      </c>
      <c r="I188" t="s">
        <v>115</v>
      </c>
      <c r="J188" t="s">
        <v>115</v>
      </c>
      <c r="K188" t="s">
        <v>115</v>
      </c>
      <c r="L188" t="s">
        <v>115</v>
      </c>
      <c r="M188" t="s">
        <v>115</v>
      </c>
      <c r="N188" t="s">
        <v>115</v>
      </c>
      <c r="O188" t="s">
        <v>115</v>
      </c>
      <c r="P188" t="s">
        <v>115</v>
      </c>
      <c r="Q188" t="s">
        <v>115</v>
      </c>
      <c r="R188" t="s">
        <v>115</v>
      </c>
      <c r="S188" t="s">
        <v>115</v>
      </c>
      <c r="T188" t="s">
        <v>115</v>
      </c>
      <c r="U188" t="s">
        <v>115</v>
      </c>
      <c r="V188" t="s">
        <v>115</v>
      </c>
      <c r="W188" t="s">
        <v>115</v>
      </c>
      <c r="X188" t="s">
        <v>115</v>
      </c>
    </row>
    <row r="189" spans="1:49" x14ac:dyDescent="0.2">
      <c r="A189" t="s">
        <v>116</v>
      </c>
      <c r="B189">
        <v>137512.10200000001</v>
      </c>
      <c r="C189">
        <v>8.5221515951364903</v>
      </c>
      <c r="D189">
        <v>6.2062902506014197</v>
      </c>
      <c r="E189">
        <v>8.4798689618536098</v>
      </c>
      <c r="F189">
        <v>6.2352900169154104</v>
      </c>
      <c r="G189">
        <v>6.8759002426431</v>
      </c>
      <c r="H189">
        <v>6.9289205932337801</v>
      </c>
      <c r="I189">
        <v>13.929580465937599</v>
      </c>
      <c r="J189">
        <v>8.4540000165981599</v>
      </c>
      <c r="K189">
        <v>5.3950958667538798</v>
      </c>
      <c r="L189">
        <v>6.1941561213841103</v>
      </c>
      <c r="M189">
        <v>5.4254312824785602</v>
      </c>
      <c r="N189">
        <v>2.66088182056393</v>
      </c>
      <c r="O189">
        <v>9.3565780228055306</v>
      </c>
      <c r="P189">
        <v>6.5190916769923799</v>
      </c>
      <c r="Q189">
        <v>3.06898816896787</v>
      </c>
      <c r="R189">
        <v>3.9306250097158402</v>
      </c>
      <c r="S189">
        <v>5.7867507896736399</v>
      </c>
      <c r="T189">
        <v>4.9569907056253601</v>
      </c>
      <c r="U189">
        <v>3.2004789520398602</v>
      </c>
      <c r="V189">
        <v>3.6943818309608498</v>
      </c>
      <c r="W189">
        <v>11.9474298792497</v>
      </c>
      <c r="X189">
        <v>4.7336969429698899</v>
      </c>
      <c r="AA189" t="str">
        <f t="shared" si="75"/>
        <v>TOTAL</v>
      </c>
      <c r="AB189">
        <f t="shared" si="76"/>
        <v>7.364220922868955</v>
      </c>
      <c r="AC189">
        <f t="shared" si="77"/>
        <v>7.3575794893845101</v>
      </c>
      <c r="AD189">
        <f t="shared" si="78"/>
        <v>6.90241041793844</v>
      </c>
      <c r="AE189">
        <f t="shared" si="79"/>
        <v>11.19179024126788</v>
      </c>
      <c r="AF189">
        <f t="shared" si="80"/>
        <v>5.794625994068995</v>
      </c>
      <c r="AG189">
        <f t="shared" si="81"/>
        <v>4.0431565515212453</v>
      </c>
      <c r="AH189">
        <f t="shared" si="82"/>
        <v>7.9378348498989553</v>
      </c>
      <c r="AI189">
        <f>AVERAGE(S189:T189)</f>
        <v>5.3718707476495</v>
      </c>
      <c r="AJ189">
        <f>AVERAGE(U189:V189)</f>
        <v>3.447430391500355</v>
      </c>
      <c r="AK189">
        <f>AVERAGE(W189:X189)</f>
        <v>8.3405634111097946</v>
      </c>
      <c r="AM189" t="str">
        <f>A189</f>
        <v>TOTAL</v>
      </c>
      <c r="AN189">
        <f>AVERAGE(AB189:AF189)</f>
        <v>7.722125413105756</v>
      </c>
      <c r="AO189">
        <f>AVERAGE(AG189:AK189)</f>
        <v>5.8281711903359703</v>
      </c>
      <c r="AQ189">
        <f>STDEV(AB189:AF189)</f>
        <v>2.0424709335819151</v>
      </c>
      <c r="AR189">
        <f>STDEV(AG189:AK189)</f>
        <v>2.2262754509216007</v>
      </c>
      <c r="AT189">
        <f t="shared" si="83"/>
        <v>0.91342076991132404</v>
      </c>
      <c r="AU189">
        <f t="shared" si="84"/>
        <v>0.90887314694040933</v>
      </c>
      <c r="AW189">
        <f>TTEST(AB189:AF189,AG189:AK189,2,3)</f>
        <v>0.19884685932968038</v>
      </c>
    </row>
    <row r="192" spans="1:49" x14ac:dyDescent="0.2">
      <c r="A192" s="10" t="s">
        <v>2120</v>
      </c>
      <c r="B192" s="2"/>
      <c r="C192">
        <f t="shared" ref="C192:F192" si="94">SUM(C187,C185,C183,C176,C170,C166,C164,C161:C162,C159,C157,C150,C144,C140,C138,C135:C136,C133,C131,C124,C118,C114,C112,C109:C110,C107,C105,C98,C92,C88,C86,C83:C84,C81,C79,C72,C66,C62,C60,C57:C58,C55,C53,C46,C40,C36,C34,C32,C30,C28,C21,C15,C11,C9,C7)</f>
        <v>3.0454904394885398</v>
      </c>
      <c r="D192">
        <f t="shared" si="94"/>
        <v>1.7288538050877276</v>
      </c>
      <c r="E192">
        <f t="shared" si="94"/>
        <v>2.4168190380622923</v>
      </c>
      <c r="F192">
        <f t="shared" si="94"/>
        <v>1.7675207711213878</v>
      </c>
      <c r="G192">
        <f t="shared" ref="G192:X192" si="95">SUM(G187,G185,G183,G176,G170,G166,G164,G161:G162,G159,G157,G150,G144,G140,G138,G135:G136,G133,G131,G124,G118,G114,G112,G109:G110,G107,G105,G98,G92,G88,G86,G83:G84,G81,G79,G72,G66,G62,G60,G57:G58,G55,G53,G46,G40,G36,G34,G32,G30,G28,G21,G15,G11,G9,G7)</f>
        <v>2.0059941287478957</v>
      </c>
      <c r="H192">
        <f t="shared" si="95"/>
        <v>1.9909353413929975</v>
      </c>
      <c r="I192">
        <f t="shared" si="95"/>
        <v>3.7883710867955229</v>
      </c>
      <c r="J192">
        <f t="shared" si="95"/>
        <v>1.9983396636580049</v>
      </c>
      <c r="K192">
        <f t="shared" si="95"/>
        <v>2.0560420474930559</v>
      </c>
      <c r="L192">
        <f t="shared" si="95"/>
        <v>1.8068594829008204</v>
      </c>
      <c r="M192">
        <f t="shared" si="95"/>
        <v>3.5543270772743498</v>
      </c>
      <c r="N192">
        <f t="shared" si="95"/>
        <v>1.6837350351115938</v>
      </c>
      <c r="O192">
        <f t="shared" si="95"/>
        <v>6.4892260146869898</v>
      </c>
      <c r="P192">
        <f t="shared" si="95"/>
        <v>4.8879020347839015</v>
      </c>
      <c r="Q192">
        <f t="shared" si="95"/>
        <v>1.7465019329118039</v>
      </c>
      <c r="R192">
        <f t="shared" si="95"/>
        <v>2.6318311170217128</v>
      </c>
      <c r="S192">
        <f t="shared" si="95"/>
        <v>3.2346766580477233</v>
      </c>
      <c r="T192">
        <f t="shared" si="95"/>
        <v>3.4360658884593041</v>
      </c>
      <c r="U192">
        <f t="shared" si="95"/>
        <v>2.0089147017446081</v>
      </c>
      <c r="V192">
        <f t="shared" si="95"/>
        <v>2.0430280250421098</v>
      </c>
      <c r="W192">
        <f t="shared" si="95"/>
        <v>8.0173710546016679</v>
      </c>
      <c r="X192">
        <f t="shared" si="95"/>
        <v>3.044368482661767</v>
      </c>
      <c r="AA192" t="str">
        <f t="shared" si="75"/>
        <v>Saturated Sum</v>
      </c>
      <c r="AB192">
        <f t="shared" si="76"/>
        <v>2.3871721222881339</v>
      </c>
      <c r="AC192">
        <f t="shared" si="77"/>
        <v>2.0921699045918398</v>
      </c>
      <c r="AD192">
        <f t="shared" si="78"/>
        <v>1.9984647350704465</v>
      </c>
      <c r="AE192">
        <f t="shared" si="79"/>
        <v>2.893355375226764</v>
      </c>
      <c r="AF192">
        <f t="shared" si="80"/>
        <v>1.9314507651969381</v>
      </c>
      <c r="AG192">
        <f t="shared" si="81"/>
        <v>2.6190310561929717</v>
      </c>
      <c r="AH192">
        <f t="shared" si="82"/>
        <v>5.6885640247354452</v>
      </c>
      <c r="AI192">
        <f t="shared" ref="AI192:AI207" si="96">AVERAGE(S192:T192)</f>
        <v>3.3353712732535135</v>
      </c>
      <c r="AJ192">
        <f t="shared" ref="AJ192:AJ207" si="97">AVERAGE(U192:V192)</f>
        <v>2.0259713633933591</v>
      </c>
      <c r="AK192">
        <f t="shared" ref="AK192:AK207" si="98">AVERAGE(W192:X192)</f>
        <v>5.5308697686317174</v>
      </c>
      <c r="AM192" t="str">
        <f t="shared" ref="AM192:AM207" si="99">A192</f>
        <v>Saturated Sum</v>
      </c>
      <c r="AN192">
        <f t="shared" ref="AN192:AN207" si="100">AVERAGE(AB192:AF192)</f>
        <v>2.2605225804748246</v>
      </c>
      <c r="AO192">
        <f t="shared" ref="AO192:AO207" si="101">AVERAGE(AG192:AK192)</f>
        <v>3.8399614972414016</v>
      </c>
      <c r="AQ192">
        <f t="shared" ref="AQ192:AQ207" si="102">STDEV(AB192:AF192)</f>
        <v>0.39427866096845321</v>
      </c>
      <c r="AR192">
        <f t="shared" ref="AR192:AR207" si="103">STDEV(AG192:AK192)</f>
        <v>1.6816914646149019</v>
      </c>
      <c r="AT192">
        <f t="shared" si="83"/>
        <v>0.17632677760061088</v>
      </c>
      <c r="AU192">
        <f t="shared" si="84"/>
        <v>0.68654766551670376</v>
      </c>
      <c r="AW192">
        <f t="shared" ref="AW192:AW207" si="104">TTEST(AB192:AF192,AG192:AK192,2,3)</f>
        <v>0.10342519580241138</v>
      </c>
    </row>
    <row r="193" spans="1:49" x14ac:dyDescent="0.2">
      <c r="A193" s="12" t="s">
        <v>2121</v>
      </c>
      <c r="B193" s="2"/>
      <c r="C193">
        <f t="shared" ref="C193:F193" si="105">SUM(C186,C184,C182,C175,C169,C165,C163,C160,C158,C156,C149,C143,C139,C137,C134,C132,C130,C123,C117,C113,C111,C108,C106,C104,C97,C91,C87,C85,C82,C80,C78,C71,C65,C61,C59,C56,C54,C52,C45,C35,C33,C31,C29,C27,C20,C14,C10,C8)</f>
        <v>4.0854451255546245</v>
      </c>
      <c r="D193">
        <f t="shared" si="105"/>
        <v>2.8925125014652076</v>
      </c>
      <c r="E193">
        <f t="shared" si="105"/>
        <v>4.7220018099804166</v>
      </c>
      <c r="F193">
        <f t="shared" si="105"/>
        <v>3.2154998068858482</v>
      </c>
      <c r="G193">
        <f t="shared" ref="G193:X193" si="106">SUM(G186,G184,G182,G175,G169,G165,G163,G160,G158,G156,G149,G143,G139,G137,G134,G132,G130,G123,G117,G113,G111,G108,G106,G104,G97,G91,G87,G85,G82,G80,G78,G71,G65,G61,G59,G56,G54,G52,G45,G35,G33,G31,G29,G27,G20,G14,G10,G8)</f>
        <v>3.146769224210459</v>
      </c>
      <c r="H193">
        <f t="shared" si="106"/>
        <v>3.8206339819570263</v>
      </c>
      <c r="I193">
        <f t="shared" si="106"/>
        <v>8.2019482901683318</v>
      </c>
      <c r="J193">
        <f t="shared" si="106"/>
        <v>4.9478218296668084</v>
      </c>
      <c r="K193">
        <f t="shared" si="106"/>
        <v>2.5072540138512123</v>
      </c>
      <c r="L193">
        <f t="shared" si="106"/>
        <v>3.1146662887032495</v>
      </c>
      <c r="M193">
        <f t="shared" si="106"/>
        <v>1.4871670255481901</v>
      </c>
      <c r="N193">
        <f t="shared" si="106"/>
        <v>0.33614121739043834</v>
      </c>
      <c r="O193">
        <f t="shared" si="106"/>
        <v>1.7192082272133442</v>
      </c>
      <c r="P193">
        <f t="shared" si="106"/>
        <v>0.71778758830843215</v>
      </c>
      <c r="Q193">
        <f t="shared" si="106"/>
        <v>0.77258641408560835</v>
      </c>
      <c r="R193">
        <f t="shared" si="106"/>
        <v>0.6382012955735562</v>
      </c>
      <c r="S193">
        <f t="shared" si="106"/>
        <v>1.724004631685959</v>
      </c>
      <c r="T193">
        <f t="shared" si="106"/>
        <v>1.048373307486226</v>
      </c>
      <c r="U193">
        <f t="shared" si="106"/>
        <v>0.69705509864427029</v>
      </c>
      <c r="V193">
        <f t="shared" si="106"/>
        <v>0.94359462287029727</v>
      </c>
      <c r="W193">
        <f t="shared" si="106"/>
        <v>1.8007050973296184</v>
      </c>
      <c r="X193">
        <f t="shared" si="106"/>
        <v>0.98750169541221555</v>
      </c>
      <c r="AA193" t="str">
        <f t="shared" si="75"/>
        <v>Mono Sum</v>
      </c>
      <c r="AB193">
        <f t="shared" si="76"/>
        <v>3.4889788135099158</v>
      </c>
      <c r="AC193">
        <f t="shared" si="77"/>
        <v>3.9687508084331324</v>
      </c>
      <c r="AD193">
        <f t="shared" si="78"/>
        <v>3.4837016030837429</v>
      </c>
      <c r="AE193">
        <f t="shared" si="79"/>
        <v>6.5748850599175697</v>
      </c>
      <c r="AF193">
        <f t="shared" si="80"/>
        <v>2.8109601512772309</v>
      </c>
      <c r="AG193">
        <f t="shared" si="81"/>
        <v>0.91165412146931424</v>
      </c>
      <c r="AH193">
        <f t="shared" si="82"/>
        <v>1.2184979077608882</v>
      </c>
      <c r="AI193">
        <f t="shared" si="96"/>
        <v>1.3861889695860925</v>
      </c>
      <c r="AJ193">
        <f t="shared" si="97"/>
        <v>0.82032486075728372</v>
      </c>
      <c r="AK193">
        <f t="shared" si="98"/>
        <v>1.3941033963709168</v>
      </c>
      <c r="AM193" t="str">
        <f t="shared" si="99"/>
        <v>Mono Sum</v>
      </c>
      <c r="AN193">
        <f t="shared" si="100"/>
        <v>4.0654552872443181</v>
      </c>
      <c r="AO193">
        <f t="shared" si="101"/>
        <v>1.1461538511888991</v>
      </c>
      <c r="AQ193">
        <f t="shared" si="102"/>
        <v>1.4621140567830033</v>
      </c>
      <c r="AR193">
        <f t="shared" si="103"/>
        <v>0.26715358494013286</v>
      </c>
      <c r="AT193">
        <f t="shared" si="83"/>
        <v>0.65387728436495651</v>
      </c>
      <c r="AU193">
        <f t="shared" si="84"/>
        <v>0.10906499434310167</v>
      </c>
      <c r="AW193">
        <f t="shared" si="104"/>
        <v>1.0177551712685192E-2</v>
      </c>
    </row>
    <row r="194" spans="1:49" x14ac:dyDescent="0.2">
      <c r="A194" s="12" t="s">
        <v>2122</v>
      </c>
      <c r="B194" s="2"/>
      <c r="C194">
        <f t="shared" ref="C194:F194" si="107">SUM(C177:C181,C171:C174,C167:C168,C151:C154,C155,C145:C148,C141:C142,C125:C129,C119:C122,C115:C116,C99:C103,C93:C96,C89:C90,C73:C77,C67:C70,C63:C64,C47:C51,C41:C44,C37:C39,C22:C26,C16:C19,C12:C13)</f>
        <v>1.3912160300933214</v>
      </c>
      <c r="D194">
        <f t="shared" si="107"/>
        <v>1.5849239440484792</v>
      </c>
      <c r="E194">
        <f t="shared" si="107"/>
        <v>1.3410481138109007</v>
      </c>
      <c r="F194">
        <f t="shared" si="107"/>
        <v>1.2522694389081723</v>
      </c>
      <c r="G194">
        <f t="shared" ref="G194:X194" si="108">SUM(G177:G181,G171:G174,G167:G168,G151:G154,G155,G145:G148,G141:G142,G125:G129,G119:G122,G115:G116,G99:G103,G93:G96,G89:G90,G73:G77,G67:G70,G63:G64,G47:G51,G41:G44,G37:G39,G22:G26,G16:G19,G12:G13)</f>
        <v>1.7231368896847477</v>
      </c>
      <c r="H194">
        <f t="shared" si="108"/>
        <v>1.1173512698837522</v>
      </c>
      <c r="I194">
        <f t="shared" si="108"/>
        <v>1.9392610889737585</v>
      </c>
      <c r="J194">
        <f t="shared" si="108"/>
        <v>1.5078385232733476</v>
      </c>
      <c r="K194">
        <f t="shared" si="108"/>
        <v>0.83179980540961485</v>
      </c>
      <c r="L194">
        <f t="shared" si="108"/>
        <v>1.2726303497800417</v>
      </c>
      <c r="M194">
        <f t="shared" si="108"/>
        <v>0.38393717965601803</v>
      </c>
      <c r="N194">
        <f t="shared" si="108"/>
        <v>0.64100556806189379</v>
      </c>
      <c r="O194">
        <f t="shared" si="108"/>
        <v>1.1481437809052004</v>
      </c>
      <c r="P194">
        <f t="shared" si="108"/>
        <v>0.91340205390004603</v>
      </c>
      <c r="Q194">
        <f t="shared" si="108"/>
        <v>0.54989982197045573</v>
      </c>
      <c r="R194">
        <f t="shared" si="108"/>
        <v>0.66059259712056773</v>
      </c>
      <c r="S194">
        <f t="shared" si="108"/>
        <v>0.82806949993996048</v>
      </c>
      <c r="T194">
        <f t="shared" si="108"/>
        <v>0.47255150967982884</v>
      </c>
      <c r="U194">
        <f t="shared" si="108"/>
        <v>0.49450915165098103</v>
      </c>
      <c r="V194">
        <f t="shared" si="108"/>
        <v>0.70775918304844754</v>
      </c>
      <c r="W194">
        <f t="shared" si="108"/>
        <v>2.129353727318418</v>
      </c>
      <c r="X194">
        <f t="shared" si="108"/>
        <v>0.7018267648959059</v>
      </c>
      <c r="AA194" t="str">
        <f t="shared" si="75"/>
        <v>Poly Sum</v>
      </c>
      <c r="AB194">
        <f t="shared" si="76"/>
        <v>1.4880699870709004</v>
      </c>
      <c r="AC194">
        <f t="shared" si="77"/>
        <v>1.2966587763595365</v>
      </c>
      <c r="AD194">
        <f t="shared" si="78"/>
        <v>1.4202440797842499</v>
      </c>
      <c r="AE194">
        <f t="shared" si="79"/>
        <v>1.723549806123553</v>
      </c>
      <c r="AF194">
        <f t="shared" si="80"/>
        <v>1.0522150775948282</v>
      </c>
      <c r="AG194">
        <f t="shared" si="81"/>
        <v>0.51247137385895591</v>
      </c>
      <c r="AH194">
        <f t="shared" si="82"/>
        <v>1.0307729174026232</v>
      </c>
      <c r="AI194">
        <f t="shared" si="96"/>
        <v>0.65031050480989472</v>
      </c>
      <c r="AJ194">
        <f t="shared" si="97"/>
        <v>0.60113416734971425</v>
      </c>
      <c r="AK194">
        <f t="shared" si="98"/>
        <v>1.4155902461071619</v>
      </c>
      <c r="AM194" t="str">
        <f t="shared" si="99"/>
        <v>Poly Sum</v>
      </c>
      <c r="AN194">
        <f t="shared" si="100"/>
        <v>1.3961475453866137</v>
      </c>
      <c r="AO194">
        <f t="shared" si="101"/>
        <v>0.84205584190567007</v>
      </c>
      <c r="AQ194">
        <f t="shared" si="102"/>
        <v>0.24718928787202168</v>
      </c>
      <c r="AR194">
        <f t="shared" si="103"/>
        <v>0.3768259865419768</v>
      </c>
      <c r="AT194">
        <f t="shared" si="83"/>
        <v>0.11054641019832095</v>
      </c>
      <c r="AU194">
        <f t="shared" si="84"/>
        <v>0.15383856480812069</v>
      </c>
      <c r="AW194">
        <f t="shared" si="104"/>
        <v>2.8924536384032286E-2</v>
      </c>
    </row>
    <row r="195" spans="1:49" x14ac:dyDescent="0.2">
      <c r="A195" s="13" t="s">
        <v>2123</v>
      </c>
      <c r="C195">
        <f t="shared" ref="C195:F195" si="109">SUM(C162,C136,C110,C84,C58,C7)</f>
        <v>0.104400981576752</v>
      </c>
      <c r="D195">
        <f t="shared" si="109"/>
        <v>7.5115247080416503E-2</v>
      </c>
      <c r="E195">
        <f t="shared" si="109"/>
        <v>0.21607744440552201</v>
      </c>
      <c r="F195">
        <f t="shared" si="109"/>
        <v>0.18035776142575999</v>
      </c>
      <c r="G195">
        <f t="shared" ref="G195:X195" si="110">SUM(G162,G136,G110,G84,G58,G7)</f>
        <v>0.22010428660524919</v>
      </c>
      <c r="H195">
        <f t="shared" si="110"/>
        <v>0</v>
      </c>
      <c r="I195">
        <f t="shared" si="110"/>
        <v>0.36852026121922798</v>
      </c>
      <c r="J195">
        <f t="shared" si="110"/>
        <v>0.28496698730271369</v>
      </c>
      <c r="K195">
        <f t="shared" si="110"/>
        <v>8.9224325648724498E-2</v>
      </c>
      <c r="L195">
        <f t="shared" si="110"/>
        <v>0</v>
      </c>
      <c r="M195">
        <f t="shared" si="110"/>
        <v>0.2484189411313191</v>
      </c>
      <c r="N195">
        <f t="shared" si="110"/>
        <v>9.34353965766377E-2</v>
      </c>
      <c r="O195">
        <f t="shared" si="110"/>
        <v>0.1136179929811781</v>
      </c>
      <c r="P195">
        <f t="shared" si="110"/>
        <v>0</v>
      </c>
      <c r="Q195">
        <f t="shared" si="110"/>
        <v>9.5751501021197394E-2</v>
      </c>
      <c r="R195">
        <f t="shared" si="110"/>
        <v>0.13794697241137499</v>
      </c>
      <c r="S195">
        <f t="shared" si="110"/>
        <v>0</v>
      </c>
      <c r="T195">
        <f t="shared" si="110"/>
        <v>0.18952510483275897</v>
      </c>
      <c r="U195">
        <f t="shared" si="110"/>
        <v>0.12524373933573901</v>
      </c>
      <c r="V195">
        <f t="shared" si="110"/>
        <v>0</v>
      </c>
      <c r="W195">
        <f t="shared" si="110"/>
        <v>0.62057847867562821</v>
      </c>
      <c r="X195">
        <f t="shared" si="110"/>
        <v>0</v>
      </c>
      <c r="AA195" t="str">
        <f t="shared" si="75"/>
        <v>Short Sum</v>
      </c>
      <c r="AB195">
        <f t="shared" si="76"/>
        <v>8.9758114328584243E-2</v>
      </c>
      <c r="AC195">
        <f t="shared" si="77"/>
        <v>0.198217602915641</v>
      </c>
      <c r="AD195">
        <f t="shared" si="78"/>
        <v>0.1100521433026246</v>
      </c>
      <c r="AE195">
        <f t="shared" si="79"/>
        <v>0.32674362426097081</v>
      </c>
      <c r="AF195">
        <f t="shared" si="80"/>
        <v>4.4612162824362249E-2</v>
      </c>
      <c r="AG195">
        <f t="shared" si="81"/>
        <v>0.17092716885397841</v>
      </c>
      <c r="AH195">
        <f t="shared" si="82"/>
        <v>5.6808996490589049E-2</v>
      </c>
      <c r="AI195">
        <f t="shared" si="96"/>
        <v>9.4762552416379486E-2</v>
      </c>
      <c r="AJ195">
        <f t="shared" si="97"/>
        <v>6.2621869667869506E-2</v>
      </c>
      <c r="AK195">
        <f t="shared" si="98"/>
        <v>0.3102892393378141</v>
      </c>
      <c r="AM195" t="str">
        <f t="shared" si="99"/>
        <v>Short Sum</v>
      </c>
      <c r="AN195">
        <f t="shared" si="100"/>
        <v>0.15387672952643655</v>
      </c>
      <c r="AO195">
        <f t="shared" si="101"/>
        <v>0.13908196535332612</v>
      </c>
      <c r="AQ195">
        <f t="shared" si="102"/>
        <v>0.11160153791194889</v>
      </c>
      <c r="AR195">
        <f t="shared" si="103"/>
        <v>0.10595428926191608</v>
      </c>
      <c r="AT195">
        <f t="shared" si="83"/>
        <v>4.9909725032927531E-2</v>
      </c>
      <c r="AU195">
        <f t="shared" si="84"/>
        <v>4.325565745849088E-2</v>
      </c>
      <c r="AW195">
        <f t="shared" si="104"/>
        <v>0.83517884540281107</v>
      </c>
    </row>
    <row r="196" spans="1:49" x14ac:dyDescent="0.2">
      <c r="A196" s="13" t="s">
        <v>2124</v>
      </c>
      <c r="C196">
        <f t="shared" ref="C196:F196" si="111">SUM(C163:C176,C137:C150,C111:C124,C85:C98,C59:C72,C33:C46,C8:C21)</f>
        <v>4.9628307204833382</v>
      </c>
      <c r="D196">
        <f t="shared" si="111"/>
        <v>3.4489549473857126</v>
      </c>
      <c r="E196">
        <f t="shared" si="111"/>
        <v>4.5239457911813581</v>
      </c>
      <c r="F196">
        <f t="shared" si="111"/>
        <v>3.3417937336852788</v>
      </c>
      <c r="G196">
        <f t="shared" ref="G196:X196" si="112">SUM(G163:G176,G137:G150,G111:G124,G85:G98,G59:G72,G33:G46,G8:G21)</f>
        <v>3.0769845776011273</v>
      </c>
      <c r="H196">
        <f t="shared" si="112"/>
        <v>4.2699850194050617</v>
      </c>
      <c r="I196">
        <f t="shared" si="112"/>
        <v>6.0869675404491268</v>
      </c>
      <c r="J196">
        <f t="shared" si="112"/>
        <v>4.8076107338247329</v>
      </c>
      <c r="K196">
        <f t="shared" si="112"/>
        <v>3.1272330051695016</v>
      </c>
      <c r="L196">
        <f t="shared" si="112"/>
        <v>3.2879587188448207</v>
      </c>
      <c r="M196">
        <f t="shared" si="112"/>
        <v>3.0106924298212774</v>
      </c>
      <c r="N196">
        <f t="shared" si="112"/>
        <v>1.2576344756225004</v>
      </c>
      <c r="O196">
        <f t="shared" si="112"/>
        <v>5.1767234686247203</v>
      </c>
      <c r="P196">
        <f t="shared" si="112"/>
        <v>4.066182515250409</v>
      </c>
      <c r="Q196">
        <f t="shared" si="112"/>
        <v>1.8297393261755777</v>
      </c>
      <c r="R196">
        <f t="shared" si="112"/>
        <v>2.6191554184954549</v>
      </c>
      <c r="S196">
        <f t="shared" si="112"/>
        <v>3.4893682047963579</v>
      </c>
      <c r="T196">
        <f t="shared" si="112"/>
        <v>3.3815548615983113</v>
      </c>
      <c r="U196">
        <f t="shared" si="112"/>
        <v>2.0613614474181103</v>
      </c>
      <c r="V196">
        <f t="shared" si="112"/>
        <v>2.1985126868247122</v>
      </c>
      <c r="W196">
        <f t="shared" si="112"/>
        <v>6.2335703731249001</v>
      </c>
      <c r="X196">
        <f t="shared" si="112"/>
        <v>3.0179666964209901</v>
      </c>
      <c r="AA196" t="str">
        <f t="shared" si="75"/>
        <v>Medium Sum</v>
      </c>
      <c r="AB196">
        <f t="shared" si="76"/>
        <v>4.2058928339345254</v>
      </c>
      <c r="AC196">
        <f t="shared" si="77"/>
        <v>3.9328697624333184</v>
      </c>
      <c r="AD196">
        <f t="shared" si="78"/>
        <v>3.6734847985030945</v>
      </c>
      <c r="AE196">
        <f t="shared" si="79"/>
        <v>5.4472891371369299</v>
      </c>
      <c r="AF196">
        <f t="shared" si="80"/>
        <v>3.2075958620071612</v>
      </c>
      <c r="AG196">
        <f t="shared" si="81"/>
        <v>2.1341634527218889</v>
      </c>
      <c r="AH196">
        <f t="shared" si="82"/>
        <v>4.6214529919375646</v>
      </c>
      <c r="AI196">
        <f t="shared" si="96"/>
        <v>3.4354615331973344</v>
      </c>
      <c r="AJ196">
        <f t="shared" si="97"/>
        <v>2.1299370671214115</v>
      </c>
      <c r="AK196">
        <f t="shared" si="98"/>
        <v>4.6257685347729449</v>
      </c>
      <c r="AM196" t="str">
        <f t="shared" si="99"/>
        <v>Medium Sum</v>
      </c>
      <c r="AN196">
        <f t="shared" si="100"/>
        <v>4.0934264788030053</v>
      </c>
      <c r="AO196">
        <f t="shared" si="101"/>
        <v>3.3893567159502291</v>
      </c>
      <c r="AQ196">
        <f t="shared" si="102"/>
        <v>0.84148947324743839</v>
      </c>
      <c r="AR196">
        <f t="shared" si="103"/>
        <v>1.2460486600760874</v>
      </c>
      <c r="AT196">
        <f t="shared" si="83"/>
        <v>0.37632553290635257</v>
      </c>
      <c r="AU196">
        <f t="shared" si="84"/>
        <v>0.50869723531084987</v>
      </c>
      <c r="AW196">
        <f t="shared" si="104"/>
        <v>0.32977327428319131</v>
      </c>
    </row>
    <row r="197" spans="1:49" x14ac:dyDescent="0.2">
      <c r="A197" s="13" t="s">
        <v>2125</v>
      </c>
      <c r="C197">
        <f t="shared" ref="C197:F197" si="113">SUM(C177:C187,C151:C161,C125:C135,C99:C109,C73:C83,C47:C57,C22:C32)</f>
        <v>3.4549198930763967</v>
      </c>
      <c r="D197">
        <f t="shared" si="113"/>
        <v>2.6822200561352858</v>
      </c>
      <c r="E197">
        <f t="shared" si="113"/>
        <v>3.7398457262667288</v>
      </c>
      <c r="F197">
        <f t="shared" si="113"/>
        <v>2.7131385218043702</v>
      </c>
      <c r="G197">
        <f t="shared" ref="G197:X197" si="114">SUM(G177:G187,G151:G161,G125:G135,G99:G109,G73:G83,G47:G57,G22:G32)</f>
        <v>3.5788113784367255</v>
      </c>
      <c r="H197">
        <f t="shared" si="114"/>
        <v>2.6589355738287144</v>
      </c>
      <c r="I197">
        <f t="shared" si="114"/>
        <v>7.474092664269258</v>
      </c>
      <c r="J197">
        <f t="shared" si="114"/>
        <v>3.3614222954707138</v>
      </c>
      <c r="K197">
        <f t="shared" si="114"/>
        <v>2.1786385359356557</v>
      </c>
      <c r="L197">
        <f t="shared" si="114"/>
        <v>2.9061974025392909</v>
      </c>
      <c r="M197">
        <f t="shared" si="114"/>
        <v>2.166319911525961</v>
      </c>
      <c r="N197">
        <f t="shared" si="114"/>
        <v>1.3098119483647881</v>
      </c>
      <c r="O197">
        <f t="shared" si="114"/>
        <v>4.0662365611996369</v>
      </c>
      <c r="P197">
        <f t="shared" si="114"/>
        <v>2.4529091617419705</v>
      </c>
      <c r="Q197">
        <f t="shared" si="114"/>
        <v>1.1434973417710925</v>
      </c>
      <c r="R197">
        <f t="shared" si="114"/>
        <v>1.1735226188090073</v>
      </c>
      <c r="S197">
        <f t="shared" si="114"/>
        <v>2.2973825848772851</v>
      </c>
      <c r="T197">
        <f t="shared" si="114"/>
        <v>1.385910739194288</v>
      </c>
      <c r="U197">
        <f t="shared" si="114"/>
        <v>1.0138737652860101</v>
      </c>
      <c r="V197">
        <f t="shared" si="114"/>
        <v>1.495869144136142</v>
      </c>
      <c r="W197">
        <f t="shared" si="114"/>
        <v>5.0932810274491764</v>
      </c>
      <c r="X197">
        <f t="shared" si="114"/>
        <v>1.7157302465488984</v>
      </c>
      <c r="AA197" t="str">
        <f t="shared" si="75"/>
        <v>Long Sum</v>
      </c>
      <c r="AB197">
        <f t="shared" si="76"/>
        <v>3.0685699746058415</v>
      </c>
      <c r="AC197">
        <f t="shared" si="77"/>
        <v>3.2264921240355493</v>
      </c>
      <c r="AD197">
        <f t="shared" si="78"/>
        <v>3.1188734761327197</v>
      </c>
      <c r="AE197">
        <f t="shared" si="79"/>
        <v>5.4177574798699855</v>
      </c>
      <c r="AF197">
        <f t="shared" si="80"/>
        <v>2.5424179692374733</v>
      </c>
      <c r="AG197">
        <f t="shared" si="81"/>
        <v>1.7380659299453747</v>
      </c>
      <c r="AH197">
        <f t="shared" si="82"/>
        <v>3.2595728614708035</v>
      </c>
      <c r="AI197">
        <f t="shared" si="96"/>
        <v>1.8416466620357865</v>
      </c>
      <c r="AJ197">
        <f t="shared" si="97"/>
        <v>1.254871454711076</v>
      </c>
      <c r="AK197">
        <f t="shared" si="98"/>
        <v>3.4045056369990374</v>
      </c>
      <c r="AM197" t="str">
        <f t="shared" si="99"/>
        <v>Long Sum</v>
      </c>
      <c r="AN197">
        <f t="shared" si="100"/>
        <v>3.4748222047763142</v>
      </c>
      <c r="AO197">
        <f t="shared" si="101"/>
        <v>2.2997325090324154</v>
      </c>
      <c r="AQ197">
        <f t="shared" si="102"/>
        <v>1.117786131444233</v>
      </c>
      <c r="AR197">
        <f t="shared" si="103"/>
        <v>0.96938947004876075</v>
      </c>
      <c r="AT197">
        <f t="shared" si="83"/>
        <v>0.49988915484316399</v>
      </c>
      <c r="AU197">
        <f t="shared" si="84"/>
        <v>0.39575159394107673</v>
      </c>
      <c r="AW197">
        <f t="shared" si="104"/>
        <v>0.11441091856963634</v>
      </c>
    </row>
    <row r="198" spans="1:49" x14ac:dyDescent="0.2">
      <c r="A198" s="15" t="s">
        <v>2170</v>
      </c>
      <c r="B198" s="16"/>
      <c r="C198">
        <f t="shared" ref="C198:F198" si="115">SUM(C7:C32)</f>
        <v>1.5860867186621164</v>
      </c>
      <c r="D198">
        <f t="shared" si="115"/>
        <v>1.5761821379044463</v>
      </c>
      <c r="E198">
        <f t="shared" si="115"/>
        <v>1.324942152341209</v>
      </c>
      <c r="F198">
        <f t="shared" si="115"/>
        <v>0.83520270573566702</v>
      </c>
      <c r="G198">
        <f t="shared" ref="G198:X198" si="116">SUM(G7:G32)</f>
        <v>1.715092728636334</v>
      </c>
      <c r="H198">
        <f t="shared" si="116"/>
        <v>1.2290244726718875</v>
      </c>
      <c r="I198">
        <f t="shared" si="116"/>
        <v>1.6648783934171294</v>
      </c>
      <c r="J198">
        <f t="shared" si="116"/>
        <v>1.0852374658623838</v>
      </c>
      <c r="K198">
        <f t="shared" si="116"/>
        <v>0.68301544901972255</v>
      </c>
      <c r="L198">
        <f t="shared" si="116"/>
        <v>0.62560507447624825</v>
      </c>
      <c r="M198">
        <f t="shared" si="116"/>
        <v>0.48260082316658592</v>
      </c>
      <c r="N198">
        <f t="shared" si="116"/>
        <v>0.45895259832674762</v>
      </c>
      <c r="O198">
        <f t="shared" si="116"/>
        <v>0.35528138811367582</v>
      </c>
      <c r="P198">
        <f t="shared" si="116"/>
        <v>0.78984838372537536</v>
      </c>
      <c r="Q198">
        <f t="shared" si="116"/>
        <v>0.12848485852554078</v>
      </c>
      <c r="R198">
        <f t="shared" si="116"/>
        <v>0.40490233781350921</v>
      </c>
      <c r="S198">
        <f t="shared" si="116"/>
        <v>0.28875984177847708</v>
      </c>
      <c r="T198">
        <f t="shared" si="116"/>
        <v>1.036420008275035</v>
      </c>
      <c r="U198">
        <f t="shared" si="116"/>
        <v>0.51493525268650298</v>
      </c>
      <c r="V198">
        <f t="shared" si="116"/>
        <v>0.53771945408672439</v>
      </c>
      <c r="W198">
        <f t="shared" si="116"/>
        <v>2.4071364070679904</v>
      </c>
      <c r="X198">
        <f t="shared" si="116"/>
        <v>0.48441423482590379</v>
      </c>
      <c r="AA198" t="str">
        <f t="shared" si="75"/>
        <v>18:0 Base Sum</v>
      </c>
      <c r="AB198">
        <f t="shared" si="76"/>
        <v>1.5811344282832813</v>
      </c>
      <c r="AC198">
        <f t="shared" si="77"/>
        <v>1.080072429038438</v>
      </c>
      <c r="AD198">
        <f t="shared" si="78"/>
        <v>1.4720586006541108</v>
      </c>
      <c r="AE198">
        <f t="shared" si="79"/>
        <v>1.3750579296397567</v>
      </c>
      <c r="AF198">
        <f t="shared" si="80"/>
        <v>0.65431026174798546</v>
      </c>
      <c r="AG198">
        <f t="shared" si="81"/>
        <v>0.47077671074666677</v>
      </c>
      <c r="AH198">
        <f t="shared" si="82"/>
        <v>0.57256488591952559</v>
      </c>
      <c r="AI198">
        <f t="shared" si="96"/>
        <v>0.66258992502675607</v>
      </c>
      <c r="AJ198">
        <f t="shared" si="97"/>
        <v>0.52632735338661374</v>
      </c>
      <c r="AK198">
        <f t="shared" si="98"/>
        <v>1.4457753209469471</v>
      </c>
      <c r="AM198" t="str">
        <f t="shared" si="99"/>
        <v>18:0 Base Sum</v>
      </c>
      <c r="AN198">
        <f t="shared" si="100"/>
        <v>1.2325267298727145</v>
      </c>
      <c r="AO198">
        <f t="shared" si="101"/>
        <v>0.7356068392053019</v>
      </c>
      <c r="AQ198">
        <f t="shared" si="102"/>
        <v>0.37309334799473592</v>
      </c>
      <c r="AR198">
        <f t="shared" si="103"/>
        <v>0.40317065892453768</v>
      </c>
      <c r="AT198">
        <f t="shared" si="83"/>
        <v>0.16685241761384287</v>
      </c>
      <c r="AU198">
        <f t="shared" si="84"/>
        <v>0.16459373227113172</v>
      </c>
      <c r="AW198">
        <f t="shared" si="104"/>
        <v>7.7933546678553678E-2</v>
      </c>
    </row>
    <row r="199" spans="1:49" x14ac:dyDescent="0.2">
      <c r="A199" s="15" t="s">
        <v>2171</v>
      </c>
      <c r="B199" s="16"/>
      <c r="C199">
        <f t="shared" ref="C199:F199" si="117">SUM(C33:C57)</f>
        <v>5.0103906625378727</v>
      </c>
      <c r="D199">
        <f t="shared" si="117"/>
        <v>3.3501477502016708</v>
      </c>
      <c r="E199">
        <f t="shared" si="117"/>
        <v>5.7188347287105845</v>
      </c>
      <c r="F199">
        <f t="shared" si="117"/>
        <v>4.2410700710714542</v>
      </c>
      <c r="G199">
        <f t="shared" ref="G199:X199" si="118">SUM(G33:G57)</f>
        <v>4.2593366927267189</v>
      </c>
      <c r="H199">
        <f t="shared" si="118"/>
        <v>4.8060681577078128</v>
      </c>
      <c r="I199">
        <f t="shared" si="118"/>
        <v>9.2751931838433084</v>
      </c>
      <c r="J199">
        <f t="shared" si="118"/>
        <v>5.7371477459016909</v>
      </c>
      <c r="K199">
        <f t="shared" si="118"/>
        <v>3.5497138336057272</v>
      </c>
      <c r="L199">
        <f t="shared" si="118"/>
        <v>4.388795051343596</v>
      </c>
      <c r="M199">
        <f t="shared" si="118"/>
        <v>3.9915575177770029</v>
      </c>
      <c r="N199">
        <f t="shared" si="118"/>
        <v>1.6517239591433068</v>
      </c>
      <c r="O199">
        <f t="shared" si="118"/>
        <v>7.2931518739022332</v>
      </c>
      <c r="P199">
        <f t="shared" si="118"/>
        <v>4.7206112579221644</v>
      </c>
      <c r="Q199">
        <f t="shared" si="118"/>
        <v>2.3920096477974075</v>
      </c>
      <c r="R199">
        <f t="shared" si="118"/>
        <v>2.8869115081824939</v>
      </c>
      <c r="S199">
        <f t="shared" si="118"/>
        <v>4.4888844479792853</v>
      </c>
      <c r="T199">
        <f t="shared" si="118"/>
        <v>3.1356736955166951</v>
      </c>
      <c r="U199">
        <f t="shared" si="118"/>
        <v>1.7666748943930584</v>
      </c>
      <c r="V199">
        <f t="shared" si="118"/>
        <v>2.6603880907365358</v>
      </c>
      <c r="W199">
        <f t="shared" si="118"/>
        <v>5.7427629315947728</v>
      </c>
      <c r="X199">
        <f t="shared" si="118"/>
        <v>3.3282134092074322</v>
      </c>
      <c r="AA199" t="str">
        <f t="shared" si="75"/>
        <v>18:1 Base Sum</v>
      </c>
      <c r="AB199">
        <f t="shared" si="76"/>
        <v>4.180269206369772</v>
      </c>
      <c r="AC199">
        <f t="shared" si="77"/>
        <v>4.9799523998910189</v>
      </c>
      <c r="AD199">
        <f t="shared" si="78"/>
        <v>4.5327024252172663</v>
      </c>
      <c r="AE199">
        <f t="shared" si="79"/>
        <v>7.5061704648724996</v>
      </c>
      <c r="AF199">
        <f t="shared" si="80"/>
        <v>3.9692544424746616</v>
      </c>
      <c r="AG199">
        <f t="shared" si="81"/>
        <v>2.8216407384601547</v>
      </c>
      <c r="AH199">
        <f t="shared" si="82"/>
        <v>6.0068815659121988</v>
      </c>
      <c r="AI199">
        <f t="shared" si="96"/>
        <v>3.81227907174799</v>
      </c>
      <c r="AJ199">
        <f t="shared" si="97"/>
        <v>2.2135314925647971</v>
      </c>
      <c r="AK199">
        <f t="shared" si="98"/>
        <v>4.5354881704011021</v>
      </c>
      <c r="AM199" t="str">
        <f t="shared" si="99"/>
        <v>18:1 Base Sum</v>
      </c>
      <c r="AN199">
        <f t="shared" si="100"/>
        <v>5.033669787765044</v>
      </c>
      <c r="AO199">
        <f t="shared" si="101"/>
        <v>3.8779642078172487</v>
      </c>
      <c r="AQ199">
        <f t="shared" si="102"/>
        <v>1.434258173587512</v>
      </c>
      <c r="AR199">
        <f t="shared" si="103"/>
        <v>1.4878757467937012</v>
      </c>
      <c r="AT199">
        <f t="shared" si="83"/>
        <v>0.64141975468527401</v>
      </c>
      <c r="AU199">
        <f t="shared" si="84"/>
        <v>0.60742273005117209</v>
      </c>
      <c r="AW199">
        <f t="shared" si="104"/>
        <v>0.24650819929920215</v>
      </c>
    </row>
    <row r="200" spans="1:49" x14ac:dyDescent="0.2">
      <c r="A200" s="15" t="s">
        <v>2172</v>
      </c>
      <c r="B200" s="16"/>
      <c r="C200">
        <f t="shared" ref="C200:F200" si="119">SUM(C58:C83)</f>
        <v>0.95156538183934702</v>
      </c>
      <c r="D200">
        <f t="shared" si="119"/>
        <v>0.60050023812017006</v>
      </c>
      <c r="E200">
        <f t="shared" si="119"/>
        <v>0.76477251839086013</v>
      </c>
      <c r="F200">
        <f t="shared" si="119"/>
        <v>0.32443602090980622</v>
      </c>
      <c r="G200">
        <f t="shared" ref="G200:X200" si="120">SUM(G58:G83)</f>
        <v>0.21836085385259768</v>
      </c>
      <c r="H200">
        <f t="shared" si="120"/>
        <v>0.13204192103926141</v>
      </c>
      <c r="I200">
        <f t="shared" si="120"/>
        <v>0.90352653638483049</v>
      </c>
      <c r="J200">
        <f t="shared" si="120"/>
        <v>0.505051023622754</v>
      </c>
      <c r="K200">
        <f t="shared" si="120"/>
        <v>0.40105321178854991</v>
      </c>
      <c r="L200">
        <f t="shared" si="120"/>
        <v>2.0991114682521801E-2</v>
      </c>
      <c r="M200">
        <f t="shared" si="120"/>
        <v>0.46213562727020263</v>
      </c>
      <c r="N200">
        <f t="shared" si="120"/>
        <v>0.456769866517234</v>
      </c>
      <c r="O200">
        <f t="shared" si="120"/>
        <v>1.242662249875087</v>
      </c>
      <c r="P200">
        <f t="shared" si="120"/>
        <v>0.61624821172494948</v>
      </c>
      <c r="Q200">
        <f t="shared" si="120"/>
        <v>0.27658941199689963</v>
      </c>
      <c r="R200">
        <f t="shared" si="120"/>
        <v>0.29760274785624258</v>
      </c>
      <c r="S200">
        <f t="shared" si="120"/>
        <v>0.69775479288444697</v>
      </c>
      <c r="T200">
        <f t="shared" si="120"/>
        <v>0.44869592558113214</v>
      </c>
      <c r="U200">
        <f t="shared" si="120"/>
        <v>0.387368522415101</v>
      </c>
      <c r="V200">
        <f t="shared" si="120"/>
        <v>0.1880651084304652</v>
      </c>
      <c r="W200">
        <f t="shared" si="120"/>
        <v>2.3861287040945891</v>
      </c>
      <c r="X200">
        <f t="shared" si="120"/>
        <v>0.46737311830693601</v>
      </c>
      <c r="AA200" t="str">
        <f t="shared" si="75"/>
        <v>18:2 Base Sum</v>
      </c>
      <c r="AB200">
        <f t="shared" si="76"/>
        <v>0.77603280997975854</v>
      </c>
      <c r="AC200">
        <f t="shared" si="77"/>
        <v>0.54460426965033315</v>
      </c>
      <c r="AD200">
        <f t="shared" si="78"/>
        <v>0.17520138744592956</v>
      </c>
      <c r="AE200">
        <f t="shared" si="79"/>
        <v>0.70428878000379225</v>
      </c>
      <c r="AF200">
        <f t="shared" si="80"/>
        <v>0.21102216323553585</v>
      </c>
      <c r="AG200">
        <f t="shared" si="81"/>
        <v>0.45945274689371829</v>
      </c>
      <c r="AH200">
        <f t="shared" si="82"/>
        <v>0.92945523080001824</v>
      </c>
      <c r="AI200">
        <f t="shared" si="96"/>
        <v>0.57322535923278961</v>
      </c>
      <c r="AJ200">
        <f t="shared" si="97"/>
        <v>0.2877168154227831</v>
      </c>
      <c r="AK200">
        <f t="shared" si="98"/>
        <v>1.4267509112007626</v>
      </c>
      <c r="AM200" t="str">
        <f t="shared" si="99"/>
        <v>18:2 Base Sum</v>
      </c>
      <c r="AN200">
        <f t="shared" si="100"/>
        <v>0.48222988206306994</v>
      </c>
      <c r="AO200">
        <f t="shared" si="101"/>
        <v>0.73532021271001435</v>
      </c>
      <c r="AQ200">
        <f t="shared" si="102"/>
        <v>0.27719172159917366</v>
      </c>
      <c r="AR200">
        <f t="shared" si="103"/>
        <v>0.45235252225089595</v>
      </c>
      <c r="AT200">
        <f t="shared" si="83"/>
        <v>0.1239639064591898</v>
      </c>
      <c r="AU200">
        <f t="shared" si="84"/>
        <v>0.18467214389594486</v>
      </c>
      <c r="AW200">
        <f t="shared" si="104"/>
        <v>0.32337560644428615</v>
      </c>
    </row>
    <row r="201" spans="1:49" x14ac:dyDescent="0.2">
      <c r="A201" s="15" t="s">
        <v>2173</v>
      </c>
      <c r="B201" s="16"/>
      <c r="C201">
        <f t="shared" ref="C201:F201" si="121">SUM(C84:C109)</f>
        <v>0</v>
      </c>
      <c r="D201">
        <f t="shared" si="121"/>
        <v>6.5226640860717403E-2</v>
      </c>
      <c r="E201">
        <f t="shared" si="121"/>
        <v>6.9104316441399999E-2</v>
      </c>
      <c r="F201">
        <f t="shared" si="121"/>
        <v>0</v>
      </c>
      <c r="G201">
        <f t="shared" ref="G201:X201" si="122">SUM(G84:G109)</f>
        <v>9.7290043279503302E-2</v>
      </c>
      <c r="H201">
        <f t="shared" si="122"/>
        <v>0.120816114901555</v>
      </c>
      <c r="I201">
        <f t="shared" si="122"/>
        <v>0.34426319032604302</v>
      </c>
      <c r="J201">
        <f t="shared" si="122"/>
        <v>0.254200220054427</v>
      </c>
      <c r="K201">
        <f t="shared" si="122"/>
        <v>8.2610623613921394E-2</v>
      </c>
      <c r="L201">
        <f t="shared" si="122"/>
        <v>0.25418852197488501</v>
      </c>
      <c r="M201">
        <f t="shared" si="122"/>
        <v>2.73872053756169E-2</v>
      </c>
      <c r="N201">
        <f t="shared" si="122"/>
        <v>0</v>
      </c>
      <c r="O201">
        <f t="shared" si="122"/>
        <v>0.22263237603546299</v>
      </c>
      <c r="P201">
        <f t="shared" si="122"/>
        <v>0.16298710147267001</v>
      </c>
      <c r="Q201">
        <f t="shared" si="122"/>
        <v>0.109792707439148</v>
      </c>
      <c r="R201">
        <f t="shared" si="122"/>
        <v>0</v>
      </c>
      <c r="S201">
        <f t="shared" si="122"/>
        <v>0.13146019002232401</v>
      </c>
      <c r="T201">
        <f t="shared" si="122"/>
        <v>0</v>
      </c>
      <c r="U201">
        <f t="shared" si="122"/>
        <v>0.21607949690539491</v>
      </c>
      <c r="V201">
        <f t="shared" si="122"/>
        <v>0.14501649332272259</v>
      </c>
      <c r="W201">
        <f t="shared" si="122"/>
        <v>0.42282603181366102</v>
      </c>
      <c r="X201">
        <f t="shared" si="122"/>
        <v>0.22331179949529201</v>
      </c>
      <c r="AA201" t="str">
        <f t="shared" si="75"/>
        <v>16:0 Base Sum</v>
      </c>
      <c r="AB201">
        <f t="shared" si="76"/>
        <v>3.2613320430358701E-2</v>
      </c>
      <c r="AC201">
        <f t="shared" si="77"/>
        <v>3.4552158220699999E-2</v>
      </c>
      <c r="AD201">
        <f t="shared" si="78"/>
        <v>0.10905307909052915</v>
      </c>
      <c r="AE201">
        <f t="shared" si="79"/>
        <v>0.29923170519023501</v>
      </c>
      <c r="AF201">
        <f t="shared" si="80"/>
        <v>0.16839957279440321</v>
      </c>
      <c r="AG201">
        <f t="shared" si="81"/>
        <v>1.369360268780845E-2</v>
      </c>
      <c r="AH201">
        <f t="shared" si="82"/>
        <v>0.19280973875406648</v>
      </c>
      <c r="AI201">
        <f t="shared" si="96"/>
        <v>6.5730095011162004E-2</v>
      </c>
      <c r="AJ201">
        <f t="shared" si="97"/>
        <v>0.18054799511405875</v>
      </c>
      <c r="AK201">
        <f t="shared" si="98"/>
        <v>0.32306891565447649</v>
      </c>
      <c r="AM201" t="str">
        <f t="shared" si="99"/>
        <v>16:0 Base Sum</v>
      </c>
      <c r="AN201">
        <f t="shared" si="100"/>
        <v>0.12876996714524522</v>
      </c>
      <c r="AO201">
        <f t="shared" si="101"/>
        <v>0.15517006944431444</v>
      </c>
      <c r="AQ201">
        <f t="shared" si="102"/>
        <v>0.11083722488607144</v>
      </c>
      <c r="AR201">
        <f t="shared" si="103"/>
        <v>0.12069165883384185</v>
      </c>
      <c r="AT201">
        <f t="shared" si="83"/>
        <v>4.9567913856537422E-2</v>
      </c>
      <c r="AU201">
        <f t="shared" si="84"/>
        <v>4.9272163392163733E-2</v>
      </c>
      <c r="AW201">
        <f t="shared" si="104"/>
        <v>0.72804993691748154</v>
      </c>
    </row>
    <row r="202" spans="1:49" x14ac:dyDescent="0.2">
      <c r="A202" s="15" t="s">
        <v>2174</v>
      </c>
      <c r="B202" s="16"/>
      <c r="C202">
        <f t="shared" ref="C202:F202" si="123">SUM(C110:C135)</f>
        <v>0</v>
      </c>
      <c r="D202">
        <f t="shared" si="123"/>
        <v>7.5115247080416503E-2</v>
      </c>
      <c r="E202">
        <f t="shared" si="123"/>
        <v>1.1700068712919899E-2</v>
      </c>
      <c r="F202">
        <f t="shared" si="123"/>
        <v>8.8618247110914206E-2</v>
      </c>
      <c r="G202">
        <f t="shared" ref="G202:X202" si="124">SUM(G110:G135)</f>
        <v>0.112039582952148</v>
      </c>
      <c r="H202">
        <f t="shared" si="124"/>
        <v>0</v>
      </c>
      <c r="I202">
        <f t="shared" si="124"/>
        <v>2.7090157161848701E-2</v>
      </c>
      <c r="J202">
        <f t="shared" si="124"/>
        <v>0.1372842643599157</v>
      </c>
      <c r="K202">
        <f t="shared" si="124"/>
        <v>7.2045586926516497E-2</v>
      </c>
      <c r="L202">
        <f t="shared" si="124"/>
        <v>0.1016470137448012</v>
      </c>
      <c r="M202">
        <f t="shared" si="124"/>
        <v>0</v>
      </c>
      <c r="N202">
        <f t="shared" si="124"/>
        <v>9.34353965766377E-2</v>
      </c>
      <c r="O202">
        <f t="shared" si="124"/>
        <v>0</v>
      </c>
      <c r="P202">
        <f t="shared" si="124"/>
        <v>0</v>
      </c>
      <c r="Q202">
        <f t="shared" si="124"/>
        <v>2.1740159272370201E-2</v>
      </c>
      <c r="R202">
        <f t="shared" si="124"/>
        <v>0</v>
      </c>
      <c r="S202">
        <f t="shared" si="124"/>
        <v>0</v>
      </c>
      <c r="T202">
        <f t="shared" si="124"/>
        <v>0</v>
      </c>
      <c r="U202">
        <f t="shared" si="124"/>
        <v>0</v>
      </c>
      <c r="V202">
        <f t="shared" si="124"/>
        <v>0</v>
      </c>
      <c r="W202">
        <f t="shared" si="124"/>
        <v>0.66884204930028435</v>
      </c>
      <c r="X202">
        <f t="shared" si="124"/>
        <v>0</v>
      </c>
      <c r="AA202" t="str">
        <f t="shared" si="75"/>
        <v>16:1 Base Sum</v>
      </c>
      <c r="AB202">
        <f t="shared" si="76"/>
        <v>3.7557623540208251E-2</v>
      </c>
      <c r="AC202">
        <f t="shared" si="77"/>
        <v>5.0159157911917052E-2</v>
      </c>
      <c r="AD202">
        <f t="shared" si="78"/>
        <v>5.6019791476073999E-2</v>
      </c>
      <c r="AE202">
        <f t="shared" si="79"/>
        <v>8.2187210760882201E-2</v>
      </c>
      <c r="AF202">
        <f t="shared" si="80"/>
        <v>8.6846300335658849E-2</v>
      </c>
      <c r="AG202">
        <f t="shared" si="81"/>
        <v>4.671769828831885E-2</v>
      </c>
      <c r="AH202">
        <f t="shared" si="82"/>
        <v>0</v>
      </c>
      <c r="AI202">
        <f t="shared" si="96"/>
        <v>0</v>
      </c>
      <c r="AJ202">
        <f t="shared" si="97"/>
        <v>0</v>
      </c>
      <c r="AK202">
        <f t="shared" si="98"/>
        <v>0.33442102465014217</v>
      </c>
      <c r="AM202" t="str">
        <f t="shared" si="99"/>
        <v>16:1 Base Sum</v>
      </c>
      <c r="AN202">
        <f t="shared" si="100"/>
        <v>6.255401680494807E-2</v>
      </c>
      <c r="AO202">
        <f t="shared" si="101"/>
        <v>7.6227744587692201E-2</v>
      </c>
      <c r="AQ202">
        <f t="shared" si="102"/>
        <v>2.1193900348449018E-2</v>
      </c>
      <c r="AR202">
        <f t="shared" si="103"/>
        <v>0.14574517130661413</v>
      </c>
      <c r="AT202">
        <f t="shared" si="83"/>
        <v>9.4782003774976954E-3</v>
      </c>
      <c r="AU202">
        <f t="shared" si="84"/>
        <v>5.9500217029288087E-2</v>
      </c>
      <c r="AW202">
        <f t="shared" si="104"/>
        <v>0.84528805299313992</v>
      </c>
    </row>
    <row r="203" spans="1:49" x14ac:dyDescent="0.2">
      <c r="A203" s="15" t="s">
        <v>2175</v>
      </c>
      <c r="B203" s="16"/>
      <c r="C203">
        <f t="shared" ref="C203:F203" si="125">SUM(C136:C161)</f>
        <v>0</v>
      </c>
      <c r="D203">
        <f t="shared" si="125"/>
        <v>2.9786290953097299E-2</v>
      </c>
      <c r="E203">
        <f t="shared" si="125"/>
        <v>0.13264526228217688</v>
      </c>
      <c r="F203">
        <f t="shared" si="125"/>
        <v>0.2620382552623271</v>
      </c>
      <c r="G203">
        <f t="shared" ref="G203:X203" si="126">SUM(G136:G161)</f>
        <v>0.18319921305270931</v>
      </c>
      <c r="H203">
        <f t="shared" si="126"/>
        <v>0.24545854660718308</v>
      </c>
      <c r="I203">
        <f t="shared" si="126"/>
        <v>0.60257830376052102</v>
      </c>
      <c r="J203">
        <f t="shared" si="126"/>
        <v>0.24395906503274639</v>
      </c>
      <c r="K203">
        <f t="shared" si="126"/>
        <v>0.29890046116811969</v>
      </c>
      <c r="L203">
        <f t="shared" si="126"/>
        <v>0.21237728114320101</v>
      </c>
      <c r="M203">
        <f t="shared" si="126"/>
        <v>0</v>
      </c>
      <c r="N203">
        <f t="shared" si="126"/>
        <v>0</v>
      </c>
      <c r="O203">
        <f t="shared" si="126"/>
        <v>0</v>
      </c>
      <c r="P203">
        <f t="shared" si="126"/>
        <v>0.17173965882565201</v>
      </c>
      <c r="Q203">
        <f t="shared" si="126"/>
        <v>0.14037138393650181</v>
      </c>
      <c r="R203">
        <f t="shared" si="126"/>
        <v>0.14608252880662401</v>
      </c>
      <c r="S203">
        <f t="shared" si="126"/>
        <v>0.17989151700910938</v>
      </c>
      <c r="T203">
        <f t="shared" si="126"/>
        <v>0.14979729038717821</v>
      </c>
      <c r="U203">
        <f t="shared" si="126"/>
        <v>6.05219413147082E-2</v>
      </c>
      <c r="V203">
        <f t="shared" si="126"/>
        <v>0</v>
      </c>
      <c r="W203">
        <f t="shared" si="126"/>
        <v>0.31973375537840798</v>
      </c>
      <c r="X203">
        <f t="shared" si="126"/>
        <v>0.23038438113432499</v>
      </c>
      <c r="AA203" t="str">
        <f t="shared" si="75"/>
        <v>20:0 Base Sum</v>
      </c>
      <c r="AB203">
        <f t="shared" si="76"/>
        <v>1.4893145476548649E-2</v>
      </c>
      <c r="AC203">
        <f t="shared" si="77"/>
        <v>0.19734175877225199</v>
      </c>
      <c r="AD203">
        <f t="shared" si="78"/>
        <v>0.2143288798299462</v>
      </c>
      <c r="AE203">
        <f t="shared" si="79"/>
        <v>0.42326868439663368</v>
      </c>
      <c r="AF203">
        <f t="shared" si="80"/>
        <v>0.25563887115566036</v>
      </c>
      <c r="AG203">
        <f t="shared" si="81"/>
        <v>0</v>
      </c>
      <c r="AH203">
        <f t="shared" si="82"/>
        <v>8.5869829412826004E-2</v>
      </c>
      <c r="AI203">
        <f t="shared" si="96"/>
        <v>0.16484440369814379</v>
      </c>
      <c r="AJ203">
        <f t="shared" si="97"/>
        <v>3.02609706573541E-2</v>
      </c>
      <c r="AK203">
        <f t="shared" si="98"/>
        <v>0.2750590682563665</v>
      </c>
      <c r="AM203" t="str">
        <f t="shared" si="99"/>
        <v>20:0 Base Sum</v>
      </c>
      <c r="AN203">
        <f t="shared" si="100"/>
        <v>0.22109426792620818</v>
      </c>
      <c r="AO203">
        <f t="shared" si="101"/>
        <v>0.11120685440493809</v>
      </c>
      <c r="AQ203">
        <f t="shared" si="102"/>
        <v>0.14594235107923489</v>
      </c>
      <c r="AR203">
        <f t="shared" si="103"/>
        <v>0.11100191448345009</v>
      </c>
      <c r="AT203">
        <f t="shared" si="83"/>
        <v>6.5267403561861795E-2</v>
      </c>
      <c r="AU203">
        <f t="shared" si="84"/>
        <v>4.5316341826084419E-2</v>
      </c>
      <c r="AW203">
        <f t="shared" si="104"/>
        <v>0.21956024442453245</v>
      </c>
    </row>
    <row r="204" spans="1:49" x14ac:dyDescent="0.2">
      <c r="A204" s="15" t="s">
        <v>2176</v>
      </c>
      <c r="B204" s="16"/>
      <c r="C204">
        <f t="shared" ref="C204:F204" si="127">SUM(C162:C187)</f>
        <v>0.97410883209715027</v>
      </c>
      <c r="D204">
        <f t="shared" si="127"/>
        <v>0.509331945480897</v>
      </c>
      <c r="E204">
        <f t="shared" si="127"/>
        <v>0.45786991497445889</v>
      </c>
      <c r="F204">
        <f t="shared" si="127"/>
        <v>0.48392471682524035</v>
      </c>
      <c r="G204">
        <f t="shared" ref="G204:X204" si="128">SUM(G162:G187)</f>
        <v>0.29058112814309039</v>
      </c>
      <c r="H204">
        <f t="shared" si="128"/>
        <v>0.39551138030607635</v>
      </c>
      <c r="I204">
        <f t="shared" si="128"/>
        <v>1.1120507010439329</v>
      </c>
      <c r="J204">
        <f t="shared" si="128"/>
        <v>0.49112023176424208</v>
      </c>
      <c r="K204">
        <f t="shared" si="128"/>
        <v>0.30775670063132599</v>
      </c>
      <c r="L204">
        <f t="shared" si="128"/>
        <v>0.59055206401885807</v>
      </c>
      <c r="M204">
        <f t="shared" si="128"/>
        <v>0.46175010888914914</v>
      </c>
      <c r="N204">
        <f t="shared" si="128"/>
        <v>0</v>
      </c>
      <c r="O204">
        <f t="shared" si="128"/>
        <v>0.2428501348790757</v>
      </c>
      <c r="P204">
        <f t="shared" si="128"/>
        <v>5.7657063321567698E-2</v>
      </c>
      <c r="Q204">
        <f t="shared" si="128"/>
        <v>0</v>
      </c>
      <c r="R204">
        <f t="shared" si="128"/>
        <v>0.19512588705696751</v>
      </c>
      <c r="S204">
        <f t="shared" si="128"/>
        <v>0</v>
      </c>
      <c r="T204">
        <f t="shared" si="128"/>
        <v>0.186403785865318</v>
      </c>
      <c r="U204">
        <f t="shared" si="128"/>
        <v>0.25489884432509402</v>
      </c>
      <c r="V204">
        <f t="shared" si="128"/>
        <v>0.16319268438440601</v>
      </c>
      <c r="W204">
        <f t="shared" si="128"/>
        <v>0</v>
      </c>
      <c r="X204">
        <f t="shared" si="128"/>
        <v>0</v>
      </c>
      <c r="AA204" t="str">
        <f t="shared" si="75"/>
        <v>20:1 Base Sum</v>
      </c>
      <c r="AB204">
        <f t="shared" si="76"/>
        <v>0.74172038878902358</v>
      </c>
      <c r="AC204">
        <f t="shared" si="77"/>
        <v>0.47089731589984962</v>
      </c>
      <c r="AD204">
        <f t="shared" si="78"/>
        <v>0.34304625422458335</v>
      </c>
      <c r="AE204">
        <f t="shared" si="79"/>
        <v>0.80158546640408745</v>
      </c>
      <c r="AF204">
        <f t="shared" si="80"/>
        <v>0.44915438232509203</v>
      </c>
      <c r="AG204">
        <f t="shared" si="81"/>
        <v>0.23087505444457457</v>
      </c>
      <c r="AH204">
        <f t="shared" si="82"/>
        <v>0.15025359910032171</v>
      </c>
      <c r="AI204">
        <f t="shared" si="96"/>
        <v>9.3201892932659E-2</v>
      </c>
      <c r="AJ204">
        <f t="shared" si="97"/>
        <v>0.20904576435475003</v>
      </c>
      <c r="AK204">
        <f t="shared" si="98"/>
        <v>0</v>
      </c>
      <c r="AM204" t="str">
        <f t="shared" si="99"/>
        <v>20:1 Base Sum</v>
      </c>
      <c r="AN204">
        <f t="shared" si="100"/>
        <v>0.56128076152852724</v>
      </c>
      <c r="AO204">
        <f t="shared" si="101"/>
        <v>0.13667526216646106</v>
      </c>
      <c r="AQ204">
        <f t="shared" si="102"/>
        <v>0.19916864876682805</v>
      </c>
      <c r="AR204">
        <f t="shared" si="103"/>
        <v>9.33615590151049E-2</v>
      </c>
      <c r="AT204">
        <f t="shared" si="83"/>
        <v>8.907092752588143E-2</v>
      </c>
      <c r="AU204">
        <f t="shared" si="84"/>
        <v>3.8114696862957639E-2</v>
      </c>
      <c r="AW204">
        <f t="shared" si="104"/>
        <v>5.6840616876814107E-3</v>
      </c>
    </row>
    <row r="205" spans="1:49" x14ac:dyDescent="0.2">
      <c r="A205" s="15" t="s">
        <v>2137</v>
      </c>
      <c r="B205" s="16"/>
      <c r="C205">
        <f t="shared" ref="C205:F205" si="129">SUM(C13,C38,C58:C68,C69:C83,C90,C116,C142,C168)</f>
        <v>0.95156538183934702</v>
      </c>
      <c r="D205">
        <f t="shared" si="129"/>
        <v>0.60050023812017006</v>
      </c>
      <c r="E205">
        <f t="shared" si="129"/>
        <v>0.77812169283056265</v>
      </c>
      <c r="F205">
        <f t="shared" si="129"/>
        <v>0.32443602090980622</v>
      </c>
      <c r="G205">
        <f t="shared" ref="G205:X205" si="130">SUM(G13,G38,G58:G68,G69:G83,G90,G116,G142,G168)</f>
        <v>0.43312612470348072</v>
      </c>
      <c r="H205">
        <f t="shared" si="130"/>
        <v>0.13204192103926141</v>
      </c>
      <c r="I205">
        <f t="shared" si="130"/>
        <v>0.90352653638483049</v>
      </c>
      <c r="J205">
        <f t="shared" si="130"/>
        <v>0.505051023622754</v>
      </c>
      <c r="K205">
        <f t="shared" si="130"/>
        <v>0.40105321178854991</v>
      </c>
      <c r="L205">
        <f t="shared" si="130"/>
        <v>2.0991114682521801E-2</v>
      </c>
      <c r="M205">
        <f t="shared" si="130"/>
        <v>0.46213562727020263</v>
      </c>
      <c r="N205">
        <f t="shared" si="130"/>
        <v>0.456769866517234</v>
      </c>
      <c r="O205">
        <f t="shared" si="130"/>
        <v>1.242662249875087</v>
      </c>
      <c r="P205">
        <f t="shared" si="130"/>
        <v>0.61624821172494948</v>
      </c>
      <c r="Q205">
        <f t="shared" si="130"/>
        <v>0.27658941199689963</v>
      </c>
      <c r="R205">
        <f t="shared" si="130"/>
        <v>0.29760274785624258</v>
      </c>
      <c r="S205">
        <f t="shared" si="130"/>
        <v>0.69775479288444697</v>
      </c>
      <c r="T205">
        <f t="shared" si="130"/>
        <v>0.44869592558113214</v>
      </c>
      <c r="U205">
        <f t="shared" si="130"/>
        <v>0.387368522415101</v>
      </c>
      <c r="V205">
        <f t="shared" si="130"/>
        <v>0.1880651084304652</v>
      </c>
      <c r="W205">
        <f t="shared" si="130"/>
        <v>2.8089547359082503</v>
      </c>
      <c r="X205">
        <f t="shared" si="130"/>
        <v>0.46737311830693601</v>
      </c>
      <c r="AA205" t="str">
        <f t="shared" si="75"/>
        <v>Containing 18:2 Sum</v>
      </c>
      <c r="AB205">
        <f t="shared" si="76"/>
        <v>0.77603280997975854</v>
      </c>
      <c r="AC205">
        <f t="shared" si="77"/>
        <v>0.55127885687018441</v>
      </c>
      <c r="AD205">
        <f t="shared" si="78"/>
        <v>0.28258402287137108</v>
      </c>
      <c r="AE205">
        <f t="shared" si="79"/>
        <v>0.70428878000379225</v>
      </c>
      <c r="AF205">
        <f t="shared" si="80"/>
        <v>0.21102216323553585</v>
      </c>
      <c r="AG205">
        <f t="shared" si="81"/>
        <v>0.45945274689371829</v>
      </c>
      <c r="AH205">
        <f t="shared" si="82"/>
        <v>0.92945523080001824</v>
      </c>
      <c r="AI205">
        <f t="shared" si="96"/>
        <v>0.57322535923278961</v>
      </c>
      <c r="AJ205">
        <f t="shared" si="97"/>
        <v>0.2877168154227831</v>
      </c>
      <c r="AK205">
        <f t="shared" si="98"/>
        <v>1.6381639271075932</v>
      </c>
      <c r="AM205" t="str">
        <f t="shared" si="99"/>
        <v>Containing 18:2 Sum</v>
      </c>
      <c r="AN205">
        <f t="shared" si="100"/>
        <v>0.50504132659212853</v>
      </c>
      <c r="AO205">
        <f t="shared" si="101"/>
        <v>0.77760281589138047</v>
      </c>
      <c r="AQ205">
        <f t="shared" si="102"/>
        <v>0.25060345237321402</v>
      </c>
      <c r="AR205">
        <f t="shared" si="103"/>
        <v>0.53539762950069114</v>
      </c>
      <c r="AT205">
        <f t="shared" si="83"/>
        <v>0.11207327098052751</v>
      </c>
      <c r="AU205">
        <f t="shared" si="84"/>
        <v>0.21857516696206189</v>
      </c>
      <c r="AW205">
        <f t="shared" si="104"/>
        <v>0.34448395014057037</v>
      </c>
    </row>
    <row r="206" spans="1:49" x14ac:dyDescent="0.2">
      <c r="A206" s="15" t="s">
        <v>2138</v>
      </c>
      <c r="B206" s="16"/>
      <c r="C206">
        <f t="shared" ref="C206:F206" si="131">SUM(C172,C146,C120,C94,C68,C42,C17)</f>
        <v>0.25423385099409501</v>
      </c>
      <c r="D206">
        <f t="shared" si="131"/>
        <v>0.34668522745434749</v>
      </c>
      <c r="E206">
        <f t="shared" si="131"/>
        <v>0.59691244114980258</v>
      </c>
      <c r="F206">
        <f t="shared" si="131"/>
        <v>0.52325565506469296</v>
      </c>
      <c r="G206">
        <f t="shared" ref="G206:X206" si="132">SUM(G172,G146,G120,G94,G68,G42,G17)</f>
        <v>0.1292646436037255</v>
      </c>
      <c r="H206">
        <f t="shared" si="132"/>
        <v>0.52674190343611405</v>
      </c>
      <c r="I206">
        <f t="shared" si="132"/>
        <v>0.51645775340792566</v>
      </c>
      <c r="J206">
        <f t="shared" si="132"/>
        <v>0.559093788977719</v>
      </c>
      <c r="K206">
        <f t="shared" si="132"/>
        <v>0.190471157903603</v>
      </c>
      <c r="L206">
        <f t="shared" si="132"/>
        <v>0.53587292818872523</v>
      </c>
      <c r="M206">
        <f t="shared" si="132"/>
        <v>0</v>
      </c>
      <c r="N206">
        <f t="shared" si="132"/>
        <v>0.16540054064194171</v>
      </c>
      <c r="O206">
        <f t="shared" si="132"/>
        <v>0</v>
      </c>
      <c r="P206">
        <f t="shared" si="132"/>
        <v>0.17173965882565201</v>
      </c>
      <c r="Q206">
        <f t="shared" si="132"/>
        <v>2.46316560198468E-2</v>
      </c>
      <c r="R206">
        <f t="shared" si="132"/>
        <v>0.18366162220671101</v>
      </c>
      <c r="S206">
        <f t="shared" si="132"/>
        <v>4.1371793794232399E-2</v>
      </c>
      <c r="T206">
        <f t="shared" si="132"/>
        <v>7.4898645193589103E-2</v>
      </c>
      <c r="U206">
        <f t="shared" si="132"/>
        <v>0.12524373933573901</v>
      </c>
      <c r="V206">
        <f t="shared" si="132"/>
        <v>0</v>
      </c>
      <c r="W206">
        <f t="shared" si="132"/>
        <v>0.58298972485836698</v>
      </c>
      <c r="X206">
        <f t="shared" si="132"/>
        <v>0.45369618062961703</v>
      </c>
      <c r="AA206" t="str">
        <f t="shared" si="75"/>
        <v>Containing 20:4 Sum</v>
      </c>
      <c r="AB206">
        <f t="shared" si="76"/>
        <v>0.30045953922422125</v>
      </c>
      <c r="AC206">
        <f t="shared" si="77"/>
        <v>0.56008404810724777</v>
      </c>
      <c r="AD206">
        <f t="shared" si="78"/>
        <v>0.32800327351991976</v>
      </c>
      <c r="AE206">
        <f t="shared" si="79"/>
        <v>0.53777577119282238</v>
      </c>
      <c r="AF206">
        <f t="shared" si="80"/>
        <v>0.36317204304616413</v>
      </c>
      <c r="AG206">
        <f t="shared" si="81"/>
        <v>8.2700270320970853E-2</v>
      </c>
      <c r="AH206">
        <f t="shared" si="82"/>
        <v>8.5869829412826004E-2</v>
      </c>
      <c r="AI206">
        <f t="shared" si="96"/>
        <v>5.8135219493910748E-2</v>
      </c>
      <c r="AJ206">
        <f t="shared" si="97"/>
        <v>6.2621869667869506E-2</v>
      </c>
      <c r="AK206">
        <f t="shared" si="98"/>
        <v>0.518342952743992</v>
      </c>
      <c r="AM206" t="str">
        <f t="shared" si="99"/>
        <v>Containing 20:4 Sum</v>
      </c>
      <c r="AN206">
        <f t="shared" si="100"/>
        <v>0.41789893501807507</v>
      </c>
      <c r="AO206">
        <f t="shared" si="101"/>
        <v>0.1615340283279138</v>
      </c>
      <c r="AQ206">
        <f t="shared" si="102"/>
        <v>0.12191732504136736</v>
      </c>
      <c r="AR206">
        <f t="shared" si="103"/>
        <v>0.19982953344100463</v>
      </c>
      <c r="AT206">
        <f t="shared" si="83"/>
        <v>5.4523085285486952E-2</v>
      </c>
      <c r="AU206">
        <f t="shared" si="84"/>
        <v>8.1580065411481495E-2</v>
      </c>
      <c r="AW206">
        <f t="shared" si="104"/>
        <v>4.6147337725475121E-2</v>
      </c>
    </row>
    <row r="207" spans="1:49" x14ac:dyDescent="0.2">
      <c r="A207" s="15" t="s">
        <v>2139</v>
      </c>
      <c r="B207" s="16"/>
      <c r="C207">
        <f t="shared" ref="C207:F207" si="133">SUM(C177,C151,C125,C99,C73,C47,C22)</f>
        <v>0</v>
      </c>
      <c r="D207">
        <f t="shared" si="133"/>
        <v>5.9850241886677299E-2</v>
      </c>
      <c r="E207">
        <f t="shared" si="133"/>
        <v>9.7856006164840401E-2</v>
      </c>
      <c r="F207">
        <f t="shared" si="133"/>
        <v>7.0609147028211403E-2</v>
      </c>
      <c r="G207">
        <f t="shared" ref="G207:X207" si="134">SUM(G177,G151,G125,G99,G73,G47,G22)</f>
        <v>0</v>
      </c>
      <c r="H207">
        <f t="shared" si="134"/>
        <v>0</v>
      </c>
      <c r="I207">
        <f t="shared" si="134"/>
        <v>0</v>
      </c>
      <c r="J207">
        <f t="shared" si="134"/>
        <v>0</v>
      </c>
      <c r="K207">
        <f t="shared" si="134"/>
        <v>0</v>
      </c>
      <c r="L207">
        <f t="shared" si="134"/>
        <v>8.8618247110914206E-2</v>
      </c>
      <c r="M207">
        <f t="shared" si="134"/>
        <v>0</v>
      </c>
      <c r="N207">
        <f t="shared" si="134"/>
        <v>9.34353965766377E-2</v>
      </c>
      <c r="O207">
        <f t="shared" si="134"/>
        <v>0.46917587905305602</v>
      </c>
      <c r="P207">
        <f t="shared" si="134"/>
        <v>0</v>
      </c>
      <c r="Q207">
        <f t="shared" si="134"/>
        <v>0.202580548971693</v>
      </c>
      <c r="R207">
        <f t="shared" si="134"/>
        <v>0</v>
      </c>
      <c r="S207">
        <f t="shared" si="134"/>
        <v>0.13851972321487699</v>
      </c>
      <c r="T207">
        <f t="shared" si="134"/>
        <v>0</v>
      </c>
      <c r="U207">
        <f t="shared" si="134"/>
        <v>0</v>
      </c>
      <c r="V207">
        <f t="shared" si="134"/>
        <v>0.12201496553248101</v>
      </c>
      <c r="W207">
        <f t="shared" si="134"/>
        <v>3.7237457881946902E-3</v>
      </c>
      <c r="X207">
        <f t="shared" si="134"/>
        <v>0</v>
      </c>
      <c r="AA207" t="str">
        <f t="shared" si="75"/>
        <v>Containing 22:6 Sum</v>
      </c>
      <c r="AB207">
        <f t="shared" si="76"/>
        <v>2.992512094333865E-2</v>
      </c>
      <c r="AC207">
        <f t="shared" si="77"/>
        <v>8.4232576596525902E-2</v>
      </c>
      <c r="AD207">
        <f t="shared" si="78"/>
        <v>0</v>
      </c>
      <c r="AE207">
        <f t="shared" si="79"/>
        <v>0</v>
      </c>
      <c r="AF207">
        <f t="shared" si="80"/>
        <v>4.4309123555457103E-2</v>
      </c>
      <c r="AG207">
        <f t="shared" si="81"/>
        <v>4.671769828831885E-2</v>
      </c>
      <c r="AH207">
        <f t="shared" si="82"/>
        <v>0.23458793952652801</v>
      </c>
      <c r="AI207">
        <f t="shared" si="96"/>
        <v>6.9259861607438494E-2</v>
      </c>
      <c r="AJ207">
        <f t="shared" si="97"/>
        <v>6.1007482766240503E-2</v>
      </c>
      <c r="AK207">
        <f t="shared" si="98"/>
        <v>1.8618728940973451E-3</v>
      </c>
      <c r="AM207" t="str">
        <f t="shared" si="99"/>
        <v>Containing 22:6 Sum</v>
      </c>
      <c r="AN207">
        <f t="shared" si="100"/>
        <v>3.1693364219064331E-2</v>
      </c>
      <c r="AO207">
        <f t="shared" si="101"/>
        <v>8.2686971016524641E-2</v>
      </c>
      <c r="AQ207">
        <f t="shared" si="102"/>
        <v>3.5112645785402144E-2</v>
      </c>
      <c r="AR207">
        <f t="shared" si="103"/>
        <v>8.8812550885630559E-2</v>
      </c>
      <c r="AT207">
        <f t="shared" si="83"/>
        <v>1.5702852569206137E-2</v>
      </c>
      <c r="AU207">
        <f t="shared" si="84"/>
        <v>3.6257572070793526E-2</v>
      </c>
      <c r="AW207">
        <f t="shared" si="104"/>
        <v>0.28390743002584207</v>
      </c>
    </row>
    <row r="209" spans="1:49" x14ac:dyDescent="0.2">
      <c r="A209" t="s">
        <v>116</v>
      </c>
      <c r="C209">
        <f t="shared" ref="C209:E209" si="135">SUM(C7:C187)</f>
        <v>8.5221515951364868</v>
      </c>
      <c r="D209">
        <f t="shared" si="135"/>
        <v>6.2062902506014126</v>
      </c>
      <c r="E209">
        <f t="shared" si="135"/>
        <v>8.4798689618536081</v>
      </c>
      <c r="F209">
        <f t="shared" ref="F209" si="136">SUM(F7:F187)</f>
        <v>6.2352900169154077</v>
      </c>
      <c r="G209">
        <f t="shared" ref="G209:I209" si="137">SUM(G7:G187)</f>
        <v>6.8759002426431017</v>
      </c>
      <c r="H209">
        <f t="shared" si="137"/>
        <v>6.9289205932337774</v>
      </c>
      <c r="I209">
        <f t="shared" si="137"/>
        <v>13.929580465937613</v>
      </c>
      <c r="J209">
        <f t="shared" ref="J209:V209" si="138">SUM(J7:J187)</f>
        <v>8.4540000165981599</v>
      </c>
      <c r="K209">
        <f t="shared" ref="K209:M209" si="139">SUM(K7:K187)</f>
        <v>5.3950958667538842</v>
      </c>
      <c r="L209">
        <f t="shared" si="139"/>
        <v>6.1941561213841103</v>
      </c>
      <c r="M209">
        <f t="shared" si="139"/>
        <v>5.4254312824785584</v>
      </c>
      <c r="N209">
        <f t="shared" si="138"/>
        <v>2.660881820563926</v>
      </c>
      <c r="O209">
        <f t="shared" ref="O209:Q209" si="140">SUM(O7:O187)</f>
        <v>9.3565780228055342</v>
      </c>
      <c r="P209">
        <f t="shared" si="140"/>
        <v>6.519091676992379</v>
      </c>
      <c r="Q209">
        <f t="shared" si="140"/>
        <v>3.0689881689678682</v>
      </c>
      <c r="R209">
        <f t="shared" si="138"/>
        <v>3.9306250097158371</v>
      </c>
      <c r="S209">
        <f t="shared" ref="S209:U209" si="141">SUM(S7:S187)</f>
        <v>5.7867507896736425</v>
      </c>
      <c r="T209">
        <f t="shared" si="141"/>
        <v>4.9569907056253593</v>
      </c>
      <c r="U209">
        <f t="shared" si="141"/>
        <v>3.2004789520398593</v>
      </c>
      <c r="V209">
        <f t="shared" si="138"/>
        <v>3.6943818309608538</v>
      </c>
      <c r="W209">
        <f t="shared" ref="W209:X209" si="142">SUM(W7:W187)</f>
        <v>11.947429879249704</v>
      </c>
      <c r="X209">
        <f t="shared" si="142"/>
        <v>4.733696942969889</v>
      </c>
      <c r="AA209" t="str">
        <f t="shared" ref="AA209:AA210" si="143">A209</f>
        <v>TOTAL</v>
      </c>
      <c r="AB209">
        <f t="shared" ref="AB209" si="144">AVERAGE(C209:D209)</f>
        <v>7.3642209228689497</v>
      </c>
      <c r="AC209">
        <f t="shared" ref="AC209" si="145">AVERAGE(E209:F209)</f>
        <v>7.3575794893845075</v>
      </c>
      <c r="AD209">
        <f t="shared" ref="AD209" si="146">AVERAGE(G209:H209)</f>
        <v>6.9024104179384391</v>
      </c>
      <c r="AE209">
        <f t="shared" ref="AE209" si="147">AVERAGE(I209:J209)</f>
        <v>11.191790241267887</v>
      </c>
      <c r="AF209">
        <f t="shared" ref="AF209" si="148">AVERAGE(K209:L209)</f>
        <v>5.7946259940689977</v>
      </c>
      <c r="AG209">
        <f t="shared" ref="AG209" si="149">AVERAGE(M209:N209)</f>
        <v>4.0431565515212426</v>
      </c>
      <c r="AH209">
        <f t="shared" ref="AH209" si="150">AVERAGE(O209:P209)</f>
        <v>7.937834849898957</v>
      </c>
      <c r="AI209">
        <f>AVERAGE(S209:T209)</f>
        <v>5.3718707476495009</v>
      </c>
      <c r="AJ209">
        <f>AVERAGE(U209:V209)</f>
        <v>3.4474303915003564</v>
      </c>
      <c r="AK209">
        <f>AVERAGE(W209:X209)</f>
        <v>8.3405634111097964</v>
      </c>
      <c r="AM209" t="str">
        <f>A209</f>
        <v>TOTAL</v>
      </c>
      <c r="AN209">
        <f>AVERAGE(AB209:AF209)</f>
        <v>7.7221254131057577</v>
      </c>
      <c r="AO209">
        <f>AVERAGE(AG209:AK209)</f>
        <v>5.8281711903359703</v>
      </c>
      <c r="AQ209">
        <f>STDEV(AB209:AF209)</f>
        <v>2.0424709335819116</v>
      </c>
      <c r="AR209">
        <f>STDEV(AG209:AK209)</f>
        <v>2.2262754509216021</v>
      </c>
      <c r="AT209">
        <f t="shared" ref="AT209:AT210" si="151">AQ209/SQRT(5)</f>
        <v>0.91342076991132237</v>
      </c>
      <c r="AU209">
        <f t="shared" ref="AU209:AU210" si="152">AR209/SQRT(6)</f>
        <v>0.90887314694040988</v>
      </c>
      <c r="AW209">
        <f>TTEST(AB209:AF209,AG209:AK209,2,3)</f>
        <v>0.19884685932968008</v>
      </c>
    </row>
    <row r="210" spans="1:49" x14ac:dyDescent="0.2">
      <c r="A210" s="4" t="s">
        <v>2127</v>
      </c>
      <c r="B210" s="4"/>
      <c r="C210">
        <f t="shared" ref="C210:F210" si="153">COUNTIF(C7:C187, "&gt;0")</f>
        <v>30</v>
      </c>
      <c r="D210">
        <f t="shared" si="153"/>
        <v>39</v>
      </c>
      <c r="E210">
        <f t="shared" si="153"/>
        <v>38</v>
      </c>
      <c r="F210">
        <f t="shared" si="153"/>
        <v>35</v>
      </c>
      <c r="G210">
        <f t="shared" ref="G210:X210" si="154">COUNTIF(G7:G187, "&gt;0")</f>
        <v>28</v>
      </c>
      <c r="H210">
        <f t="shared" si="154"/>
        <v>26</v>
      </c>
      <c r="I210">
        <f t="shared" si="154"/>
        <v>36</v>
      </c>
      <c r="J210">
        <f t="shared" si="154"/>
        <v>32</v>
      </c>
      <c r="K210">
        <f t="shared" si="154"/>
        <v>40</v>
      </c>
      <c r="L210">
        <f t="shared" si="154"/>
        <v>33</v>
      </c>
      <c r="M210">
        <f t="shared" si="154"/>
        <v>25</v>
      </c>
      <c r="N210">
        <f t="shared" si="154"/>
        <v>19</v>
      </c>
      <c r="O210">
        <f t="shared" si="154"/>
        <v>26</v>
      </c>
      <c r="P210">
        <f t="shared" si="154"/>
        <v>25</v>
      </c>
      <c r="Q210">
        <f t="shared" si="154"/>
        <v>23</v>
      </c>
      <c r="R210">
        <f t="shared" si="154"/>
        <v>21</v>
      </c>
      <c r="S210">
        <f t="shared" si="154"/>
        <v>20</v>
      </c>
      <c r="T210">
        <f t="shared" si="154"/>
        <v>21</v>
      </c>
      <c r="U210">
        <f t="shared" si="154"/>
        <v>22</v>
      </c>
      <c r="V210">
        <f t="shared" si="154"/>
        <v>16</v>
      </c>
      <c r="W210">
        <f t="shared" si="154"/>
        <v>23</v>
      </c>
      <c r="X210">
        <f t="shared" si="154"/>
        <v>17</v>
      </c>
      <c r="AA210" t="str">
        <f t="shared" si="143"/>
        <v>Number of Species</v>
      </c>
      <c r="AB210">
        <v>34.5</v>
      </c>
      <c r="AC210">
        <v>36.5</v>
      </c>
      <c r="AD210">
        <v>27</v>
      </c>
      <c r="AE210">
        <v>34</v>
      </c>
      <c r="AF210">
        <v>36.5</v>
      </c>
      <c r="AG210">
        <v>22</v>
      </c>
      <c r="AH210">
        <v>25.5</v>
      </c>
      <c r="AI210">
        <v>20.5</v>
      </c>
      <c r="AJ210">
        <v>19</v>
      </c>
      <c r="AK210">
        <v>20</v>
      </c>
      <c r="AM210" t="str">
        <f>A210</f>
        <v>Number of Species</v>
      </c>
      <c r="AN210">
        <f>AVERAGE(AB210:AF210)</f>
        <v>33.700000000000003</v>
      </c>
      <c r="AO210">
        <f>AVERAGE(AG210:AK210)</f>
        <v>21.4</v>
      </c>
      <c r="AQ210">
        <f>STDEV(AB210:AF210)</f>
        <v>3.9147158262126824</v>
      </c>
      <c r="AR210">
        <f>STDEV(AG210:AK210)</f>
        <v>2.5347583711273063</v>
      </c>
      <c r="AT210">
        <f t="shared" si="151"/>
        <v>1.7507141400011621</v>
      </c>
      <c r="AU210">
        <f t="shared" si="152"/>
        <v>1.034810771751689</v>
      </c>
      <c r="AW210">
        <f>TTEST(AB210:AF210,AG210:AK210,2,3)</f>
        <v>6.5050829410751585E-4</v>
      </c>
    </row>
  </sheetData>
  <mergeCells count="3">
    <mergeCell ref="AN3:AO3"/>
    <mergeCell ref="AQ3:AR3"/>
    <mergeCell ref="AT3:AU3"/>
  </mergeCells>
  <conditionalFormatting sqref="C210:X210">
    <cfRule type="aboveAverage" dxfId="349" priority="223" stdDev="3"/>
  </conditionalFormatting>
  <conditionalFormatting sqref="C209:X209">
    <cfRule type="aboveAverage" dxfId="348" priority="222" stdDev="3"/>
  </conditionalFormatting>
  <conditionalFormatting sqref="C208:X208">
    <cfRule type="aboveAverage" dxfId="347" priority="221" stdDev="3"/>
  </conditionalFormatting>
  <conditionalFormatting sqref="C207:X207">
    <cfRule type="aboveAverage" dxfId="346" priority="220" stdDev="3"/>
  </conditionalFormatting>
  <conditionalFormatting sqref="C206:X206">
    <cfRule type="aboveAverage" dxfId="345" priority="219" stdDev="3"/>
  </conditionalFormatting>
  <conditionalFormatting sqref="C205:X205">
    <cfRule type="aboveAverage" dxfId="344" priority="218" stdDev="3"/>
  </conditionalFormatting>
  <conditionalFormatting sqref="C204:X204">
    <cfRule type="aboveAverage" dxfId="343" priority="217" stdDev="3"/>
  </conditionalFormatting>
  <conditionalFormatting sqref="C203:X203">
    <cfRule type="aboveAverage" dxfId="342" priority="216" stdDev="3"/>
  </conditionalFormatting>
  <conditionalFormatting sqref="C202:X202">
    <cfRule type="aboveAverage" dxfId="341" priority="215" stdDev="3"/>
  </conditionalFormatting>
  <conditionalFormatting sqref="C201:X201">
    <cfRule type="aboveAverage" dxfId="340" priority="214" stdDev="3"/>
  </conditionalFormatting>
  <conditionalFormatting sqref="C200:X200">
    <cfRule type="aboveAverage" dxfId="339" priority="213" stdDev="3"/>
  </conditionalFormatting>
  <conditionalFormatting sqref="C199:X199">
    <cfRule type="aboveAverage" dxfId="338" priority="212" stdDev="3"/>
  </conditionalFormatting>
  <conditionalFormatting sqref="C198:X198">
    <cfRule type="aboveAverage" dxfId="337" priority="211" stdDev="3"/>
  </conditionalFormatting>
  <conditionalFormatting sqref="C197:X197">
    <cfRule type="aboveAverage" dxfId="336" priority="210" stdDev="3"/>
  </conditionalFormatting>
  <conditionalFormatting sqref="C196:X196">
    <cfRule type="aboveAverage" dxfId="335" priority="209" stdDev="3"/>
  </conditionalFormatting>
  <conditionalFormatting sqref="C195:X195">
    <cfRule type="aboveAverage" dxfId="334" priority="208" stdDev="3"/>
  </conditionalFormatting>
  <conditionalFormatting sqref="C194:X194">
    <cfRule type="aboveAverage" dxfId="333" priority="207" stdDev="3"/>
  </conditionalFormatting>
  <conditionalFormatting sqref="C193:X193">
    <cfRule type="aboveAverage" dxfId="332" priority="206" stdDev="3"/>
  </conditionalFormatting>
  <conditionalFormatting sqref="C192:X192">
    <cfRule type="aboveAverage" dxfId="331" priority="205" stdDev="3"/>
  </conditionalFormatting>
  <conditionalFormatting sqref="C191:X191">
    <cfRule type="aboveAverage" dxfId="330" priority="204" stdDev="3"/>
  </conditionalFormatting>
  <conditionalFormatting sqref="C190:X190">
    <cfRule type="aboveAverage" dxfId="329" priority="203" stdDev="3"/>
  </conditionalFormatting>
  <conditionalFormatting sqref="C189:X189">
    <cfRule type="aboveAverage" dxfId="328" priority="202" stdDev="3"/>
  </conditionalFormatting>
  <conditionalFormatting sqref="C188:X188">
    <cfRule type="aboveAverage" dxfId="327" priority="201" stdDev="3"/>
  </conditionalFormatting>
  <conditionalFormatting sqref="C187:X187">
    <cfRule type="aboveAverage" dxfId="326" priority="200" stdDev="3"/>
  </conditionalFormatting>
  <conditionalFormatting sqref="C186:X186">
    <cfRule type="aboveAverage" dxfId="325" priority="199" stdDev="3"/>
  </conditionalFormatting>
  <conditionalFormatting sqref="C185:X185">
    <cfRule type="aboveAverage" dxfId="324" priority="198" stdDev="3"/>
  </conditionalFormatting>
  <conditionalFormatting sqref="C184:X184">
    <cfRule type="aboveAverage" dxfId="323" priority="197" stdDev="3"/>
  </conditionalFormatting>
  <conditionalFormatting sqref="C183:X183">
    <cfRule type="aboveAverage" dxfId="322" priority="196" stdDev="3"/>
  </conditionalFormatting>
  <conditionalFormatting sqref="C182:X182">
    <cfRule type="aboveAverage" dxfId="321" priority="195" stdDev="3"/>
  </conditionalFormatting>
  <conditionalFormatting sqref="C181:X181">
    <cfRule type="aboveAverage" dxfId="320" priority="194" stdDev="3"/>
  </conditionalFormatting>
  <conditionalFormatting sqref="C180:X180">
    <cfRule type="aboveAverage" dxfId="319" priority="193" stdDev="3"/>
  </conditionalFormatting>
  <conditionalFormatting sqref="C179:X179">
    <cfRule type="aboveAverage" dxfId="318" priority="192" stdDev="3"/>
  </conditionalFormatting>
  <conditionalFormatting sqref="C178:X178">
    <cfRule type="aboveAverage" dxfId="317" priority="191" stdDev="3"/>
  </conditionalFormatting>
  <conditionalFormatting sqref="C177:X177">
    <cfRule type="aboveAverage" dxfId="316" priority="190" stdDev="3"/>
  </conditionalFormatting>
  <conditionalFormatting sqref="C176:X176">
    <cfRule type="aboveAverage" dxfId="315" priority="189" stdDev="3"/>
  </conditionalFormatting>
  <conditionalFormatting sqref="C175:X175">
    <cfRule type="aboveAverage" dxfId="314" priority="188" stdDev="3"/>
  </conditionalFormatting>
  <conditionalFormatting sqref="C174:X174">
    <cfRule type="aboveAverage" dxfId="313" priority="187" stdDev="3"/>
  </conditionalFormatting>
  <conditionalFormatting sqref="C173:X173">
    <cfRule type="aboveAverage" dxfId="312" priority="186" stdDev="3"/>
  </conditionalFormatting>
  <conditionalFormatting sqref="C172:X172">
    <cfRule type="aboveAverage" dxfId="311" priority="185" stdDev="3"/>
  </conditionalFormatting>
  <conditionalFormatting sqref="C171:X171">
    <cfRule type="aboveAverage" dxfId="310" priority="184" stdDev="3"/>
  </conditionalFormatting>
  <conditionalFormatting sqref="C170:X170">
    <cfRule type="aboveAverage" dxfId="309" priority="183" stdDev="3"/>
  </conditionalFormatting>
  <conditionalFormatting sqref="C169:X169">
    <cfRule type="aboveAverage" dxfId="308" priority="182" stdDev="3"/>
  </conditionalFormatting>
  <conditionalFormatting sqref="C168:X168">
    <cfRule type="aboveAverage" dxfId="307" priority="181" stdDev="3"/>
  </conditionalFormatting>
  <conditionalFormatting sqref="C167:X167">
    <cfRule type="aboveAverage" dxfId="306" priority="180" stdDev="3"/>
  </conditionalFormatting>
  <conditionalFormatting sqref="C166:X166">
    <cfRule type="aboveAverage" dxfId="305" priority="179" stdDev="3"/>
  </conditionalFormatting>
  <conditionalFormatting sqref="C165:X165">
    <cfRule type="aboveAverage" dxfId="304" priority="178" stdDev="3"/>
  </conditionalFormatting>
  <conditionalFormatting sqref="C164:X164">
    <cfRule type="aboveAverage" dxfId="303" priority="177" stdDev="3"/>
  </conditionalFormatting>
  <conditionalFormatting sqref="C163:X163">
    <cfRule type="aboveAverage" dxfId="302" priority="176" stdDev="3"/>
  </conditionalFormatting>
  <conditionalFormatting sqref="C162:X162">
    <cfRule type="aboveAverage" dxfId="301" priority="175" stdDev="3"/>
  </conditionalFormatting>
  <conditionalFormatting sqref="C161:X161">
    <cfRule type="aboveAverage" dxfId="300" priority="174" stdDev="3"/>
  </conditionalFormatting>
  <conditionalFormatting sqref="C160:X160">
    <cfRule type="aboveAverage" dxfId="299" priority="173" stdDev="3"/>
  </conditionalFormatting>
  <conditionalFormatting sqref="C159:X159">
    <cfRule type="aboveAverage" dxfId="298" priority="172" stdDev="3"/>
  </conditionalFormatting>
  <conditionalFormatting sqref="C158:X158">
    <cfRule type="aboveAverage" dxfId="297" priority="171" stdDev="3"/>
  </conditionalFormatting>
  <conditionalFormatting sqref="C157:X157">
    <cfRule type="aboveAverage" dxfId="296" priority="170" stdDev="3"/>
  </conditionalFormatting>
  <conditionalFormatting sqref="C156:X156">
    <cfRule type="aboveAverage" dxfId="295" priority="169" stdDev="3"/>
  </conditionalFormatting>
  <conditionalFormatting sqref="C155:X155">
    <cfRule type="aboveAverage" dxfId="294" priority="168" stdDev="3"/>
  </conditionalFormatting>
  <conditionalFormatting sqref="C154:X154">
    <cfRule type="aboveAverage" dxfId="293" priority="167" stdDev="3"/>
  </conditionalFormatting>
  <conditionalFormatting sqref="C153:X153">
    <cfRule type="aboveAverage" dxfId="292" priority="166" stdDev="3"/>
  </conditionalFormatting>
  <conditionalFormatting sqref="C152:X152">
    <cfRule type="aboveAverage" dxfId="291" priority="165" stdDev="3"/>
  </conditionalFormatting>
  <conditionalFormatting sqref="C151:X151">
    <cfRule type="aboveAverage" dxfId="290" priority="164" stdDev="3"/>
  </conditionalFormatting>
  <conditionalFormatting sqref="C150:X150">
    <cfRule type="aboveAverage" dxfId="289" priority="163" stdDev="3"/>
  </conditionalFormatting>
  <conditionalFormatting sqref="C149:X149">
    <cfRule type="aboveAverage" dxfId="288" priority="162" stdDev="3"/>
  </conditionalFormatting>
  <conditionalFormatting sqref="C148:X148">
    <cfRule type="aboveAverage" dxfId="287" priority="161" stdDev="3"/>
  </conditionalFormatting>
  <conditionalFormatting sqref="C147:X147">
    <cfRule type="aboveAverage" dxfId="286" priority="160" stdDev="3"/>
  </conditionalFormatting>
  <conditionalFormatting sqref="C146:X146">
    <cfRule type="aboveAverage" dxfId="285" priority="159" stdDev="3"/>
  </conditionalFormatting>
  <conditionalFormatting sqref="C145:X145">
    <cfRule type="aboveAverage" dxfId="284" priority="158" stdDev="3"/>
  </conditionalFormatting>
  <conditionalFormatting sqref="C144:X144">
    <cfRule type="aboveAverage" dxfId="283" priority="157" stdDev="3"/>
  </conditionalFormatting>
  <conditionalFormatting sqref="C143:X143">
    <cfRule type="aboveAverage" dxfId="282" priority="156" stdDev="3"/>
  </conditionalFormatting>
  <conditionalFormatting sqref="C142:X142">
    <cfRule type="aboveAverage" dxfId="281" priority="155" stdDev="3"/>
  </conditionalFormatting>
  <conditionalFormatting sqref="C141:X141">
    <cfRule type="aboveAverage" dxfId="280" priority="154" stdDev="3"/>
  </conditionalFormatting>
  <conditionalFormatting sqref="C140:X140">
    <cfRule type="aboveAverage" dxfId="279" priority="153" stdDev="3"/>
  </conditionalFormatting>
  <conditionalFormatting sqref="C139:X139">
    <cfRule type="aboveAverage" dxfId="278" priority="152" stdDev="3"/>
  </conditionalFormatting>
  <conditionalFormatting sqref="C138:X138">
    <cfRule type="aboveAverage" dxfId="277" priority="151" stdDev="3"/>
  </conditionalFormatting>
  <conditionalFormatting sqref="C137:X137">
    <cfRule type="aboveAverage" dxfId="276" priority="150" stdDev="3"/>
  </conditionalFormatting>
  <conditionalFormatting sqref="C136:X136">
    <cfRule type="aboveAverage" dxfId="275" priority="149" stdDev="3"/>
  </conditionalFormatting>
  <conditionalFormatting sqref="C135:X135">
    <cfRule type="aboveAverage" dxfId="274" priority="148" stdDev="3"/>
  </conditionalFormatting>
  <conditionalFormatting sqref="C134:X134">
    <cfRule type="aboveAverage" dxfId="273" priority="147" stdDev="3"/>
  </conditionalFormatting>
  <conditionalFormatting sqref="C133:X133">
    <cfRule type="aboveAverage" dxfId="272" priority="146" stdDev="3"/>
  </conditionalFormatting>
  <conditionalFormatting sqref="C132:X132">
    <cfRule type="aboveAverage" dxfId="271" priority="145" stdDev="3"/>
  </conditionalFormatting>
  <conditionalFormatting sqref="C131:X131">
    <cfRule type="aboveAverage" dxfId="270" priority="144" stdDev="3"/>
  </conditionalFormatting>
  <conditionalFormatting sqref="C130:X130">
    <cfRule type="aboveAverage" dxfId="269" priority="143" stdDev="3"/>
  </conditionalFormatting>
  <conditionalFormatting sqref="C129:X129">
    <cfRule type="aboveAverage" dxfId="268" priority="142" stdDev="3"/>
  </conditionalFormatting>
  <conditionalFormatting sqref="C128:X128">
    <cfRule type="aboveAverage" dxfId="267" priority="141" stdDev="3"/>
  </conditionalFormatting>
  <conditionalFormatting sqref="C127:X127">
    <cfRule type="aboveAverage" dxfId="266" priority="140" stdDev="3"/>
  </conditionalFormatting>
  <conditionalFormatting sqref="C126:X126">
    <cfRule type="aboveAverage" dxfId="265" priority="139" stdDev="3"/>
  </conditionalFormatting>
  <conditionalFormatting sqref="C125:X125">
    <cfRule type="aboveAverage" dxfId="264" priority="138" stdDev="3"/>
  </conditionalFormatting>
  <conditionalFormatting sqref="C124:X124">
    <cfRule type="aboveAverage" dxfId="263" priority="137" stdDev="3"/>
  </conditionalFormatting>
  <conditionalFormatting sqref="C123:X123">
    <cfRule type="aboveAverage" dxfId="262" priority="136" stdDev="3"/>
  </conditionalFormatting>
  <conditionalFormatting sqref="C122:X122">
    <cfRule type="aboveAverage" dxfId="261" priority="135" stdDev="3"/>
  </conditionalFormatting>
  <conditionalFormatting sqref="C121:X121">
    <cfRule type="aboveAverage" dxfId="260" priority="134" stdDev="3"/>
  </conditionalFormatting>
  <conditionalFormatting sqref="C120:X120">
    <cfRule type="aboveAverage" dxfId="259" priority="133" stdDev="3"/>
  </conditionalFormatting>
  <conditionalFormatting sqref="C119:X119">
    <cfRule type="aboveAverage" dxfId="258" priority="132" stdDev="3"/>
  </conditionalFormatting>
  <conditionalFormatting sqref="C118:X118">
    <cfRule type="aboveAverage" dxfId="257" priority="131" stdDev="3"/>
  </conditionalFormatting>
  <conditionalFormatting sqref="C117:X117">
    <cfRule type="aboveAverage" dxfId="256" priority="130" stdDev="3"/>
  </conditionalFormatting>
  <conditionalFormatting sqref="C116:X116">
    <cfRule type="aboveAverage" dxfId="255" priority="129" stdDev="3"/>
  </conditionalFormatting>
  <conditionalFormatting sqref="C115:X115">
    <cfRule type="aboveAverage" dxfId="254" priority="128" stdDev="3"/>
  </conditionalFormatting>
  <conditionalFormatting sqref="C114:X114">
    <cfRule type="aboveAverage" dxfId="253" priority="127" stdDev="3"/>
  </conditionalFormatting>
  <conditionalFormatting sqref="C113:X113">
    <cfRule type="aboveAverage" dxfId="252" priority="126" stdDev="3"/>
  </conditionalFormatting>
  <conditionalFormatting sqref="C112:X112">
    <cfRule type="aboveAverage" dxfId="251" priority="125" stdDev="3"/>
  </conditionalFormatting>
  <conditionalFormatting sqref="C111:X111">
    <cfRule type="aboveAverage" dxfId="250" priority="124" stdDev="3"/>
  </conditionalFormatting>
  <conditionalFormatting sqref="C110:X110">
    <cfRule type="aboveAverage" dxfId="249" priority="123" stdDev="3"/>
  </conditionalFormatting>
  <conditionalFormatting sqref="C109:X109">
    <cfRule type="aboveAverage" dxfId="248" priority="122" stdDev="3"/>
  </conditionalFormatting>
  <conditionalFormatting sqref="C108:X108">
    <cfRule type="aboveAverage" dxfId="247" priority="121" stdDev="3"/>
  </conditionalFormatting>
  <conditionalFormatting sqref="C107:X107">
    <cfRule type="aboveAverage" dxfId="246" priority="120" stdDev="3"/>
  </conditionalFormatting>
  <conditionalFormatting sqref="C106:X106">
    <cfRule type="aboveAverage" dxfId="245" priority="119" stdDev="3"/>
  </conditionalFormatting>
  <conditionalFormatting sqref="C105:X105">
    <cfRule type="aboveAverage" dxfId="244" priority="118" stdDev="3"/>
  </conditionalFormatting>
  <conditionalFormatting sqref="C104:X104">
    <cfRule type="aboveAverage" dxfId="243" priority="117" stdDev="3"/>
  </conditionalFormatting>
  <conditionalFormatting sqref="C103:X103">
    <cfRule type="aboveAverage" dxfId="242" priority="116" stdDev="3"/>
  </conditionalFormatting>
  <conditionalFormatting sqref="C102:X102">
    <cfRule type="aboveAverage" dxfId="241" priority="115" stdDev="3"/>
  </conditionalFormatting>
  <conditionalFormatting sqref="C101:X101">
    <cfRule type="aboveAverage" dxfId="240" priority="114" stdDev="3"/>
  </conditionalFormatting>
  <conditionalFormatting sqref="C100:X100">
    <cfRule type="aboveAverage" dxfId="239" priority="113" stdDev="3"/>
  </conditionalFormatting>
  <conditionalFormatting sqref="C99:X99">
    <cfRule type="aboveAverage" dxfId="238" priority="112" stdDev="3"/>
  </conditionalFormatting>
  <conditionalFormatting sqref="C98:X98">
    <cfRule type="aboveAverage" dxfId="237" priority="111" stdDev="3"/>
  </conditionalFormatting>
  <conditionalFormatting sqref="C97:X97">
    <cfRule type="aboveAverage" dxfId="236" priority="110" stdDev="3"/>
  </conditionalFormatting>
  <conditionalFormatting sqref="C96:X96">
    <cfRule type="aboveAverage" dxfId="235" priority="109" stdDev="3"/>
  </conditionalFormatting>
  <conditionalFormatting sqref="C95:X95">
    <cfRule type="aboveAverage" dxfId="234" priority="108" stdDev="3"/>
  </conditionalFormatting>
  <conditionalFormatting sqref="C94:X94">
    <cfRule type="aboveAverage" dxfId="233" priority="107" stdDev="3"/>
  </conditionalFormatting>
  <conditionalFormatting sqref="C93:X93">
    <cfRule type="aboveAverage" dxfId="232" priority="106" stdDev="3"/>
  </conditionalFormatting>
  <conditionalFormatting sqref="C92:X92">
    <cfRule type="aboveAverage" dxfId="231" priority="105" stdDev="3"/>
  </conditionalFormatting>
  <conditionalFormatting sqref="C91:X91">
    <cfRule type="aboveAverage" dxfId="230" priority="104" stdDev="3"/>
  </conditionalFormatting>
  <conditionalFormatting sqref="C90:X90">
    <cfRule type="aboveAverage" dxfId="229" priority="103" stdDev="3"/>
  </conditionalFormatting>
  <conditionalFormatting sqref="C89:X89">
    <cfRule type="aboveAverage" dxfId="228" priority="102" stdDev="3"/>
  </conditionalFormatting>
  <conditionalFormatting sqref="C88:X88">
    <cfRule type="aboveAverage" dxfId="227" priority="101" stdDev="3"/>
  </conditionalFormatting>
  <conditionalFormatting sqref="C87:X87">
    <cfRule type="aboveAverage" dxfId="226" priority="100" stdDev="3"/>
  </conditionalFormatting>
  <conditionalFormatting sqref="C86:X86">
    <cfRule type="aboveAverage" dxfId="225" priority="99" stdDev="3"/>
  </conditionalFormatting>
  <conditionalFormatting sqref="C85:X85">
    <cfRule type="aboveAverage" dxfId="224" priority="98" stdDev="3"/>
  </conditionalFormatting>
  <conditionalFormatting sqref="C84:X84">
    <cfRule type="aboveAverage" dxfId="223" priority="97" stdDev="3"/>
  </conditionalFormatting>
  <conditionalFormatting sqref="C83:X83">
    <cfRule type="aboveAverage" dxfId="222" priority="96" stdDev="3"/>
  </conditionalFormatting>
  <conditionalFormatting sqref="C82:X82">
    <cfRule type="aboveAverage" dxfId="221" priority="95" stdDev="3"/>
  </conditionalFormatting>
  <conditionalFormatting sqref="C81:X81">
    <cfRule type="aboveAverage" dxfId="220" priority="94" stdDev="3"/>
  </conditionalFormatting>
  <conditionalFormatting sqref="C80:X80">
    <cfRule type="aboveAverage" dxfId="219" priority="93" stdDev="3"/>
  </conditionalFormatting>
  <conditionalFormatting sqref="C79:X79">
    <cfRule type="aboveAverage" dxfId="218" priority="92" stdDev="3"/>
  </conditionalFormatting>
  <conditionalFormatting sqref="C78:X78">
    <cfRule type="aboveAverage" dxfId="217" priority="91" stdDev="3"/>
  </conditionalFormatting>
  <conditionalFormatting sqref="C77:X77">
    <cfRule type="aboveAverage" dxfId="216" priority="90" stdDev="3"/>
  </conditionalFormatting>
  <conditionalFormatting sqref="C76:X76">
    <cfRule type="aboveAverage" dxfId="215" priority="89" stdDev="3"/>
  </conditionalFormatting>
  <conditionalFormatting sqref="C75:X75">
    <cfRule type="aboveAverage" dxfId="214" priority="88" stdDev="3"/>
  </conditionalFormatting>
  <conditionalFormatting sqref="C74:X74">
    <cfRule type="aboveAverage" dxfId="213" priority="87" stdDev="3"/>
  </conditionalFormatting>
  <conditionalFormatting sqref="C73:X73">
    <cfRule type="aboveAverage" dxfId="212" priority="86" stdDev="3"/>
  </conditionalFormatting>
  <conditionalFormatting sqref="C72:X72">
    <cfRule type="aboveAverage" dxfId="211" priority="85" stdDev="3"/>
  </conditionalFormatting>
  <conditionalFormatting sqref="C71:X71">
    <cfRule type="aboveAverage" dxfId="210" priority="84" stdDev="3"/>
  </conditionalFormatting>
  <conditionalFormatting sqref="C70:X70">
    <cfRule type="aboveAverage" dxfId="209" priority="83" stdDev="3"/>
  </conditionalFormatting>
  <conditionalFormatting sqref="C69:X69">
    <cfRule type="aboveAverage" dxfId="208" priority="82" stdDev="3"/>
  </conditionalFormatting>
  <conditionalFormatting sqref="C68:X68">
    <cfRule type="aboveAverage" dxfId="207" priority="81" stdDev="3"/>
  </conditionalFormatting>
  <conditionalFormatting sqref="C67:X67">
    <cfRule type="aboveAverage" dxfId="206" priority="80" stdDev="3"/>
  </conditionalFormatting>
  <conditionalFormatting sqref="C66:X66">
    <cfRule type="aboveAverage" dxfId="205" priority="79" stdDev="3"/>
  </conditionalFormatting>
  <conditionalFormatting sqref="C65:X65">
    <cfRule type="aboveAverage" dxfId="204" priority="78" stdDev="3"/>
  </conditionalFormatting>
  <conditionalFormatting sqref="C64:X64">
    <cfRule type="aboveAverage" dxfId="203" priority="77" stdDev="3"/>
  </conditionalFormatting>
  <conditionalFormatting sqref="C63:X63">
    <cfRule type="aboveAverage" dxfId="202" priority="76" stdDev="3"/>
  </conditionalFormatting>
  <conditionalFormatting sqref="C62:X62">
    <cfRule type="aboveAverage" dxfId="201" priority="75" stdDev="3"/>
  </conditionalFormatting>
  <conditionalFormatting sqref="C61:X61">
    <cfRule type="aboveAverage" dxfId="200" priority="74" stdDev="3"/>
  </conditionalFormatting>
  <conditionalFormatting sqref="C60:X60">
    <cfRule type="aboveAverage" dxfId="199" priority="73" stdDev="3"/>
  </conditionalFormatting>
  <conditionalFormatting sqref="C59:X59">
    <cfRule type="aboveAverage" dxfId="198" priority="72" stdDev="3"/>
  </conditionalFormatting>
  <conditionalFormatting sqref="C58:X58">
    <cfRule type="aboveAverage" dxfId="197" priority="71" stdDev="3"/>
  </conditionalFormatting>
  <conditionalFormatting sqref="C57:X57">
    <cfRule type="aboveAverage" dxfId="196" priority="70" stdDev="3"/>
  </conditionalFormatting>
  <conditionalFormatting sqref="C56:X56">
    <cfRule type="aboveAverage" dxfId="195" priority="69" stdDev="3"/>
  </conditionalFormatting>
  <conditionalFormatting sqref="C55:X55">
    <cfRule type="aboveAverage" dxfId="194" priority="68" stdDev="3"/>
  </conditionalFormatting>
  <conditionalFormatting sqref="C54:X54">
    <cfRule type="aboveAverage" dxfId="193" priority="67" stdDev="3"/>
  </conditionalFormatting>
  <conditionalFormatting sqref="C53:X53">
    <cfRule type="aboveAverage" dxfId="192" priority="66" stdDev="3"/>
  </conditionalFormatting>
  <conditionalFormatting sqref="C52:X52">
    <cfRule type="aboveAverage" dxfId="191" priority="65" stdDev="3"/>
  </conditionalFormatting>
  <conditionalFormatting sqref="C51:X51">
    <cfRule type="aboveAverage" dxfId="190" priority="64" stdDev="3"/>
  </conditionalFormatting>
  <conditionalFormatting sqref="C50:X50">
    <cfRule type="aboveAverage" dxfId="189" priority="63" stdDev="3"/>
  </conditionalFormatting>
  <conditionalFormatting sqref="C49:X49">
    <cfRule type="aboveAverage" dxfId="188" priority="62" stdDev="3"/>
  </conditionalFormatting>
  <conditionalFormatting sqref="C48:X48">
    <cfRule type="aboveAverage" dxfId="187" priority="61" stdDev="3"/>
  </conditionalFormatting>
  <conditionalFormatting sqref="C47:X47">
    <cfRule type="aboveAverage" dxfId="186" priority="60" stdDev="3"/>
  </conditionalFormatting>
  <conditionalFormatting sqref="C46:X46">
    <cfRule type="aboveAverage" dxfId="185" priority="59" stdDev="3"/>
  </conditionalFormatting>
  <conditionalFormatting sqref="C45:X45">
    <cfRule type="aboveAverage" dxfId="184" priority="58" stdDev="3"/>
  </conditionalFormatting>
  <conditionalFormatting sqref="C44:X44">
    <cfRule type="aboveAverage" dxfId="183" priority="57" stdDev="3"/>
  </conditionalFormatting>
  <conditionalFormatting sqref="C43:X43">
    <cfRule type="aboveAverage" dxfId="182" priority="56" stdDev="3"/>
  </conditionalFormatting>
  <conditionalFormatting sqref="C42:X42">
    <cfRule type="aboveAverage" dxfId="181" priority="55" stdDev="3"/>
  </conditionalFormatting>
  <conditionalFormatting sqref="C41:X41">
    <cfRule type="aboveAverage" dxfId="180" priority="54" stdDev="3"/>
  </conditionalFormatting>
  <conditionalFormatting sqref="C40:X40">
    <cfRule type="aboveAverage" dxfId="179" priority="53" stdDev="3"/>
  </conditionalFormatting>
  <conditionalFormatting sqref="C39:X39">
    <cfRule type="aboveAverage" dxfId="178" priority="52" stdDev="3"/>
  </conditionalFormatting>
  <conditionalFormatting sqref="C38:X38">
    <cfRule type="aboveAverage" dxfId="177" priority="51" stdDev="3"/>
  </conditionalFormatting>
  <conditionalFormatting sqref="C37:X37">
    <cfRule type="aboveAverage" dxfId="176" priority="50" stdDev="3"/>
  </conditionalFormatting>
  <conditionalFormatting sqref="C36:X36">
    <cfRule type="aboveAverage" dxfId="175" priority="49" stdDev="3"/>
  </conditionalFormatting>
  <conditionalFormatting sqref="C35:X35">
    <cfRule type="aboveAverage" dxfId="174" priority="48" stdDev="3"/>
  </conditionalFormatting>
  <conditionalFormatting sqref="C34:X34">
    <cfRule type="aboveAverage" dxfId="173" priority="47" stdDev="3"/>
  </conditionalFormatting>
  <conditionalFormatting sqref="C33:X33">
    <cfRule type="aboveAverage" dxfId="172" priority="46" stdDev="3"/>
  </conditionalFormatting>
  <conditionalFormatting sqref="C32:X32">
    <cfRule type="aboveAverage" dxfId="171" priority="45" stdDev="3"/>
  </conditionalFormatting>
  <conditionalFormatting sqref="C31:X31">
    <cfRule type="aboveAverage" dxfId="170" priority="44" stdDev="3"/>
  </conditionalFormatting>
  <conditionalFormatting sqref="C30:X30">
    <cfRule type="aboveAverage" dxfId="169" priority="43" stdDev="3"/>
  </conditionalFormatting>
  <conditionalFormatting sqref="C29:X29">
    <cfRule type="aboveAverage" dxfId="168" priority="42" stdDev="3"/>
  </conditionalFormatting>
  <conditionalFormatting sqref="C28:X28">
    <cfRule type="aboveAverage" dxfId="167" priority="41" stdDev="3"/>
  </conditionalFormatting>
  <conditionalFormatting sqref="C27:X27">
    <cfRule type="aboveAverage" dxfId="166" priority="40" stdDev="3"/>
  </conditionalFormatting>
  <conditionalFormatting sqref="C26:X26">
    <cfRule type="aboveAverage" dxfId="165" priority="39" stdDev="3"/>
  </conditionalFormatting>
  <conditionalFormatting sqref="C25:X25">
    <cfRule type="aboveAverage" dxfId="164" priority="38" stdDev="3"/>
  </conditionalFormatting>
  <conditionalFormatting sqref="C24:X24">
    <cfRule type="aboveAverage" dxfId="163" priority="37" stdDev="3"/>
  </conditionalFormatting>
  <conditionalFormatting sqref="C23:X23">
    <cfRule type="aboveAverage" dxfId="162" priority="36" stdDev="3"/>
  </conditionalFormatting>
  <conditionalFormatting sqref="C22:X22">
    <cfRule type="aboveAverage" dxfId="161" priority="35" stdDev="3"/>
  </conditionalFormatting>
  <conditionalFormatting sqref="C21:X21">
    <cfRule type="aboveAverage" dxfId="160" priority="34" stdDev="3"/>
  </conditionalFormatting>
  <conditionalFormatting sqref="C20:X20">
    <cfRule type="aboveAverage" dxfId="159" priority="33" stdDev="3"/>
  </conditionalFormatting>
  <conditionalFormatting sqref="C19:X19">
    <cfRule type="aboveAverage" dxfId="158" priority="32" stdDev="3"/>
  </conditionalFormatting>
  <conditionalFormatting sqref="C18:X18">
    <cfRule type="aboveAverage" dxfId="157" priority="31" stdDev="3"/>
  </conditionalFormatting>
  <conditionalFormatting sqref="C17:X17">
    <cfRule type="aboveAverage" dxfId="156" priority="30" stdDev="3"/>
  </conditionalFormatting>
  <conditionalFormatting sqref="C16:X16">
    <cfRule type="aboveAverage" dxfId="155" priority="29" stdDev="3"/>
  </conditionalFormatting>
  <conditionalFormatting sqref="C15:X15">
    <cfRule type="aboveAverage" dxfId="154" priority="28" stdDev="3"/>
  </conditionalFormatting>
  <conditionalFormatting sqref="C14:X14">
    <cfRule type="aboveAverage" dxfId="153" priority="27" stdDev="3"/>
  </conditionalFormatting>
  <conditionalFormatting sqref="C13:X13">
    <cfRule type="aboveAverage" dxfId="152" priority="26" stdDev="3"/>
  </conditionalFormatting>
  <conditionalFormatting sqref="C12:X12">
    <cfRule type="aboveAverage" dxfId="151" priority="25" stdDev="3"/>
  </conditionalFormatting>
  <conditionalFormatting sqref="C11:X11">
    <cfRule type="aboveAverage" dxfId="150" priority="24" stdDev="3"/>
  </conditionalFormatting>
  <conditionalFormatting sqref="C10:X10">
    <cfRule type="aboveAverage" dxfId="149" priority="23" stdDev="3"/>
  </conditionalFormatting>
  <conditionalFormatting sqref="C9:X9">
    <cfRule type="aboveAverage" dxfId="148" priority="22" stdDev="3"/>
  </conditionalFormatting>
  <conditionalFormatting sqref="C8:X8">
    <cfRule type="aboveAverage" dxfId="147" priority="21" stdDev="3"/>
  </conditionalFormatting>
  <conditionalFormatting sqref="C7:X7">
    <cfRule type="aboveAverage" dxfId="146" priority="20" stdDev="3"/>
  </conditionalFormatting>
  <conditionalFormatting sqref="C6:X6">
    <cfRule type="aboveAverage" dxfId="145" priority="19" stdDev="3"/>
  </conditionalFormatting>
  <conditionalFormatting sqref="C5:X5">
    <cfRule type="aboveAverage" dxfId="144" priority="18" stdDev="3"/>
  </conditionalFormatting>
  <conditionalFormatting sqref="C4:X4">
    <cfRule type="aboveAverage" dxfId="143" priority="17" stdDev="3"/>
  </conditionalFormatting>
  <conditionalFormatting sqref="C3:X3">
    <cfRule type="aboveAverage" dxfId="142" priority="16" stdDev="3"/>
  </conditionalFormatting>
  <conditionalFormatting sqref="C2:X2">
    <cfRule type="aboveAverage" dxfId="141" priority="15" stdDev="3"/>
  </conditionalFormatting>
  <conditionalFormatting sqref="C1:X1">
    <cfRule type="aboveAverage" dxfId="140" priority="2" stdDev="3"/>
  </conditionalFormatting>
  <conditionalFormatting sqref="AW1:AW210">
    <cfRule type="cellIs" dxfId="139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132"/>
  <sheetViews>
    <sheetView workbookViewId="0">
      <pane ySplit="4" topLeftCell="A5" activePane="bottomLeft" state="frozen"/>
      <selection activeCell="AB1" sqref="AB1"/>
      <selection pane="bottomLeft"/>
    </sheetView>
  </sheetViews>
  <sheetFormatPr baseColWidth="10" defaultColWidth="8.83203125" defaultRowHeight="15" x14ac:dyDescent="0.2"/>
  <cols>
    <col min="27" max="27" width="22.1640625" customWidth="1"/>
    <col min="39" max="39" width="19" customWidth="1"/>
  </cols>
  <sheetData>
    <row r="1" spans="1:49" x14ac:dyDescent="0.2">
      <c r="A1" t="s">
        <v>1789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198</v>
      </c>
      <c r="B6">
        <v>860.71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1790</v>
      </c>
      <c r="B7">
        <v>684.53399999999999</v>
      </c>
      <c r="C7">
        <v>0.124537641226697</v>
      </c>
      <c r="D7">
        <v>8.6227340145460796E-2</v>
      </c>
      <c r="E7">
        <v>6.0727350274436702E-2</v>
      </c>
      <c r="F7">
        <v>6.2603900433387094E-2</v>
      </c>
      <c r="G7">
        <v>7.7848141052575898E-2</v>
      </c>
      <c r="H7">
        <v>9.0021507194911796E-2</v>
      </c>
      <c r="I7">
        <v>4.7705107085421E-2</v>
      </c>
      <c r="J7">
        <v>5.7500914993404401E-2</v>
      </c>
      <c r="K7">
        <v>5.0626006241281399E-2</v>
      </c>
      <c r="L7">
        <v>5.51709670549584E-2</v>
      </c>
      <c r="M7">
        <v>1.9204071504137299</v>
      </c>
      <c r="N7">
        <v>1.6578621861037</v>
      </c>
      <c r="O7">
        <v>1.49848758420254</v>
      </c>
      <c r="P7">
        <v>0.98882503676197797</v>
      </c>
      <c r="Q7">
        <v>1.0166993684554999</v>
      </c>
      <c r="R7">
        <v>0.69741579421864497</v>
      </c>
      <c r="S7">
        <v>0.82881504298965303</v>
      </c>
      <c r="T7">
        <v>0.52613293756674595</v>
      </c>
      <c r="U7">
        <v>0.61028155307153398</v>
      </c>
      <c r="V7">
        <v>0.73058786819148702</v>
      </c>
      <c r="W7">
        <v>2.3330114386838501</v>
      </c>
      <c r="X7">
        <v>2.0266774057569501</v>
      </c>
      <c r="AA7" t="str">
        <f>A7</f>
        <v>TAG_38:0+NH4_</v>
      </c>
      <c r="AB7">
        <f>AVERAGE(C7:D7)</f>
        <v>0.1053824906860789</v>
      </c>
      <c r="AC7">
        <f>AVERAGE(E7:F7)</f>
        <v>6.1665625353911901E-2</v>
      </c>
      <c r="AD7">
        <f>AVERAGE(G7:H7)</f>
        <v>8.393482412374384E-2</v>
      </c>
      <c r="AE7">
        <f>AVERAGE(I7:J7)</f>
        <v>5.26030110394127E-2</v>
      </c>
      <c r="AF7">
        <f>AVERAGE(K7:L7)</f>
        <v>5.28984866481199E-2</v>
      </c>
      <c r="AG7">
        <f t="shared" ref="AG7:AG15" si="0">AVERAGE(M7:N7)</f>
        <v>1.7891346682587148</v>
      </c>
      <c r="AH7">
        <f t="shared" ref="AH7:AH15" si="1">AVERAGE(O7:P7)</f>
        <v>1.2436563104822591</v>
      </c>
      <c r="AI7">
        <f t="shared" ref="AI7:AI38" si="2">AVERAGE(S7:T7)</f>
        <v>0.67747399027819943</v>
      </c>
      <c r="AJ7">
        <f t="shared" ref="AJ7:AJ38" si="3">AVERAGE(U7:V7)</f>
        <v>0.6704347106315105</v>
      </c>
      <c r="AK7">
        <f t="shared" ref="AK7:AK38" si="4">AVERAGE(W7:X7)</f>
        <v>2.1798444222204001</v>
      </c>
      <c r="AM7" t="str">
        <f t="shared" ref="AM7:AM38" si="5">A7</f>
        <v>TAG_38:0+NH4_</v>
      </c>
      <c r="AN7">
        <f t="shared" ref="AN7:AN38" si="6">AVERAGE(AB7:AF7)</f>
        <v>7.1296887570253459E-2</v>
      </c>
      <c r="AO7">
        <f t="shared" ref="AO7:AO38" si="7">AVERAGE(AG7:AK7)</f>
        <v>1.3121088203742168</v>
      </c>
      <c r="AQ7">
        <f t="shared" ref="AQ7:AQ38" si="8">STDEV(AB7:AF7)</f>
        <v>2.2925254459991405E-2</v>
      </c>
      <c r="AR7">
        <f t="shared" ref="AR7:AR38" si="9">STDEV(AG7:AK7)</f>
        <v>0.67076663435521378</v>
      </c>
      <c r="AT7">
        <f>AQ7/SQRT(5)</f>
        <v>1.0252485474804202E-2</v>
      </c>
      <c r="AU7">
        <f>AR7/SQRT(6)</f>
        <v>0.27383933177571512</v>
      </c>
      <c r="AW7">
        <f t="shared" ref="AW7:AW38" si="10">TTEST(AB7:AF7,AG7:AK7,2,3)</f>
        <v>1.4378023577598502E-2</v>
      </c>
    </row>
    <row r="8" spans="1:49" x14ac:dyDescent="0.2">
      <c r="A8" t="s">
        <v>1791</v>
      </c>
      <c r="B8">
        <v>704.55399999999997</v>
      </c>
      <c r="C8">
        <v>7.6558716297277607E-6</v>
      </c>
      <c r="D8">
        <v>7.9960175916465805E-4</v>
      </c>
      <c r="E8">
        <v>4.2926094332112804E-3</v>
      </c>
      <c r="F8">
        <v>1.64143090717928E-3</v>
      </c>
      <c r="G8">
        <v>9.5861222042190205E-4</v>
      </c>
      <c r="H8">
        <v>9.6246503070922197E-4</v>
      </c>
      <c r="I8">
        <v>1.8269813513005599E-3</v>
      </c>
      <c r="J8">
        <v>0</v>
      </c>
      <c r="K8">
        <v>0</v>
      </c>
      <c r="L8">
        <v>8.9657334822249501E-4</v>
      </c>
      <c r="M8">
        <v>0.25848863710731601</v>
      </c>
      <c r="N8">
        <v>0.13236762467888799</v>
      </c>
      <c r="O8">
        <v>0.19932789122924899</v>
      </c>
      <c r="P8">
        <v>0.147103284942289</v>
      </c>
      <c r="Q8">
        <v>5.2792398528996802E-2</v>
      </c>
      <c r="R8">
        <v>9.0014197164984794E-2</v>
      </c>
      <c r="S8">
        <v>0.16272074977893</v>
      </c>
      <c r="T8">
        <v>8.4315753402842294E-2</v>
      </c>
      <c r="U8">
        <v>1.3597625308082501E-2</v>
      </c>
      <c r="V8">
        <v>0.113953791763085</v>
      </c>
      <c r="W8">
        <v>0.25543031101223901</v>
      </c>
      <c r="X8">
        <v>0.24384330436753299</v>
      </c>
      <c r="AA8" t="str">
        <f t="shared" ref="AA8:AA15" si="11">A8</f>
        <v>TAG_40:4+NH4_</v>
      </c>
      <c r="AB8">
        <f t="shared" ref="AB8:AB15" si="12">AVERAGE(C8:D8)</f>
        <v>4.0362881539719291E-4</v>
      </c>
      <c r="AC8">
        <f t="shared" ref="AC8:AC15" si="13">AVERAGE(E8:F8)</f>
        <v>2.9670201701952801E-3</v>
      </c>
      <c r="AD8">
        <f t="shared" ref="AD8:AD15" si="14">AVERAGE(G8:H8)</f>
        <v>9.6053862556556195E-4</v>
      </c>
      <c r="AE8">
        <f t="shared" ref="AE8:AE15" si="15">AVERAGE(I8:J8)</f>
        <v>9.1349067565027996E-4</v>
      </c>
      <c r="AF8">
        <f t="shared" ref="AF8:AF15" si="16">AVERAGE(K8:L8)</f>
        <v>4.4828667411124751E-4</v>
      </c>
      <c r="AG8">
        <f t="shared" si="0"/>
        <v>0.19542813089310201</v>
      </c>
      <c r="AH8">
        <f t="shared" si="1"/>
        <v>0.17321558808576898</v>
      </c>
      <c r="AI8">
        <f t="shared" si="2"/>
        <v>0.12351825159088614</v>
      </c>
      <c r="AJ8">
        <f t="shared" si="3"/>
        <v>6.3775708535583744E-2</v>
      </c>
      <c r="AK8">
        <f t="shared" si="4"/>
        <v>0.249636807689886</v>
      </c>
      <c r="AM8" t="str">
        <f t="shared" si="5"/>
        <v>TAG_40:4+NH4_</v>
      </c>
      <c r="AN8">
        <f t="shared" si="6"/>
        <v>1.1385929921839126E-3</v>
      </c>
      <c r="AO8">
        <f t="shared" si="7"/>
        <v>0.16111489735904536</v>
      </c>
      <c r="AQ8">
        <f t="shared" si="8"/>
        <v>1.0538282010842781E-3</v>
      </c>
      <c r="AR8">
        <f t="shared" si="9"/>
        <v>7.0796148860785307E-2</v>
      </c>
      <c r="AT8">
        <f t="shared" ref="AT8:AT15" si="17">AQ8/SQRT(5)</f>
        <v>4.7128629884615265E-4</v>
      </c>
      <c r="AU8">
        <f t="shared" ref="AU8:AU15" si="18">AR8/SQRT(6)</f>
        <v>2.8902406743840769E-2</v>
      </c>
      <c r="AW8">
        <f t="shared" si="10"/>
        <v>7.2113215972558755E-3</v>
      </c>
    </row>
    <row r="9" spans="1:49" x14ac:dyDescent="0.2">
      <c r="A9" t="s">
        <v>1792</v>
      </c>
      <c r="B9">
        <v>706.55600000000004</v>
      </c>
      <c r="C9">
        <v>1.02312089926905E-2</v>
      </c>
      <c r="D9">
        <v>5.6008876417689901E-3</v>
      </c>
      <c r="E9">
        <v>4.2011604086227101E-3</v>
      </c>
      <c r="F9">
        <v>3.7435159663703299E-3</v>
      </c>
      <c r="G9">
        <v>8.0454645043588902E-3</v>
      </c>
      <c r="H9">
        <v>4.4388581328864496E-3</v>
      </c>
      <c r="I9">
        <v>2.3272636489362602E-3</v>
      </c>
      <c r="J9">
        <v>2.6391916982947102E-3</v>
      </c>
      <c r="K9">
        <v>2.4703648542325901E-3</v>
      </c>
      <c r="L9">
        <v>4.3922848193826596E-3</v>
      </c>
      <c r="M9">
        <v>0.380394099984802</v>
      </c>
      <c r="N9">
        <v>0.39673542878312801</v>
      </c>
      <c r="O9">
        <v>0.38703362852301099</v>
      </c>
      <c r="P9">
        <v>0.55107946018864595</v>
      </c>
      <c r="Q9">
        <v>0.25292971038814899</v>
      </c>
      <c r="R9">
        <v>0.23316969620792199</v>
      </c>
      <c r="S9">
        <v>0.146016048655387</v>
      </c>
      <c r="T9">
        <v>0.115950912756975</v>
      </c>
      <c r="U9">
        <v>8.9428703725046493E-2</v>
      </c>
      <c r="V9">
        <v>0.11192088941443901</v>
      </c>
      <c r="W9">
        <v>0.26321441888218899</v>
      </c>
      <c r="X9">
        <v>0.22613328663023399</v>
      </c>
      <c r="AA9" t="str">
        <f t="shared" si="11"/>
        <v>TAG_40:3+NH4_</v>
      </c>
      <c r="AB9">
        <f t="shared" si="12"/>
        <v>7.9160483172297444E-3</v>
      </c>
      <c r="AC9">
        <f t="shared" si="13"/>
        <v>3.9723381874965198E-3</v>
      </c>
      <c r="AD9">
        <f t="shared" si="14"/>
        <v>6.2421613186226695E-3</v>
      </c>
      <c r="AE9">
        <f t="shared" si="15"/>
        <v>2.4832276736154852E-3</v>
      </c>
      <c r="AF9">
        <f t="shared" si="16"/>
        <v>3.4313248368076248E-3</v>
      </c>
      <c r="AG9">
        <f t="shared" si="0"/>
        <v>0.38856476438396503</v>
      </c>
      <c r="AH9">
        <f t="shared" si="1"/>
        <v>0.46905654435582844</v>
      </c>
      <c r="AI9">
        <f t="shared" si="2"/>
        <v>0.13098348070618099</v>
      </c>
      <c r="AJ9">
        <f t="shared" si="3"/>
        <v>0.10067479656974275</v>
      </c>
      <c r="AK9">
        <f t="shared" si="4"/>
        <v>0.24467385275621151</v>
      </c>
      <c r="AM9" t="str">
        <f t="shared" si="5"/>
        <v>TAG_40:3+NH4_</v>
      </c>
      <c r="AN9">
        <f t="shared" si="6"/>
        <v>4.8090200667544091E-3</v>
      </c>
      <c r="AO9">
        <f t="shared" si="7"/>
        <v>0.26679068775438575</v>
      </c>
      <c r="AQ9">
        <f t="shared" si="8"/>
        <v>2.2200737243804453E-3</v>
      </c>
      <c r="AR9">
        <f t="shared" si="9"/>
        <v>0.15989656317940407</v>
      </c>
      <c r="AT9">
        <f t="shared" si="17"/>
        <v>9.9284715255516147E-4</v>
      </c>
      <c r="AU9">
        <f t="shared" si="18"/>
        <v>6.5277498569038778E-2</v>
      </c>
      <c r="AW9">
        <f t="shared" si="10"/>
        <v>2.1502849141006246E-2</v>
      </c>
    </row>
    <row r="10" spans="1:49" x14ac:dyDescent="0.2">
      <c r="A10" t="s">
        <v>1793</v>
      </c>
      <c r="B10">
        <v>708.55799999999999</v>
      </c>
      <c r="C10">
        <v>0.123959370095321</v>
      </c>
      <c r="D10">
        <v>0.13444244803852001</v>
      </c>
      <c r="E10">
        <v>9.5464864491418902E-2</v>
      </c>
      <c r="F10">
        <v>8.9922928951480102E-2</v>
      </c>
      <c r="G10">
        <v>0.12181947140221699</v>
      </c>
      <c r="H10">
        <v>0.14326422963119601</v>
      </c>
      <c r="I10">
        <v>6.9025043060116101E-2</v>
      </c>
      <c r="J10">
        <v>7.6533511180475702E-2</v>
      </c>
      <c r="K10">
        <v>8.1629273406321104E-2</v>
      </c>
      <c r="L10">
        <v>9.2200715205884604E-2</v>
      </c>
      <c r="M10">
        <v>7.2151574082044396</v>
      </c>
      <c r="N10">
        <v>6.7549380383606099</v>
      </c>
      <c r="O10">
        <v>6.49186511731848</v>
      </c>
      <c r="P10">
        <v>6.3705492315961401</v>
      </c>
      <c r="Q10">
        <v>2.5841721034564702</v>
      </c>
      <c r="R10">
        <v>2.7676095800914502</v>
      </c>
      <c r="S10">
        <v>2.9048055368431398</v>
      </c>
      <c r="T10">
        <v>2.3191000964334698</v>
      </c>
      <c r="U10">
        <v>1.85011637573651</v>
      </c>
      <c r="V10">
        <v>2.0398077317660301</v>
      </c>
      <c r="W10">
        <v>4.1443100476285801</v>
      </c>
      <c r="X10">
        <v>4.1995954272296503</v>
      </c>
      <c r="AA10" t="str">
        <f t="shared" si="11"/>
        <v>TAG_40:2+NH4_</v>
      </c>
      <c r="AB10">
        <f t="shared" si="12"/>
        <v>0.1292009090669205</v>
      </c>
      <c r="AC10">
        <f t="shared" si="13"/>
        <v>9.2693896721449509E-2</v>
      </c>
      <c r="AD10">
        <f t="shared" si="14"/>
        <v>0.1325418505167065</v>
      </c>
      <c r="AE10">
        <f t="shared" si="15"/>
        <v>7.2779277120295902E-2</v>
      </c>
      <c r="AF10">
        <f t="shared" si="16"/>
        <v>8.6914994306102861E-2</v>
      </c>
      <c r="AG10">
        <f t="shared" si="0"/>
        <v>6.9850477232825252</v>
      </c>
      <c r="AH10">
        <f t="shared" si="1"/>
        <v>6.4312071744573096</v>
      </c>
      <c r="AI10">
        <f t="shared" si="2"/>
        <v>2.611952816638305</v>
      </c>
      <c r="AJ10">
        <f t="shared" si="3"/>
        <v>1.94496205375127</v>
      </c>
      <c r="AK10">
        <f t="shared" si="4"/>
        <v>4.1719527374291152</v>
      </c>
      <c r="AM10" t="str">
        <f t="shared" si="5"/>
        <v>TAG_40:2+NH4_</v>
      </c>
      <c r="AN10">
        <f t="shared" si="6"/>
        <v>0.10282618554629505</v>
      </c>
      <c r="AO10">
        <f t="shared" si="7"/>
        <v>4.4290245011117051</v>
      </c>
      <c r="AQ10">
        <f t="shared" si="8"/>
        <v>2.6633122117466834E-2</v>
      </c>
      <c r="AR10">
        <f t="shared" si="9"/>
        <v>2.2405575093213987</v>
      </c>
      <c r="AT10">
        <f t="shared" si="17"/>
        <v>1.1910694301541794E-2</v>
      </c>
      <c r="AU10">
        <f t="shared" si="18"/>
        <v>0.9147037728664319</v>
      </c>
      <c r="AW10">
        <f t="shared" si="10"/>
        <v>1.2467001694602199E-2</v>
      </c>
    </row>
    <row r="11" spans="1:49" x14ac:dyDescent="0.2">
      <c r="A11" t="s">
        <v>1794</v>
      </c>
      <c r="B11">
        <v>710.56</v>
      </c>
      <c r="C11">
        <v>0.122238318157787</v>
      </c>
      <c r="D11">
        <v>0.121159967529157</v>
      </c>
      <c r="E11">
        <v>9.44771437465632E-2</v>
      </c>
      <c r="F11">
        <v>7.8225628552806195E-2</v>
      </c>
      <c r="G11">
        <v>0.13922989379245801</v>
      </c>
      <c r="H11">
        <v>0.115667338992372</v>
      </c>
      <c r="I11">
        <v>9.1104673638516695E-2</v>
      </c>
      <c r="J11">
        <v>9.9856759287675095E-2</v>
      </c>
      <c r="K11">
        <v>7.1277358866910195E-2</v>
      </c>
      <c r="L11">
        <v>8.7873577038900696E-2</v>
      </c>
      <c r="M11">
        <v>2.9401257128828902</v>
      </c>
      <c r="N11">
        <v>2.96081139644006</v>
      </c>
      <c r="O11">
        <v>2.4124013338878401</v>
      </c>
      <c r="P11">
        <v>2.4197435167990902</v>
      </c>
      <c r="Q11">
        <v>1.35327994604835</v>
      </c>
      <c r="R11">
        <v>1.2957112738072101</v>
      </c>
      <c r="S11">
        <v>1.4643919430029999</v>
      </c>
      <c r="T11">
        <v>1.5887947465299099</v>
      </c>
      <c r="U11">
        <v>1.08175597035791</v>
      </c>
      <c r="V11">
        <v>1.5002127037299999</v>
      </c>
      <c r="W11">
        <v>2.8513476868918501</v>
      </c>
      <c r="X11">
        <v>2.2361091503770099</v>
      </c>
      <c r="AA11" t="str">
        <f t="shared" si="11"/>
        <v>TAG_40:1+NH4_</v>
      </c>
      <c r="AB11">
        <f t="shared" si="12"/>
        <v>0.121699142843472</v>
      </c>
      <c r="AC11">
        <f t="shared" si="13"/>
        <v>8.6351386149684697E-2</v>
      </c>
      <c r="AD11">
        <f t="shared" si="14"/>
        <v>0.127448616392415</v>
      </c>
      <c r="AE11">
        <f t="shared" si="15"/>
        <v>9.5480716463095888E-2</v>
      </c>
      <c r="AF11">
        <f t="shared" si="16"/>
        <v>7.9575467952905446E-2</v>
      </c>
      <c r="AG11">
        <f t="shared" si="0"/>
        <v>2.9504685546614748</v>
      </c>
      <c r="AH11">
        <f t="shared" si="1"/>
        <v>2.4160724253434651</v>
      </c>
      <c r="AI11">
        <f t="shared" si="2"/>
        <v>1.526593344766455</v>
      </c>
      <c r="AJ11">
        <f t="shared" si="3"/>
        <v>1.2909843370439549</v>
      </c>
      <c r="AK11">
        <f t="shared" si="4"/>
        <v>2.54372841863443</v>
      </c>
      <c r="AM11" t="str">
        <f t="shared" si="5"/>
        <v>TAG_40:1+NH4_</v>
      </c>
      <c r="AN11">
        <f t="shared" si="6"/>
        <v>0.10211106596031461</v>
      </c>
      <c r="AO11">
        <f t="shared" si="7"/>
        <v>2.1455694160899563</v>
      </c>
      <c r="AQ11">
        <f t="shared" si="8"/>
        <v>2.1365079204276948E-2</v>
      </c>
      <c r="AR11">
        <f t="shared" si="9"/>
        <v>0.7058704071560723</v>
      </c>
      <c r="AT11">
        <f t="shared" si="17"/>
        <v>9.554753889086073E-3</v>
      </c>
      <c r="AU11">
        <f t="shared" si="18"/>
        <v>0.28817038701049746</v>
      </c>
      <c r="AW11">
        <f t="shared" si="10"/>
        <v>2.9209244769642598E-3</v>
      </c>
    </row>
    <row r="12" spans="1:49" x14ac:dyDescent="0.2">
      <c r="A12" t="s">
        <v>1795</v>
      </c>
      <c r="B12">
        <v>712.56200000000001</v>
      </c>
      <c r="C12">
        <v>0.94705201547134699</v>
      </c>
      <c r="D12">
        <v>0.89457217992846505</v>
      </c>
      <c r="E12">
        <v>0.87508830566887197</v>
      </c>
      <c r="F12">
        <v>0.77577309474584</v>
      </c>
      <c r="G12">
        <v>0.89498248664994895</v>
      </c>
      <c r="H12">
        <v>0.88045402050617905</v>
      </c>
      <c r="I12">
        <v>0.76543535795633499</v>
      </c>
      <c r="J12">
        <v>0.88832125363873005</v>
      </c>
      <c r="K12">
        <v>0.76979288483761299</v>
      </c>
      <c r="L12">
        <v>0.74220308740585095</v>
      </c>
      <c r="M12">
        <v>4.3524358046898399</v>
      </c>
      <c r="N12">
        <v>4.3240782970675298</v>
      </c>
      <c r="O12">
        <v>3.5454366040852099</v>
      </c>
      <c r="P12">
        <v>2.94857799078286</v>
      </c>
      <c r="Q12">
        <v>2.58412560275957</v>
      </c>
      <c r="R12">
        <v>2.5786263409776198</v>
      </c>
      <c r="S12">
        <v>6.8443566849442599</v>
      </c>
      <c r="T12">
        <v>4.6651217727262804</v>
      </c>
      <c r="U12">
        <v>2.6334352824754199</v>
      </c>
      <c r="V12">
        <v>3.0088382338914399</v>
      </c>
      <c r="W12">
        <v>3.10153614690174</v>
      </c>
      <c r="X12">
        <v>2.3066598872597899</v>
      </c>
      <c r="AA12" t="str">
        <f t="shared" si="11"/>
        <v>TAG_40:0+NH4_</v>
      </c>
      <c r="AB12">
        <f t="shared" si="12"/>
        <v>0.92081209769990602</v>
      </c>
      <c r="AC12">
        <f t="shared" si="13"/>
        <v>0.82543070020735598</v>
      </c>
      <c r="AD12">
        <f t="shared" si="14"/>
        <v>0.887718253578064</v>
      </c>
      <c r="AE12">
        <f t="shared" si="15"/>
        <v>0.82687830579753252</v>
      </c>
      <c r="AF12">
        <f t="shared" si="16"/>
        <v>0.75599798612173197</v>
      </c>
      <c r="AG12">
        <f t="shared" si="0"/>
        <v>4.3382570508786849</v>
      </c>
      <c r="AH12">
        <f t="shared" si="1"/>
        <v>3.2470072974340347</v>
      </c>
      <c r="AI12">
        <f t="shared" si="2"/>
        <v>5.7547392288352697</v>
      </c>
      <c r="AJ12">
        <f t="shared" si="3"/>
        <v>2.8211367581834299</v>
      </c>
      <c r="AK12">
        <f t="shared" si="4"/>
        <v>2.7040980170807649</v>
      </c>
      <c r="AM12" t="str">
        <f t="shared" si="5"/>
        <v>TAG_40:0+NH4_</v>
      </c>
      <c r="AN12">
        <f t="shared" si="6"/>
        <v>0.84336746868091805</v>
      </c>
      <c r="AO12">
        <f t="shared" si="7"/>
        <v>3.7730476704824363</v>
      </c>
      <c r="AQ12">
        <f t="shared" si="8"/>
        <v>6.362332379601543E-2</v>
      </c>
      <c r="AR12">
        <f t="shared" si="9"/>
        <v>1.2818023732886041</v>
      </c>
      <c r="AT12">
        <f t="shared" si="17"/>
        <v>2.8453215392474092E-2</v>
      </c>
      <c r="AU12">
        <f t="shared" si="18"/>
        <v>0.52329362760759512</v>
      </c>
      <c r="AW12">
        <f t="shared" si="10"/>
        <v>6.8697856449219481E-3</v>
      </c>
    </row>
    <row r="13" spans="1:49" x14ac:dyDescent="0.2">
      <c r="A13" t="s">
        <v>1796</v>
      </c>
      <c r="B13">
        <v>732.58199999999999</v>
      </c>
      <c r="C13">
        <v>7.27644180602434E-3</v>
      </c>
      <c r="D13">
        <v>9.7969885946450307E-3</v>
      </c>
      <c r="E13">
        <v>5.4935666921868903E-3</v>
      </c>
      <c r="F13">
        <v>5.4883181987270199E-3</v>
      </c>
      <c r="G13">
        <v>7.4119968791098202E-3</v>
      </c>
      <c r="H13">
        <v>2.5797042812532099E-3</v>
      </c>
      <c r="I13">
        <v>9.6074988101287095E-4</v>
      </c>
      <c r="J13">
        <v>3.5503523908788099E-3</v>
      </c>
      <c r="K13">
        <v>1.31039650236849E-3</v>
      </c>
      <c r="L13">
        <v>5.5251064505920603E-3</v>
      </c>
      <c r="M13">
        <v>0.65838770076110598</v>
      </c>
      <c r="N13">
        <v>0.61359409065578296</v>
      </c>
      <c r="O13">
        <v>0.684294456843761</v>
      </c>
      <c r="P13">
        <v>0.56955992022942104</v>
      </c>
      <c r="Q13">
        <v>0.187881407628675</v>
      </c>
      <c r="R13">
        <v>0.19497859066430001</v>
      </c>
      <c r="S13">
        <v>0.16994412898726699</v>
      </c>
      <c r="T13">
        <v>0.29350106021320099</v>
      </c>
      <c r="U13">
        <v>0.16306347992147799</v>
      </c>
      <c r="V13">
        <v>0.17097507305277199</v>
      </c>
      <c r="W13">
        <v>0.40632176839813899</v>
      </c>
      <c r="X13">
        <v>0.33150375454228098</v>
      </c>
      <c r="AA13" t="str">
        <f t="shared" si="11"/>
        <v>TAG_42:4+NH4_</v>
      </c>
      <c r="AB13">
        <f t="shared" si="12"/>
        <v>8.5367152003346849E-3</v>
      </c>
      <c r="AC13">
        <f t="shared" si="13"/>
        <v>5.4909424454569547E-3</v>
      </c>
      <c r="AD13">
        <f t="shared" si="14"/>
        <v>4.9958505801815153E-3</v>
      </c>
      <c r="AE13">
        <f t="shared" si="15"/>
        <v>2.2555511359458403E-3</v>
      </c>
      <c r="AF13">
        <f t="shared" si="16"/>
        <v>3.4177514764802751E-3</v>
      </c>
      <c r="AG13">
        <f t="shared" si="0"/>
        <v>0.63599089570844447</v>
      </c>
      <c r="AH13">
        <f t="shared" si="1"/>
        <v>0.62692718853659102</v>
      </c>
      <c r="AI13">
        <f t="shared" si="2"/>
        <v>0.23172259460023398</v>
      </c>
      <c r="AJ13">
        <f t="shared" si="3"/>
        <v>0.167019276487125</v>
      </c>
      <c r="AK13">
        <f t="shared" si="4"/>
        <v>0.36891276147021002</v>
      </c>
      <c r="AM13" t="str">
        <f t="shared" si="5"/>
        <v>TAG_42:4+NH4_</v>
      </c>
      <c r="AN13">
        <f t="shared" si="6"/>
        <v>4.9393621676798536E-3</v>
      </c>
      <c r="AO13">
        <f t="shared" si="7"/>
        <v>0.40611454336052083</v>
      </c>
      <c r="AQ13">
        <f t="shared" si="8"/>
        <v>2.3857137996185014E-3</v>
      </c>
      <c r="AR13">
        <f t="shared" si="9"/>
        <v>0.21826843143702962</v>
      </c>
      <c r="AT13">
        <f t="shared" si="17"/>
        <v>1.0669236461612562E-3</v>
      </c>
      <c r="AU13">
        <f t="shared" si="18"/>
        <v>8.9107713996396248E-2</v>
      </c>
      <c r="AW13">
        <f t="shared" si="10"/>
        <v>1.4729467849558279E-2</v>
      </c>
    </row>
    <row r="14" spans="1:49" x14ac:dyDescent="0.2">
      <c r="A14" t="s">
        <v>1797</v>
      </c>
      <c r="B14">
        <v>734.58399999999995</v>
      </c>
      <c r="C14">
        <v>8.2027882549649295E-2</v>
      </c>
      <c r="D14">
        <v>6.21862876816031E-2</v>
      </c>
      <c r="E14">
        <v>3.5060960658987901E-2</v>
      </c>
      <c r="F14">
        <v>3.58254760937766E-2</v>
      </c>
      <c r="G14">
        <v>6.3087716139739902E-2</v>
      </c>
      <c r="H14">
        <v>6.0663944002924103E-2</v>
      </c>
      <c r="I14">
        <v>2.8835059315104699E-2</v>
      </c>
      <c r="J14">
        <v>3.8100944425009102E-2</v>
      </c>
      <c r="K14">
        <v>5.1335286294801802E-2</v>
      </c>
      <c r="L14">
        <v>5.0976117963747299E-2</v>
      </c>
      <c r="M14">
        <v>7.6026685685915503</v>
      </c>
      <c r="N14">
        <v>6.8397853774883703</v>
      </c>
      <c r="O14">
        <v>6.2726605181141597</v>
      </c>
      <c r="P14">
        <v>6.7208319749879601</v>
      </c>
      <c r="Q14">
        <v>2.609213107095</v>
      </c>
      <c r="R14">
        <v>2.3991795030828098</v>
      </c>
      <c r="S14">
        <v>2.6649706253641599</v>
      </c>
      <c r="T14">
        <v>2.6231919459845798</v>
      </c>
      <c r="U14">
        <v>1.9126800057261799</v>
      </c>
      <c r="V14">
        <v>1.63906413003331</v>
      </c>
      <c r="W14">
        <v>3.4104515103266402</v>
      </c>
      <c r="X14">
        <v>3.1634365392702302</v>
      </c>
      <c r="AA14" t="str">
        <f t="shared" si="11"/>
        <v>TAG_42:3+NH4_</v>
      </c>
      <c r="AB14">
        <f t="shared" si="12"/>
        <v>7.210708511562619E-2</v>
      </c>
      <c r="AC14">
        <f t="shared" si="13"/>
        <v>3.544321837638225E-2</v>
      </c>
      <c r="AD14">
        <f t="shared" si="14"/>
        <v>6.1875830071332003E-2</v>
      </c>
      <c r="AE14">
        <f t="shared" si="15"/>
        <v>3.3468001870056899E-2</v>
      </c>
      <c r="AF14">
        <f t="shared" si="16"/>
        <v>5.1155702129274547E-2</v>
      </c>
      <c r="AG14">
        <f t="shared" si="0"/>
        <v>7.2212269730399603</v>
      </c>
      <c r="AH14">
        <f t="shared" si="1"/>
        <v>6.4967462465510604</v>
      </c>
      <c r="AI14">
        <f t="shared" si="2"/>
        <v>2.6440812856743698</v>
      </c>
      <c r="AJ14">
        <f t="shared" si="3"/>
        <v>1.7758720678797451</v>
      </c>
      <c r="AK14">
        <f t="shared" si="4"/>
        <v>3.2869440247984354</v>
      </c>
      <c r="AM14" t="str">
        <f t="shared" si="5"/>
        <v>TAG_42:3+NH4_</v>
      </c>
      <c r="AN14">
        <f t="shared" si="6"/>
        <v>5.0809967512534381E-2</v>
      </c>
      <c r="AO14">
        <f t="shared" si="7"/>
        <v>4.284974119588715</v>
      </c>
      <c r="AQ14">
        <f t="shared" si="8"/>
        <v>1.6680983305501159E-2</v>
      </c>
      <c r="AR14">
        <f t="shared" si="9"/>
        <v>2.4237214789140276</v>
      </c>
      <c r="AT14">
        <f t="shared" si="17"/>
        <v>7.4599625205279459E-3</v>
      </c>
      <c r="AU14">
        <f t="shared" si="18"/>
        <v>0.98948015032719761</v>
      </c>
      <c r="AW14">
        <f t="shared" si="10"/>
        <v>1.7445915141849767E-2</v>
      </c>
    </row>
    <row r="15" spans="1:49" x14ac:dyDescent="0.2">
      <c r="A15" t="s">
        <v>1798</v>
      </c>
      <c r="B15">
        <v>736.58600000000001</v>
      </c>
      <c r="C15">
        <v>0.41268023439452001</v>
      </c>
      <c r="D15">
        <v>0.42578498800826198</v>
      </c>
      <c r="E15">
        <v>0.32307025522351501</v>
      </c>
      <c r="F15">
        <v>0.25911870554180499</v>
      </c>
      <c r="G15">
        <v>0.429448470259643</v>
      </c>
      <c r="H15">
        <v>0.43808720131047502</v>
      </c>
      <c r="I15">
        <v>0.27523116212367499</v>
      </c>
      <c r="J15">
        <v>0.31377321830481902</v>
      </c>
      <c r="K15">
        <v>0.30164335462434499</v>
      </c>
      <c r="L15">
        <v>0.28879378561727997</v>
      </c>
      <c r="M15">
        <v>7.66352181840199</v>
      </c>
      <c r="N15">
        <v>7.5728100318602403</v>
      </c>
      <c r="O15">
        <v>7.4503124860614696</v>
      </c>
      <c r="P15">
        <v>8.3581088141161306</v>
      </c>
      <c r="Q15">
        <v>3.03520738045794</v>
      </c>
      <c r="R15">
        <v>2.8524221693568901</v>
      </c>
      <c r="S15">
        <v>2.9420137378078901</v>
      </c>
      <c r="T15">
        <v>2.5306081312672002</v>
      </c>
      <c r="U15">
        <v>2.54753171223541</v>
      </c>
      <c r="V15">
        <v>2.2323710747372099</v>
      </c>
      <c r="W15">
        <v>4.4961483696922002</v>
      </c>
      <c r="X15">
        <v>4.3045405084195796</v>
      </c>
      <c r="AA15" t="str">
        <f t="shared" si="11"/>
        <v>TAG_42:2+NH4_</v>
      </c>
      <c r="AB15">
        <f t="shared" si="12"/>
        <v>0.41923261120139099</v>
      </c>
      <c r="AC15">
        <f t="shared" si="13"/>
        <v>0.29109448038266</v>
      </c>
      <c r="AD15">
        <f t="shared" si="14"/>
        <v>0.43376783578505901</v>
      </c>
      <c r="AE15">
        <f t="shared" si="15"/>
        <v>0.29450219021424701</v>
      </c>
      <c r="AF15">
        <f t="shared" si="16"/>
        <v>0.29521857012081248</v>
      </c>
      <c r="AG15">
        <f t="shared" si="0"/>
        <v>7.6181659251311151</v>
      </c>
      <c r="AH15">
        <f t="shared" si="1"/>
        <v>7.9042106500887996</v>
      </c>
      <c r="AI15">
        <f t="shared" si="2"/>
        <v>2.7363109345375451</v>
      </c>
      <c r="AJ15">
        <f t="shared" si="3"/>
        <v>2.3899513934863101</v>
      </c>
      <c r="AK15">
        <f t="shared" si="4"/>
        <v>4.4003444390558899</v>
      </c>
      <c r="AM15" t="str">
        <f t="shared" si="5"/>
        <v>TAG_42:2+NH4_</v>
      </c>
      <c r="AN15">
        <f t="shared" si="6"/>
        <v>0.34676313754083388</v>
      </c>
      <c r="AO15">
        <f t="shared" si="7"/>
        <v>5.0097966684599324</v>
      </c>
      <c r="AQ15">
        <f t="shared" si="8"/>
        <v>7.2987482771004156E-2</v>
      </c>
      <c r="AR15">
        <f t="shared" si="9"/>
        <v>2.626070312428431</v>
      </c>
      <c r="AT15">
        <f t="shared" si="17"/>
        <v>3.2640994596511999E-2</v>
      </c>
      <c r="AU15">
        <f t="shared" si="18"/>
        <v>1.0720887156868097</v>
      </c>
      <c r="AW15">
        <f t="shared" si="10"/>
        <v>1.650299284962194E-2</v>
      </c>
    </row>
    <row r="16" spans="1:49" x14ac:dyDescent="0.2">
      <c r="A16" t="s">
        <v>1799</v>
      </c>
      <c r="B16">
        <v>738.58799999999997</v>
      </c>
      <c r="C16">
        <v>0.52593863238639904</v>
      </c>
      <c r="D16">
        <v>0.60089162519145101</v>
      </c>
      <c r="E16">
        <v>0.40772451094607298</v>
      </c>
      <c r="F16">
        <v>0.356621023337719</v>
      </c>
      <c r="G16">
        <v>0.54967278673918696</v>
      </c>
      <c r="H16">
        <v>0.53100927215933302</v>
      </c>
      <c r="I16">
        <v>0.31613014210184198</v>
      </c>
      <c r="J16">
        <v>0.34343558652126599</v>
      </c>
      <c r="K16">
        <v>0.37977320888823801</v>
      </c>
      <c r="L16">
        <v>0.43118696674005902</v>
      </c>
      <c r="M16">
        <v>2.8091933468321999</v>
      </c>
      <c r="N16">
        <v>2.46069227299777</v>
      </c>
      <c r="O16">
        <v>2.1270022110779498</v>
      </c>
      <c r="P16">
        <v>2.6311065844847898</v>
      </c>
      <c r="Q16">
        <v>1.1976230483502099</v>
      </c>
      <c r="R16">
        <v>1.02662738299123</v>
      </c>
      <c r="S16">
        <v>1.2547725633148299</v>
      </c>
      <c r="T16">
        <v>1.20665925622889</v>
      </c>
      <c r="U16">
        <v>0.98985043528962302</v>
      </c>
      <c r="V16">
        <v>0.89375569536010702</v>
      </c>
      <c r="W16">
        <v>2.1313066013578501</v>
      </c>
      <c r="X16">
        <v>2.0941008580779998</v>
      </c>
      <c r="AA16" t="str">
        <f t="shared" ref="AA16:AA79" si="19">A16</f>
        <v>TAG_42:1+NH4_</v>
      </c>
      <c r="AB16">
        <f t="shared" ref="AB16:AB79" si="20">AVERAGE(C16:D16)</f>
        <v>0.56341512878892508</v>
      </c>
      <c r="AC16">
        <f t="shared" ref="AC16:AC79" si="21">AVERAGE(E16:F16)</f>
        <v>0.38217276714189596</v>
      </c>
      <c r="AD16">
        <f t="shared" ref="AD16:AD79" si="22">AVERAGE(G16:H16)</f>
        <v>0.54034102944925999</v>
      </c>
      <c r="AE16">
        <f t="shared" ref="AE16:AE79" si="23">AVERAGE(I16:J16)</f>
        <v>0.32978286431155401</v>
      </c>
      <c r="AF16">
        <f t="shared" ref="AF16:AF79" si="24">AVERAGE(K16:L16)</f>
        <v>0.40548008781414852</v>
      </c>
      <c r="AG16">
        <f t="shared" ref="AG16:AG79" si="25">AVERAGE(M16:N16)</f>
        <v>2.634942809914985</v>
      </c>
      <c r="AH16">
        <f t="shared" ref="AH16:AH79" si="26">AVERAGE(O16:P16)</f>
        <v>2.3790543977813696</v>
      </c>
      <c r="AI16">
        <f t="shared" si="2"/>
        <v>1.2307159097718601</v>
      </c>
      <c r="AJ16">
        <f t="shared" si="3"/>
        <v>0.94180306532486502</v>
      </c>
      <c r="AK16">
        <f t="shared" si="4"/>
        <v>2.112703729717925</v>
      </c>
      <c r="AM16" t="str">
        <f t="shared" si="5"/>
        <v>TAG_42:1+NH4_</v>
      </c>
      <c r="AN16">
        <f t="shared" si="6"/>
        <v>0.44423837550115675</v>
      </c>
      <c r="AO16">
        <f t="shared" si="7"/>
        <v>1.8598439825022006</v>
      </c>
      <c r="AQ16">
        <f t="shared" si="8"/>
        <v>0.10233917537677052</v>
      </c>
      <c r="AR16">
        <f t="shared" si="9"/>
        <v>0.73703747477015136</v>
      </c>
      <c r="AT16">
        <f t="shared" ref="AT16:AT79" si="27">AQ16/SQRT(5)</f>
        <v>4.5767470580746303E-2</v>
      </c>
      <c r="AU16">
        <f t="shared" ref="AU16:AU79" si="28">AR16/SQRT(6)</f>
        <v>0.30089428908271687</v>
      </c>
      <c r="AW16">
        <f t="shared" si="10"/>
        <v>1.2093689381096839E-2</v>
      </c>
    </row>
    <row r="17" spans="1:49" x14ac:dyDescent="0.2">
      <c r="A17" t="s">
        <v>1800</v>
      </c>
      <c r="B17">
        <v>740.59</v>
      </c>
      <c r="C17">
        <v>0.29625219214073301</v>
      </c>
      <c r="D17">
        <v>0.32569455985673401</v>
      </c>
      <c r="E17">
        <v>0.190341827722701</v>
      </c>
      <c r="F17">
        <v>0.195213720787519</v>
      </c>
      <c r="G17">
        <v>0.26905366807493503</v>
      </c>
      <c r="H17">
        <v>0.36422291680553498</v>
      </c>
      <c r="I17">
        <v>0.16367054102956199</v>
      </c>
      <c r="J17">
        <v>0.178814694810629</v>
      </c>
      <c r="K17">
        <v>0.19900700462316601</v>
      </c>
      <c r="L17">
        <v>0.19624395365966901</v>
      </c>
      <c r="M17">
        <v>0.63856492358927797</v>
      </c>
      <c r="N17">
        <v>0.832913763015805</v>
      </c>
      <c r="O17">
        <v>0.58502733067399004</v>
      </c>
      <c r="P17">
        <v>0.43337759948962501</v>
      </c>
      <c r="Q17">
        <v>0.356758910970081</v>
      </c>
      <c r="R17">
        <v>0.34222190368625999</v>
      </c>
      <c r="S17">
        <v>0.377656792368954</v>
      </c>
      <c r="T17">
        <v>0.45364935576975601</v>
      </c>
      <c r="U17">
        <v>0.361917508007921</v>
      </c>
      <c r="V17">
        <v>0.249926362923684</v>
      </c>
      <c r="W17">
        <v>0.63009700861251705</v>
      </c>
      <c r="X17">
        <v>0.42770349298212201</v>
      </c>
      <c r="AA17" t="str">
        <f t="shared" si="19"/>
        <v>TAG_42:0+NH4_</v>
      </c>
      <c r="AB17">
        <f t="shared" si="20"/>
        <v>0.31097337599873354</v>
      </c>
      <c r="AC17">
        <f t="shared" si="21"/>
        <v>0.19277777425511</v>
      </c>
      <c r="AD17">
        <f t="shared" si="22"/>
        <v>0.316638292440235</v>
      </c>
      <c r="AE17">
        <f t="shared" si="23"/>
        <v>0.17124261792009549</v>
      </c>
      <c r="AF17">
        <f t="shared" si="24"/>
        <v>0.19762547914141751</v>
      </c>
      <c r="AG17">
        <f t="shared" si="25"/>
        <v>0.73573934330254143</v>
      </c>
      <c r="AH17">
        <f t="shared" si="26"/>
        <v>0.50920246508180755</v>
      </c>
      <c r="AI17">
        <f t="shared" si="2"/>
        <v>0.41565307406935503</v>
      </c>
      <c r="AJ17">
        <f t="shared" si="3"/>
        <v>0.30592193546580249</v>
      </c>
      <c r="AK17">
        <f t="shared" si="4"/>
        <v>0.5289002507973195</v>
      </c>
      <c r="AM17" t="str">
        <f t="shared" si="5"/>
        <v>TAG_42:0+NH4_</v>
      </c>
      <c r="AN17">
        <f t="shared" si="6"/>
        <v>0.23785150795111831</v>
      </c>
      <c r="AO17">
        <f t="shared" si="7"/>
        <v>0.49908341374336518</v>
      </c>
      <c r="AQ17">
        <f t="shared" si="8"/>
        <v>7.0072612501550516E-2</v>
      </c>
      <c r="AR17">
        <f t="shared" si="9"/>
        <v>0.15911430343930746</v>
      </c>
      <c r="AT17">
        <f t="shared" si="27"/>
        <v>3.1337424982893707E-2</v>
      </c>
      <c r="AU17">
        <f t="shared" si="28"/>
        <v>6.495814236744564E-2</v>
      </c>
      <c r="AW17">
        <f t="shared" si="10"/>
        <v>1.7409544353922033E-2</v>
      </c>
    </row>
    <row r="18" spans="1:49" x14ac:dyDescent="0.2">
      <c r="A18" t="s">
        <v>1801</v>
      </c>
      <c r="B18">
        <v>756.60599999999999</v>
      </c>
      <c r="C18">
        <v>7.7967938574734002E-3</v>
      </c>
      <c r="D18">
        <v>5.0033629789356096E-3</v>
      </c>
      <c r="E18">
        <v>8.8461914640596204E-3</v>
      </c>
      <c r="F18">
        <v>7.9480565196048403E-3</v>
      </c>
      <c r="G18">
        <v>6.5668775969033996E-3</v>
      </c>
      <c r="H18">
        <v>5.7170830746148303E-3</v>
      </c>
      <c r="I18">
        <v>1.00133132003593E-2</v>
      </c>
      <c r="J18">
        <v>7.8223169907540406E-3</v>
      </c>
      <c r="K18">
        <v>9.7946761803830596E-3</v>
      </c>
      <c r="L18">
        <v>1.0274937040103699E-2</v>
      </c>
      <c r="M18">
        <v>0.177016191372768</v>
      </c>
      <c r="N18">
        <v>6.9381295509620702E-2</v>
      </c>
      <c r="O18">
        <v>2.41454442754339E-2</v>
      </c>
      <c r="P18">
        <v>0.146242205469264</v>
      </c>
      <c r="Q18">
        <v>4.6195942286975399E-2</v>
      </c>
      <c r="R18">
        <v>3.48913165451369E-2</v>
      </c>
      <c r="S18">
        <v>0.112401609721588</v>
      </c>
      <c r="T18">
        <v>0.17982087994867901</v>
      </c>
      <c r="U18">
        <v>0.102673287982133</v>
      </c>
      <c r="V18">
        <v>9.8695357870138903E-2</v>
      </c>
      <c r="W18">
        <v>0.22906961190699901</v>
      </c>
      <c r="X18">
        <v>0.13591999033773799</v>
      </c>
      <c r="AA18" t="str">
        <f t="shared" si="19"/>
        <v>TAG_44:6+NH4_</v>
      </c>
      <c r="AB18">
        <f t="shared" si="20"/>
        <v>6.4000784182045049E-3</v>
      </c>
      <c r="AC18">
        <f t="shared" si="21"/>
        <v>8.3971239918322303E-3</v>
      </c>
      <c r="AD18">
        <f t="shared" si="22"/>
        <v>6.141980335759115E-3</v>
      </c>
      <c r="AE18">
        <f t="shared" si="23"/>
        <v>8.9178150955566693E-3</v>
      </c>
      <c r="AF18">
        <f t="shared" si="24"/>
        <v>1.003480661024338E-2</v>
      </c>
      <c r="AG18">
        <f t="shared" si="25"/>
        <v>0.12319874344119436</v>
      </c>
      <c r="AH18">
        <f t="shared" si="26"/>
        <v>8.5193824872348944E-2</v>
      </c>
      <c r="AI18">
        <f t="shared" si="2"/>
        <v>0.14611124483513349</v>
      </c>
      <c r="AJ18">
        <f t="shared" si="3"/>
        <v>0.10068432292613595</v>
      </c>
      <c r="AK18">
        <f t="shared" si="4"/>
        <v>0.18249480112236849</v>
      </c>
      <c r="AM18" t="str">
        <f t="shared" si="5"/>
        <v>TAG_44:6+NH4_</v>
      </c>
      <c r="AN18">
        <f t="shared" si="6"/>
        <v>7.9783608903191798E-3</v>
      </c>
      <c r="AO18">
        <f t="shared" si="7"/>
        <v>0.12753658743943624</v>
      </c>
      <c r="AQ18">
        <f t="shared" si="8"/>
        <v>1.669593875832723E-3</v>
      </c>
      <c r="AR18">
        <f t="shared" si="9"/>
        <v>3.8399849252452913E-2</v>
      </c>
      <c r="AT18">
        <f t="shared" si="27"/>
        <v>7.4666508023586231E-4</v>
      </c>
      <c r="AU18">
        <f t="shared" si="28"/>
        <v>1.5676672811383952E-2</v>
      </c>
      <c r="AW18">
        <f t="shared" si="10"/>
        <v>2.2140218415604316E-3</v>
      </c>
    </row>
    <row r="19" spans="1:49" x14ac:dyDescent="0.2">
      <c r="A19" t="s">
        <v>1802</v>
      </c>
      <c r="B19">
        <v>762.61199999999997</v>
      </c>
      <c r="C19">
        <v>0.83702652544400002</v>
      </c>
      <c r="D19">
        <v>0.89983705556516003</v>
      </c>
      <c r="E19">
        <v>0.63574347915618601</v>
      </c>
      <c r="F19">
        <v>0.50235509937381195</v>
      </c>
      <c r="G19">
        <v>0.88162228838330203</v>
      </c>
      <c r="H19">
        <v>0.83059943741139097</v>
      </c>
      <c r="I19">
        <v>0.63847617354799102</v>
      </c>
      <c r="J19">
        <v>0.59727096954723602</v>
      </c>
      <c r="K19">
        <v>0.59765961269565204</v>
      </c>
      <c r="L19">
        <v>0.616100584152107</v>
      </c>
      <c r="M19">
        <v>1.0758039683890801</v>
      </c>
      <c r="N19">
        <v>1.4736199205401299</v>
      </c>
      <c r="O19">
        <v>1.76871921713318</v>
      </c>
      <c r="P19">
        <v>1.87953886269204</v>
      </c>
      <c r="Q19">
        <v>0.38549205923859398</v>
      </c>
      <c r="R19">
        <v>0.49943013396289498</v>
      </c>
      <c r="S19">
        <v>0.68016622429337803</v>
      </c>
      <c r="T19">
        <v>0.54714459401621596</v>
      </c>
      <c r="U19">
        <v>0.56507371780542803</v>
      </c>
      <c r="V19">
        <v>0.42910683090961799</v>
      </c>
      <c r="W19">
        <v>0.81215284642959795</v>
      </c>
      <c r="X19">
        <v>0.85703943482794198</v>
      </c>
      <c r="AA19" t="str">
        <f t="shared" si="19"/>
        <v>TAG_44:3+NH4_</v>
      </c>
      <c r="AB19">
        <f t="shared" si="20"/>
        <v>0.86843179050457997</v>
      </c>
      <c r="AC19">
        <f t="shared" si="21"/>
        <v>0.56904928926499898</v>
      </c>
      <c r="AD19">
        <f t="shared" si="22"/>
        <v>0.8561108628973465</v>
      </c>
      <c r="AE19">
        <f t="shared" si="23"/>
        <v>0.61787357154761358</v>
      </c>
      <c r="AF19">
        <f t="shared" si="24"/>
        <v>0.60688009842387958</v>
      </c>
      <c r="AG19">
        <f t="shared" si="25"/>
        <v>1.2747119444646051</v>
      </c>
      <c r="AH19">
        <f t="shared" si="26"/>
        <v>1.82412903991261</v>
      </c>
      <c r="AI19">
        <f t="shared" si="2"/>
        <v>0.61365540915479699</v>
      </c>
      <c r="AJ19">
        <f t="shared" si="3"/>
        <v>0.49709027435752301</v>
      </c>
      <c r="AK19">
        <f t="shared" si="4"/>
        <v>0.83459614062876997</v>
      </c>
      <c r="AM19" t="str">
        <f t="shared" si="5"/>
        <v>TAG_44:3+NH4_</v>
      </c>
      <c r="AN19">
        <f t="shared" si="6"/>
        <v>0.70366912252768377</v>
      </c>
      <c r="AO19">
        <f t="shared" si="7"/>
        <v>1.0088365617036612</v>
      </c>
      <c r="AQ19">
        <f t="shared" si="8"/>
        <v>0.14597663531230826</v>
      </c>
      <c r="AR19">
        <f t="shared" si="9"/>
        <v>0.54401371178976898</v>
      </c>
      <c r="AT19">
        <f t="shared" si="27"/>
        <v>6.5282735937003497E-2</v>
      </c>
      <c r="AU19">
        <f t="shared" si="28"/>
        <v>0.22209266782707388</v>
      </c>
      <c r="AW19">
        <f t="shared" si="10"/>
        <v>0.28457039444411958</v>
      </c>
    </row>
    <row r="20" spans="1:49" x14ac:dyDescent="0.2">
      <c r="A20" t="s">
        <v>1803</v>
      </c>
      <c r="B20">
        <v>764.61400000000003</v>
      </c>
      <c r="C20">
        <v>3.01715177278626</v>
      </c>
      <c r="D20">
        <v>2.8389693473822701</v>
      </c>
      <c r="E20">
        <v>2.0847829688577399</v>
      </c>
      <c r="F20">
        <v>1.9556513352229901</v>
      </c>
      <c r="G20">
        <v>2.9738372667675002</v>
      </c>
      <c r="H20">
        <v>3.11524098825153</v>
      </c>
      <c r="I20">
        <v>1.92975356307726</v>
      </c>
      <c r="J20">
        <v>2.1185804834058501</v>
      </c>
      <c r="K20">
        <v>2.23150855953326</v>
      </c>
      <c r="L20">
        <v>2.23867977411799</v>
      </c>
      <c r="M20">
        <v>5.6409604218154197</v>
      </c>
      <c r="N20">
        <v>6.3621014749821896</v>
      </c>
      <c r="O20">
        <v>6.1892739385836597</v>
      </c>
      <c r="P20">
        <v>7.6662053951495404</v>
      </c>
      <c r="Q20">
        <v>2.3811403069478398</v>
      </c>
      <c r="R20">
        <v>2.5453805724266898</v>
      </c>
      <c r="S20">
        <v>2.4736303427186899</v>
      </c>
      <c r="T20">
        <v>2.6312487797244599</v>
      </c>
      <c r="U20">
        <v>2.2780349095964199</v>
      </c>
      <c r="V20">
        <v>2.3487301199980202</v>
      </c>
      <c r="W20">
        <v>3.6912619391210102</v>
      </c>
      <c r="X20">
        <v>3.3089750003303302</v>
      </c>
      <c r="AA20" t="str">
        <f t="shared" si="19"/>
        <v>TAG_44:2+NH4_</v>
      </c>
      <c r="AB20">
        <f t="shared" si="20"/>
        <v>2.9280605600842651</v>
      </c>
      <c r="AC20">
        <f t="shared" si="21"/>
        <v>2.0202171520403649</v>
      </c>
      <c r="AD20">
        <f t="shared" si="22"/>
        <v>3.0445391275095153</v>
      </c>
      <c r="AE20">
        <f t="shared" si="23"/>
        <v>2.0241670232415552</v>
      </c>
      <c r="AF20">
        <f t="shared" si="24"/>
        <v>2.235094166825625</v>
      </c>
      <c r="AG20">
        <f t="shared" si="25"/>
        <v>6.0015309483988046</v>
      </c>
      <c r="AH20">
        <f t="shared" si="26"/>
        <v>6.9277396668666</v>
      </c>
      <c r="AI20">
        <f t="shared" si="2"/>
        <v>2.5524395612215747</v>
      </c>
      <c r="AJ20">
        <f t="shared" si="3"/>
        <v>2.3133825147972198</v>
      </c>
      <c r="AK20">
        <f t="shared" si="4"/>
        <v>3.5001184697256704</v>
      </c>
      <c r="AM20" t="str">
        <f t="shared" si="5"/>
        <v>TAG_44:2+NH4_</v>
      </c>
      <c r="AN20">
        <f t="shared" si="6"/>
        <v>2.4504156059402655</v>
      </c>
      <c r="AO20">
        <f t="shared" si="7"/>
        <v>4.2590422322019741</v>
      </c>
      <c r="AQ20">
        <f t="shared" si="8"/>
        <v>0.49856026396865732</v>
      </c>
      <c r="AR20">
        <f t="shared" si="9"/>
        <v>2.0875980583938443</v>
      </c>
      <c r="AT20">
        <f t="shared" si="27"/>
        <v>0.22296292822283137</v>
      </c>
      <c r="AU20">
        <f t="shared" si="28"/>
        <v>0.85225833851496668</v>
      </c>
      <c r="AW20">
        <f t="shared" si="10"/>
        <v>0.12530493101238527</v>
      </c>
    </row>
    <row r="21" spans="1:49" x14ac:dyDescent="0.2">
      <c r="A21" t="s">
        <v>1804</v>
      </c>
      <c r="B21">
        <v>766.61599999999999</v>
      </c>
      <c r="C21">
        <v>2.3617367785377401</v>
      </c>
      <c r="D21">
        <v>2.3213673280015898</v>
      </c>
      <c r="E21">
        <v>1.84704106316676</v>
      </c>
      <c r="F21">
        <v>1.54921911423063</v>
      </c>
      <c r="G21">
        <v>2.2195850866370499</v>
      </c>
      <c r="H21">
        <v>2.4005296472232298</v>
      </c>
      <c r="I21">
        <v>1.67658027422606</v>
      </c>
      <c r="J21">
        <v>1.7300175113837299</v>
      </c>
      <c r="K21">
        <v>1.5474304409783901</v>
      </c>
      <c r="L21">
        <v>1.80797682289822</v>
      </c>
      <c r="M21">
        <v>4.1475642452230899</v>
      </c>
      <c r="N21">
        <v>3.5192996222689001</v>
      </c>
      <c r="O21">
        <v>4.7117124265204504</v>
      </c>
      <c r="P21">
        <v>5.1757182518523397</v>
      </c>
      <c r="Q21">
        <v>1.8747928409874699</v>
      </c>
      <c r="R21">
        <v>1.9412553640773</v>
      </c>
      <c r="S21">
        <v>2.1322891005755902</v>
      </c>
      <c r="T21">
        <v>2.1098908394854998</v>
      </c>
      <c r="U21">
        <v>2.0923599460798501</v>
      </c>
      <c r="V21">
        <v>1.88000231979976</v>
      </c>
      <c r="W21">
        <v>3.4079155937252801</v>
      </c>
      <c r="X21">
        <v>3.5167386029869698</v>
      </c>
      <c r="AA21" t="str">
        <f t="shared" si="19"/>
        <v>TAG_44:1+NH4_</v>
      </c>
      <c r="AB21">
        <f t="shared" si="20"/>
        <v>2.3415520532696652</v>
      </c>
      <c r="AC21">
        <f t="shared" si="21"/>
        <v>1.698130088698695</v>
      </c>
      <c r="AD21">
        <f t="shared" si="22"/>
        <v>2.3100573669301401</v>
      </c>
      <c r="AE21">
        <f t="shared" si="23"/>
        <v>1.7032988928048951</v>
      </c>
      <c r="AF21">
        <f t="shared" si="24"/>
        <v>1.677703631938305</v>
      </c>
      <c r="AG21">
        <f t="shared" si="25"/>
        <v>3.8334319337459952</v>
      </c>
      <c r="AH21">
        <f t="shared" si="26"/>
        <v>4.9437153391863955</v>
      </c>
      <c r="AI21">
        <f t="shared" si="2"/>
        <v>2.1210899700305452</v>
      </c>
      <c r="AJ21">
        <f t="shared" si="3"/>
        <v>1.9861811329398051</v>
      </c>
      <c r="AK21">
        <f t="shared" si="4"/>
        <v>3.4623270983561252</v>
      </c>
      <c r="AM21" t="str">
        <f t="shared" si="5"/>
        <v>TAG_44:1+NH4_</v>
      </c>
      <c r="AN21">
        <f t="shared" si="6"/>
        <v>1.9461484067283401</v>
      </c>
      <c r="AO21">
        <f t="shared" si="7"/>
        <v>3.2693490948517736</v>
      </c>
      <c r="AQ21">
        <f t="shared" si="8"/>
        <v>0.3468880743901811</v>
      </c>
      <c r="AR21">
        <f t="shared" si="9"/>
        <v>1.2373309293951278</v>
      </c>
      <c r="AT21">
        <f t="shared" si="27"/>
        <v>0.15513306298408977</v>
      </c>
      <c r="AU21">
        <f t="shared" si="28"/>
        <v>0.50513823666362379</v>
      </c>
      <c r="AW21">
        <f t="shared" si="10"/>
        <v>7.3809437817350512E-2</v>
      </c>
    </row>
    <row r="22" spans="1:49" x14ac:dyDescent="0.2">
      <c r="A22" t="s">
        <v>1805</v>
      </c>
      <c r="B22">
        <v>768.61800000000005</v>
      </c>
      <c r="C22">
        <v>0.62145175236191497</v>
      </c>
      <c r="D22">
        <v>0.63044246112819002</v>
      </c>
      <c r="E22">
        <v>0.48382034821736702</v>
      </c>
      <c r="F22">
        <v>0.47274661911328297</v>
      </c>
      <c r="G22">
        <v>0.65147001799120496</v>
      </c>
      <c r="H22">
        <v>0.68250748219243595</v>
      </c>
      <c r="I22">
        <v>0.46588833506731597</v>
      </c>
      <c r="J22">
        <v>0.44420601455182501</v>
      </c>
      <c r="K22">
        <v>0.480939444546929</v>
      </c>
      <c r="L22">
        <v>0.474614529297882</v>
      </c>
      <c r="M22">
        <v>1.2620712014842299</v>
      </c>
      <c r="N22">
        <v>1.58957505068247</v>
      </c>
      <c r="O22">
        <v>1.69144260826482</v>
      </c>
      <c r="P22">
        <v>1.90489622897527</v>
      </c>
      <c r="Q22">
        <v>0.48638140350337999</v>
      </c>
      <c r="R22">
        <v>0.51465662826266101</v>
      </c>
      <c r="S22">
        <v>0.75233400591392496</v>
      </c>
      <c r="T22">
        <v>0.85879248935511499</v>
      </c>
      <c r="U22">
        <v>0.60408612636927805</v>
      </c>
      <c r="V22">
        <v>0.47269802927546301</v>
      </c>
      <c r="W22">
        <v>1.6406702157597399</v>
      </c>
      <c r="X22">
        <v>1.3707983904771699</v>
      </c>
      <c r="AA22" t="str">
        <f t="shared" si="19"/>
        <v>TAG_44:0+NH4_</v>
      </c>
      <c r="AB22">
        <f t="shared" si="20"/>
        <v>0.6259471067450525</v>
      </c>
      <c r="AC22">
        <f t="shared" si="21"/>
        <v>0.47828348366532503</v>
      </c>
      <c r="AD22">
        <f t="shared" si="22"/>
        <v>0.66698875009182046</v>
      </c>
      <c r="AE22">
        <f t="shared" si="23"/>
        <v>0.45504717480957046</v>
      </c>
      <c r="AF22">
        <f t="shared" si="24"/>
        <v>0.4777769869224055</v>
      </c>
      <c r="AG22">
        <f t="shared" si="25"/>
        <v>1.4258231260833498</v>
      </c>
      <c r="AH22">
        <f t="shared" si="26"/>
        <v>1.798169418620045</v>
      </c>
      <c r="AI22">
        <f t="shared" si="2"/>
        <v>0.80556324763452003</v>
      </c>
      <c r="AJ22">
        <f t="shared" si="3"/>
        <v>0.53839207782237053</v>
      </c>
      <c r="AK22">
        <f t="shared" si="4"/>
        <v>1.5057343031184549</v>
      </c>
      <c r="AM22" t="str">
        <f t="shared" si="5"/>
        <v>TAG_44:0+NH4_</v>
      </c>
      <c r="AN22">
        <f t="shared" si="6"/>
        <v>0.54080870044683471</v>
      </c>
      <c r="AO22">
        <f t="shared" si="7"/>
        <v>1.2147364346557481</v>
      </c>
      <c r="AQ22">
        <f t="shared" si="8"/>
        <v>9.7989019893102491E-2</v>
      </c>
      <c r="AR22">
        <f t="shared" si="9"/>
        <v>0.52309076256483378</v>
      </c>
      <c r="AT22">
        <f t="shared" si="27"/>
        <v>4.3822021905911265E-2</v>
      </c>
      <c r="AU22">
        <f t="shared" si="28"/>
        <v>0.21355090957453188</v>
      </c>
      <c r="AW22">
        <f t="shared" si="10"/>
        <v>4.3709070285238613E-2</v>
      </c>
    </row>
    <row r="23" spans="1:49" x14ac:dyDescent="0.2">
      <c r="A23" t="s">
        <v>1806</v>
      </c>
      <c r="B23">
        <v>786.63599999999997</v>
      </c>
      <c r="C23">
        <v>1.4454669607555299E-2</v>
      </c>
      <c r="D23">
        <v>1.3607467497364099E-2</v>
      </c>
      <c r="E23">
        <v>1.3883137835556E-2</v>
      </c>
      <c r="F23">
        <v>1.40627661240666E-2</v>
      </c>
      <c r="G23">
        <v>1.35956482814559E-2</v>
      </c>
      <c r="H23">
        <v>1.7374065567772899E-2</v>
      </c>
      <c r="I23">
        <v>1.3840911769328E-2</v>
      </c>
      <c r="J23">
        <v>9.8401354861217798E-3</v>
      </c>
      <c r="K23">
        <v>9.4195480190036492E-3</v>
      </c>
      <c r="L23">
        <v>6.5870098036866498E-3</v>
      </c>
      <c r="M23">
        <v>0.199112111970808</v>
      </c>
      <c r="N23">
        <v>0.15573487480450099</v>
      </c>
      <c r="O23">
        <v>0.25614746840945701</v>
      </c>
      <c r="P23">
        <v>0.55656448292525296</v>
      </c>
      <c r="Q23">
        <v>9.6818183674029501E-2</v>
      </c>
      <c r="R23">
        <v>1.9507079517851099E-2</v>
      </c>
      <c r="S23">
        <v>7.1950991373657805E-2</v>
      </c>
      <c r="T23">
        <v>0.119739564891734</v>
      </c>
      <c r="U23">
        <v>5.5965262174437903E-2</v>
      </c>
      <c r="V23">
        <v>7.1802124224260397E-2</v>
      </c>
      <c r="W23">
        <v>0.178215256582411</v>
      </c>
      <c r="X23">
        <v>0.105434508817514</v>
      </c>
      <c r="AA23" t="str">
        <f t="shared" si="19"/>
        <v>TAG_46:5+NH4</v>
      </c>
      <c r="AB23">
        <f t="shared" si="20"/>
        <v>1.40310685524597E-2</v>
      </c>
      <c r="AC23">
        <f t="shared" si="21"/>
        <v>1.3972951979811299E-2</v>
      </c>
      <c r="AD23">
        <f t="shared" si="22"/>
        <v>1.5484856924614401E-2</v>
      </c>
      <c r="AE23">
        <f t="shared" si="23"/>
        <v>1.184052362772489E-2</v>
      </c>
      <c r="AF23">
        <f t="shared" si="24"/>
        <v>8.0032789113451495E-3</v>
      </c>
      <c r="AG23">
        <f t="shared" si="25"/>
        <v>0.17742349338765451</v>
      </c>
      <c r="AH23">
        <f t="shared" si="26"/>
        <v>0.40635597566735498</v>
      </c>
      <c r="AI23">
        <f t="shared" si="2"/>
        <v>9.5845278132695902E-2</v>
      </c>
      <c r="AJ23">
        <f t="shared" si="3"/>
        <v>6.3883693199349154E-2</v>
      </c>
      <c r="AK23">
        <f t="shared" si="4"/>
        <v>0.14182488269996249</v>
      </c>
      <c r="AM23" t="str">
        <f t="shared" si="5"/>
        <v>TAG_46:5+NH4</v>
      </c>
      <c r="AN23">
        <f t="shared" si="6"/>
        <v>1.2666535999191089E-2</v>
      </c>
      <c r="AO23">
        <f t="shared" si="7"/>
        <v>0.17706666461740345</v>
      </c>
      <c r="AQ23">
        <f t="shared" si="8"/>
        <v>2.9128966574180565E-3</v>
      </c>
      <c r="AR23">
        <f t="shared" si="9"/>
        <v>0.13529874105361023</v>
      </c>
      <c r="AT23">
        <f t="shared" si="27"/>
        <v>1.3026869874837382E-3</v>
      </c>
      <c r="AU23">
        <f t="shared" si="28"/>
        <v>5.5235479737049259E-2</v>
      </c>
      <c r="AW23">
        <f t="shared" si="10"/>
        <v>5.3131452508317002E-2</v>
      </c>
    </row>
    <row r="24" spans="1:49" x14ac:dyDescent="0.2">
      <c r="A24" t="s">
        <v>1807</v>
      </c>
      <c r="B24">
        <v>788.63800000000003</v>
      </c>
      <c r="C24">
        <v>0.30835845662154399</v>
      </c>
      <c r="D24">
        <v>0.31162924173835499</v>
      </c>
      <c r="E24">
        <v>0.245350324507808</v>
      </c>
      <c r="F24">
        <v>0.221522550635945</v>
      </c>
      <c r="G24">
        <v>0.32608367123702497</v>
      </c>
      <c r="H24">
        <v>0.30243718402658798</v>
      </c>
      <c r="I24">
        <v>0.22059828717376401</v>
      </c>
      <c r="J24">
        <v>0.240367350292816</v>
      </c>
      <c r="K24">
        <v>0.26718175804549299</v>
      </c>
      <c r="L24">
        <v>0.24367340369776699</v>
      </c>
      <c r="M24">
        <v>4.6900161999824297</v>
      </c>
      <c r="N24">
        <v>4.7042130487732603</v>
      </c>
      <c r="O24">
        <v>5.4448293725857404</v>
      </c>
      <c r="P24">
        <v>6.31033320972971</v>
      </c>
      <c r="Q24">
        <v>1.6118088721469299</v>
      </c>
      <c r="R24">
        <v>1.36559354975002</v>
      </c>
      <c r="S24">
        <v>1.77185721536591</v>
      </c>
      <c r="T24">
        <v>1.5898120604750201</v>
      </c>
      <c r="U24">
        <v>1.22978074905601</v>
      </c>
      <c r="V24">
        <v>1.3039866343053701</v>
      </c>
      <c r="W24">
        <v>2.3506954924364201</v>
      </c>
      <c r="X24">
        <v>1.82451411124346</v>
      </c>
      <c r="AA24" t="str">
        <f t="shared" si="19"/>
        <v>TAG_46:4+NH4_</v>
      </c>
      <c r="AB24">
        <f t="shared" si="20"/>
        <v>0.30999384917994949</v>
      </c>
      <c r="AC24">
        <f t="shared" si="21"/>
        <v>0.23343643757187649</v>
      </c>
      <c r="AD24">
        <f t="shared" si="22"/>
        <v>0.3142604276318065</v>
      </c>
      <c r="AE24">
        <f t="shared" si="23"/>
        <v>0.23048281873329002</v>
      </c>
      <c r="AF24">
        <f t="shared" si="24"/>
        <v>0.25542758087162998</v>
      </c>
      <c r="AG24">
        <f t="shared" si="25"/>
        <v>4.6971146243778445</v>
      </c>
      <c r="AH24">
        <f t="shared" si="26"/>
        <v>5.8775812911577248</v>
      </c>
      <c r="AI24">
        <f t="shared" si="2"/>
        <v>1.6808346379204651</v>
      </c>
      <c r="AJ24">
        <f t="shared" si="3"/>
        <v>1.26688369168069</v>
      </c>
      <c r="AK24">
        <f t="shared" si="4"/>
        <v>2.08760480183994</v>
      </c>
      <c r="AM24" t="str">
        <f t="shared" si="5"/>
        <v>TAG_46:4+NH4_</v>
      </c>
      <c r="AN24">
        <f t="shared" si="6"/>
        <v>0.26872022279771046</v>
      </c>
      <c r="AO24">
        <f t="shared" si="7"/>
        <v>3.1220038093953328</v>
      </c>
      <c r="AQ24">
        <f t="shared" si="8"/>
        <v>4.0807969166253677E-2</v>
      </c>
      <c r="AR24">
        <f t="shared" si="9"/>
        <v>2.0409925205804638</v>
      </c>
      <c r="AT24">
        <f t="shared" si="27"/>
        <v>1.8249878615891727E-2</v>
      </c>
      <c r="AU24">
        <f t="shared" si="28"/>
        <v>0.8332317073765052</v>
      </c>
      <c r="AW24">
        <f t="shared" si="10"/>
        <v>3.5304234650704112E-2</v>
      </c>
    </row>
    <row r="25" spans="1:49" x14ac:dyDescent="0.2">
      <c r="A25" t="s">
        <v>1808</v>
      </c>
      <c r="B25">
        <v>790.64</v>
      </c>
      <c r="C25">
        <v>9.4075713967263894</v>
      </c>
      <c r="D25">
        <v>9.7391074368642894</v>
      </c>
      <c r="E25">
        <v>7.7424136609437397</v>
      </c>
      <c r="F25">
        <v>6.2321679533585197</v>
      </c>
      <c r="G25">
        <v>9.4010196575465201</v>
      </c>
      <c r="H25">
        <v>9.7274545036189792</v>
      </c>
      <c r="I25">
        <v>7.5878938818449999</v>
      </c>
      <c r="J25">
        <v>7.5957033326523504</v>
      </c>
      <c r="K25">
        <v>7.4538329803902803</v>
      </c>
      <c r="L25">
        <v>7.7980804990681403</v>
      </c>
      <c r="M25">
        <v>10.362885654448799</v>
      </c>
      <c r="N25">
        <v>10.2804544622553</v>
      </c>
      <c r="O25">
        <v>13.7214227976516</v>
      </c>
      <c r="P25">
        <v>15.7776320850849</v>
      </c>
      <c r="Q25">
        <v>3.4340955261088899</v>
      </c>
      <c r="R25">
        <v>3.3769463255822001</v>
      </c>
      <c r="S25">
        <v>4.4759605522077903</v>
      </c>
      <c r="T25">
        <v>4.3104384910190001</v>
      </c>
      <c r="U25">
        <v>3.4301039584712698</v>
      </c>
      <c r="V25">
        <v>2.9834012357899899</v>
      </c>
      <c r="W25">
        <v>6.6210930950831504</v>
      </c>
      <c r="X25">
        <v>6.36061843415151</v>
      </c>
      <c r="AA25" t="str">
        <f t="shared" si="19"/>
        <v>TAG_46:3+NH4_</v>
      </c>
      <c r="AB25">
        <f t="shared" si="20"/>
        <v>9.5733394167953385</v>
      </c>
      <c r="AC25">
        <f t="shared" si="21"/>
        <v>6.9872908071511297</v>
      </c>
      <c r="AD25">
        <f t="shared" si="22"/>
        <v>9.5642370805827497</v>
      </c>
      <c r="AE25">
        <f t="shared" si="23"/>
        <v>7.5917986072486752</v>
      </c>
      <c r="AF25">
        <f t="shared" si="24"/>
        <v>7.6259567397292098</v>
      </c>
      <c r="AG25">
        <f t="shared" si="25"/>
        <v>10.32167005835205</v>
      </c>
      <c r="AH25">
        <f t="shared" si="26"/>
        <v>14.749527441368251</v>
      </c>
      <c r="AI25">
        <f t="shared" si="2"/>
        <v>4.3931995216133952</v>
      </c>
      <c r="AJ25">
        <f t="shared" si="3"/>
        <v>3.2067525971306301</v>
      </c>
      <c r="AK25">
        <f t="shared" si="4"/>
        <v>6.4908557646173302</v>
      </c>
      <c r="AM25" t="str">
        <f t="shared" si="5"/>
        <v>TAG_46:3+NH4_</v>
      </c>
      <c r="AN25">
        <f t="shared" si="6"/>
        <v>8.2685245303014216</v>
      </c>
      <c r="AO25">
        <f t="shared" si="7"/>
        <v>7.832401076616331</v>
      </c>
      <c r="AQ25">
        <f t="shared" si="8"/>
        <v>1.2138599687281291</v>
      </c>
      <c r="AR25">
        <f t="shared" si="9"/>
        <v>4.7187808866599008</v>
      </c>
      <c r="AT25">
        <f t="shared" si="27"/>
        <v>0.54285468104837309</v>
      </c>
      <c r="AU25">
        <f t="shared" si="28"/>
        <v>1.9264342300524564</v>
      </c>
      <c r="AW25">
        <f t="shared" si="10"/>
        <v>0.85004067991477505</v>
      </c>
    </row>
    <row r="26" spans="1:49" x14ac:dyDescent="0.2">
      <c r="A26" t="s">
        <v>1809</v>
      </c>
      <c r="B26">
        <v>792.64200000000005</v>
      </c>
      <c r="C26">
        <v>17.078316472802001</v>
      </c>
      <c r="D26">
        <v>18.305980922371599</v>
      </c>
      <c r="E26">
        <v>14.6473405603186</v>
      </c>
      <c r="F26">
        <v>12.394774477266299</v>
      </c>
      <c r="G26">
        <v>17.6703540822297</v>
      </c>
      <c r="H26">
        <v>18.136892817257401</v>
      </c>
      <c r="I26">
        <v>12.825248604404001</v>
      </c>
      <c r="J26">
        <v>14.259108797762901</v>
      </c>
      <c r="K26">
        <v>14.4762836370099</v>
      </c>
      <c r="L26">
        <v>14.067406138967099</v>
      </c>
      <c r="M26">
        <v>22.730079093963401</v>
      </c>
      <c r="N26">
        <v>24.477582928175199</v>
      </c>
      <c r="O26">
        <v>33.437385711856699</v>
      </c>
      <c r="P26">
        <v>30.839289050007601</v>
      </c>
      <c r="Q26">
        <v>8.8799219797941404</v>
      </c>
      <c r="R26">
        <v>8.3699525053048394</v>
      </c>
      <c r="S26">
        <v>13.095814313897501</v>
      </c>
      <c r="T26">
        <v>12.028848183670901</v>
      </c>
      <c r="U26">
        <v>11.2997627415712</v>
      </c>
      <c r="V26">
        <v>12.296005461551299</v>
      </c>
      <c r="W26">
        <v>16.1998181690895</v>
      </c>
      <c r="X26">
        <v>16.555588209171098</v>
      </c>
      <c r="AA26" t="str">
        <f t="shared" si="19"/>
        <v>TAG_46:2+NH4_</v>
      </c>
      <c r="AB26">
        <f t="shared" si="20"/>
        <v>17.692148697586802</v>
      </c>
      <c r="AC26">
        <f t="shared" si="21"/>
        <v>13.52105751879245</v>
      </c>
      <c r="AD26">
        <f t="shared" si="22"/>
        <v>17.903623449743549</v>
      </c>
      <c r="AE26">
        <f t="shared" si="23"/>
        <v>13.542178701083451</v>
      </c>
      <c r="AF26">
        <f t="shared" si="24"/>
        <v>14.2718448879885</v>
      </c>
      <c r="AG26">
        <f t="shared" si="25"/>
        <v>23.6038310110693</v>
      </c>
      <c r="AH26">
        <f t="shared" si="26"/>
        <v>32.13833738093215</v>
      </c>
      <c r="AI26">
        <f t="shared" si="2"/>
        <v>12.562331248784201</v>
      </c>
      <c r="AJ26">
        <f t="shared" si="3"/>
        <v>11.79788410156125</v>
      </c>
      <c r="AK26">
        <f t="shared" si="4"/>
        <v>16.377703189130301</v>
      </c>
      <c r="AM26" t="str">
        <f t="shared" si="5"/>
        <v>TAG_46:2+NH4_</v>
      </c>
      <c r="AN26">
        <f t="shared" si="6"/>
        <v>15.386170651038949</v>
      </c>
      <c r="AO26">
        <f t="shared" si="7"/>
        <v>19.296017386295439</v>
      </c>
      <c r="AQ26">
        <f t="shared" si="8"/>
        <v>2.2234982886570558</v>
      </c>
      <c r="AR26">
        <f t="shared" si="9"/>
        <v>8.5668478826514498</v>
      </c>
      <c r="AT26">
        <f t="shared" si="27"/>
        <v>0.99437866425832522</v>
      </c>
      <c r="AU26">
        <f t="shared" si="28"/>
        <v>3.4974010027564191</v>
      </c>
      <c r="AW26">
        <f t="shared" si="10"/>
        <v>0.37296610946523945</v>
      </c>
    </row>
    <row r="27" spans="1:49" x14ac:dyDescent="0.2">
      <c r="A27" t="s">
        <v>1810</v>
      </c>
      <c r="B27">
        <v>794.64400000000001</v>
      </c>
      <c r="C27">
        <v>8.8230460073118397</v>
      </c>
      <c r="D27">
        <v>8.7366312216718498</v>
      </c>
      <c r="E27">
        <v>7.8061826080120902</v>
      </c>
      <c r="F27">
        <v>6.95939087886254</v>
      </c>
      <c r="G27">
        <v>9.1786813331386394</v>
      </c>
      <c r="H27">
        <v>8.9336830096142794</v>
      </c>
      <c r="I27">
        <v>6.8851867538744198</v>
      </c>
      <c r="J27">
        <v>6.7321009762997601</v>
      </c>
      <c r="K27">
        <v>7.8685792682624598</v>
      </c>
      <c r="L27">
        <v>7.4370290133230199</v>
      </c>
      <c r="M27">
        <v>21.3133941465661</v>
      </c>
      <c r="N27">
        <v>21.843507271488502</v>
      </c>
      <c r="O27">
        <v>23.884971676032201</v>
      </c>
      <c r="P27">
        <v>26.204435664236499</v>
      </c>
      <c r="Q27">
        <v>9.0855836818131106</v>
      </c>
      <c r="R27">
        <v>8.6206814620571706</v>
      </c>
      <c r="S27">
        <v>13.490564567992701</v>
      </c>
      <c r="T27">
        <v>12.386759781189699</v>
      </c>
      <c r="U27">
        <v>12.8825680339319</v>
      </c>
      <c r="V27">
        <v>12.394203837654</v>
      </c>
      <c r="W27">
        <v>16.061475208801301</v>
      </c>
      <c r="X27">
        <v>15.8229811451268</v>
      </c>
      <c r="AA27" t="str">
        <f t="shared" si="19"/>
        <v>TAG_46:1+NH4_</v>
      </c>
      <c r="AB27">
        <f t="shared" si="20"/>
        <v>8.7798386144918439</v>
      </c>
      <c r="AC27">
        <f t="shared" si="21"/>
        <v>7.3827867434373147</v>
      </c>
      <c r="AD27">
        <f t="shared" si="22"/>
        <v>9.0561821713764594</v>
      </c>
      <c r="AE27">
        <f t="shared" si="23"/>
        <v>6.80864386508709</v>
      </c>
      <c r="AF27">
        <f t="shared" si="24"/>
        <v>7.6528041407927399</v>
      </c>
      <c r="AG27">
        <f t="shared" si="25"/>
        <v>21.578450709027301</v>
      </c>
      <c r="AH27">
        <f t="shared" si="26"/>
        <v>25.04470367013435</v>
      </c>
      <c r="AI27">
        <f t="shared" si="2"/>
        <v>12.938662174591201</v>
      </c>
      <c r="AJ27">
        <f t="shared" si="3"/>
        <v>12.63838593579295</v>
      </c>
      <c r="AK27">
        <f t="shared" si="4"/>
        <v>15.942228176964051</v>
      </c>
      <c r="AM27" t="str">
        <f t="shared" si="5"/>
        <v>TAG_46:1+NH4_</v>
      </c>
      <c r="AN27">
        <f t="shared" si="6"/>
        <v>7.9360511070370894</v>
      </c>
      <c r="AO27">
        <f t="shared" si="7"/>
        <v>17.628486133301969</v>
      </c>
      <c r="AQ27">
        <f t="shared" si="8"/>
        <v>0.95184667202131357</v>
      </c>
      <c r="AR27">
        <f t="shared" si="9"/>
        <v>5.4850140688811235</v>
      </c>
      <c r="AT27">
        <f t="shared" si="27"/>
        <v>0.42567877255932085</v>
      </c>
      <c r="AU27">
        <f t="shared" si="28"/>
        <v>2.2392476167909563</v>
      </c>
      <c r="AW27">
        <f t="shared" si="10"/>
        <v>1.5785404076721275E-2</v>
      </c>
    </row>
    <row r="28" spans="1:49" x14ac:dyDescent="0.2">
      <c r="A28" t="s">
        <v>1811</v>
      </c>
      <c r="B28">
        <v>796.64599999999996</v>
      </c>
      <c r="C28">
        <v>0.78431692906436901</v>
      </c>
      <c r="D28">
        <v>1.0081373892355301</v>
      </c>
      <c r="E28">
        <v>0.93885134135077997</v>
      </c>
      <c r="F28">
        <v>0.89839748368378902</v>
      </c>
      <c r="G28">
        <v>1.02793812109675</v>
      </c>
      <c r="H28">
        <v>1.16783101570534</v>
      </c>
      <c r="I28">
        <v>0.93794316676267897</v>
      </c>
      <c r="J28">
        <v>0.88204731906537504</v>
      </c>
      <c r="K28">
        <v>0.81757967620975003</v>
      </c>
      <c r="L28">
        <v>0.97258013344999095</v>
      </c>
      <c r="M28">
        <v>2.1125851997186702</v>
      </c>
      <c r="N28">
        <v>2.5335451565344602</v>
      </c>
      <c r="O28">
        <v>3.8354381254003398</v>
      </c>
      <c r="P28">
        <v>3.9689847298903498</v>
      </c>
      <c r="Q28">
        <v>1.11111469397623</v>
      </c>
      <c r="R28">
        <v>1.24105139724439</v>
      </c>
      <c r="S28">
        <v>1.3850092797125999</v>
      </c>
      <c r="T28">
        <v>2.3573546928028102</v>
      </c>
      <c r="U28">
        <v>1.7842307916053499</v>
      </c>
      <c r="V28">
        <v>1.72317271963552</v>
      </c>
      <c r="W28">
        <v>1.8144522838863</v>
      </c>
      <c r="X28">
        <v>2.5414339617726101</v>
      </c>
      <c r="AA28" t="str">
        <f t="shared" si="19"/>
        <v>TAG_46:0+NH4_</v>
      </c>
      <c r="AB28">
        <f t="shared" si="20"/>
        <v>0.89622715914994955</v>
      </c>
      <c r="AC28">
        <f t="shared" si="21"/>
        <v>0.91862441251728444</v>
      </c>
      <c r="AD28">
        <f t="shared" si="22"/>
        <v>1.097884568401045</v>
      </c>
      <c r="AE28">
        <f t="shared" si="23"/>
        <v>0.909995242914027</v>
      </c>
      <c r="AF28">
        <f t="shared" si="24"/>
        <v>0.89507990482987054</v>
      </c>
      <c r="AG28">
        <f t="shared" si="25"/>
        <v>2.3230651781265652</v>
      </c>
      <c r="AH28">
        <f t="shared" si="26"/>
        <v>3.9022114276453448</v>
      </c>
      <c r="AI28">
        <f t="shared" si="2"/>
        <v>1.871181986257705</v>
      </c>
      <c r="AJ28">
        <f t="shared" si="3"/>
        <v>1.7537017556204351</v>
      </c>
      <c r="AK28">
        <f t="shared" si="4"/>
        <v>2.177943122829455</v>
      </c>
      <c r="AM28" t="str">
        <f t="shared" si="5"/>
        <v>TAG_46:0+NH4_</v>
      </c>
      <c r="AN28">
        <f t="shared" si="6"/>
        <v>0.94356225756243539</v>
      </c>
      <c r="AO28">
        <f t="shared" si="7"/>
        <v>2.4056206940959006</v>
      </c>
      <c r="AQ28">
        <f t="shared" si="8"/>
        <v>8.6826214760686499E-2</v>
      </c>
      <c r="AR28">
        <f t="shared" si="9"/>
        <v>0.86733202238236795</v>
      </c>
      <c r="AT28">
        <f t="shared" si="27"/>
        <v>3.8829863686778127E-2</v>
      </c>
      <c r="AU28">
        <f t="shared" si="28"/>
        <v>0.35408681540216674</v>
      </c>
      <c r="AW28">
        <f t="shared" si="10"/>
        <v>1.9236681609745527E-2</v>
      </c>
    </row>
    <row r="29" spans="1:49" x14ac:dyDescent="0.2">
      <c r="A29" t="s">
        <v>1812</v>
      </c>
      <c r="B29">
        <v>810.66</v>
      </c>
      <c r="C29">
        <v>4.7330481765066696E-3</v>
      </c>
      <c r="D29">
        <v>7.45305090903081E-3</v>
      </c>
      <c r="E29">
        <v>3.4907509867725898E-3</v>
      </c>
      <c r="F29">
        <v>5.1203923277646102E-3</v>
      </c>
      <c r="G29">
        <v>5.6909701696717099E-3</v>
      </c>
      <c r="H29">
        <v>5.4249180192121899E-3</v>
      </c>
      <c r="I29">
        <v>8.1735368257818408E-3</v>
      </c>
      <c r="J29">
        <v>5.6404392817831399E-3</v>
      </c>
      <c r="K29">
        <v>5.0143185308958596E-3</v>
      </c>
      <c r="L29">
        <v>4.4690495301556504E-3</v>
      </c>
      <c r="M29">
        <v>2.3979431685988699E-2</v>
      </c>
      <c r="N29">
        <v>8.05069719843374E-2</v>
      </c>
      <c r="O29">
        <v>3.3584310133522803E-2</v>
      </c>
      <c r="P29">
        <v>3.4715999415822402E-2</v>
      </c>
      <c r="Q29">
        <v>2.6274464642346802E-2</v>
      </c>
      <c r="R29">
        <v>0</v>
      </c>
      <c r="S29">
        <v>5.51971825240734E-2</v>
      </c>
      <c r="T29">
        <v>5.9139467535489397E-2</v>
      </c>
      <c r="U29">
        <v>0</v>
      </c>
      <c r="V29">
        <v>3.1910778364797603E-2</v>
      </c>
      <c r="W29">
        <v>6.5265885851735594E-2</v>
      </c>
      <c r="X29">
        <v>5.3078967145959499E-2</v>
      </c>
      <c r="AA29" t="str">
        <f t="shared" si="19"/>
        <v>TAG_48:7+NH4_</v>
      </c>
      <c r="AB29">
        <f t="shared" si="20"/>
        <v>6.0930495427687394E-3</v>
      </c>
      <c r="AC29">
        <f t="shared" si="21"/>
        <v>4.3055716572686E-3</v>
      </c>
      <c r="AD29">
        <f t="shared" si="22"/>
        <v>5.5579440944419495E-3</v>
      </c>
      <c r="AE29">
        <f t="shared" si="23"/>
        <v>6.9069880537824899E-3</v>
      </c>
      <c r="AF29">
        <f t="shared" si="24"/>
        <v>4.741684030525755E-3</v>
      </c>
      <c r="AG29">
        <f t="shared" si="25"/>
        <v>5.2243201835163053E-2</v>
      </c>
      <c r="AH29">
        <f t="shared" si="26"/>
        <v>3.4150154774672606E-2</v>
      </c>
      <c r="AI29">
        <f t="shared" si="2"/>
        <v>5.7168325029781399E-2</v>
      </c>
      <c r="AJ29">
        <f t="shared" si="3"/>
        <v>1.5955389182398801E-2</v>
      </c>
      <c r="AK29">
        <f t="shared" si="4"/>
        <v>5.9172426498847547E-2</v>
      </c>
      <c r="AM29" t="str">
        <f t="shared" si="5"/>
        <v>TAG_48:7+NH4_</v>
      </c>
      <c r="AN29">
        <f t="shared" si="6"/>
        <v>5.5210474757575057E-3</v>
      </c>
      <c r="AO29">
        <f t="shared" si="7"/>
        <v>4.3737899464172683E-2</v>
      </c>
      <c r="AQ29">
        <f t="shared" si="8"/>
        <v>1.0409332178442662E-3</v>
      </c>
      <c r="AR29">
        <f t="shared" si="9"/>
        <v>1.8403354652531064E-2</v>
      </c>
      <c r="AT29">
        <f t="shared" si="27"/>
        <v>4.6551948702747527E-4</v>
      </c>
      <c r="AU29">
        <f t="shared" si="28"/>
        <v>7.5131380756959876E-3</v>
      </c>
      <c r="AW29">
        <f t="shared" si="10"/>
        <v>9.6150733136725862E-3</v>
      </c>
    </row>
    <row r="30" spans="1:49" x14ac:dyDescent="0.2">
      <c r="A30" t="s">
        <v>1813</v>
      </c>
      <c r="B30">
        <v>812.66200000000003</v>
      </c>
      <c r="C30">
        <v>1.61083344302793E-2</v>
      </c>
      <c r="D30">
        <v>1.6247799484081699E-2</v>
      </c>
      <c r="E30">
        <v>1.37419404872421E-2</v>
      </c>
      <c r="F30">
        <v>1.6371054644055399E-2</v>
      </c>
      <c r="G30">
        <v>2.4613745114761599E-2</v>
      </c>
      <c r="H30">
        <v>1.4526662999526801E-2</v>
      </c>
      <c r="I30">
        <v>1.23078068661819E-2</v>
      </c>
      <c r="J30">
        <v>9.8632464894875902E-3</v>
      </c>
      <c r="K30">
        <v>1.6966116323449E-2</v>
      </c>
      <c r="L30">
        <v>2.0888491321019099E-2</v>
      </c>
      <c r="M30">
        <v>0.360393537999947</v>
      </c>
      <c r="N30">
        <v>0.31569353294330799</v>
      </c>
      <c r="O30">
        <v>0.152291302631026</v>
      </c>
      <c r="P30">
        <v>0.29799597935676297</v>
      </c>
      <c r="Q30">
        <v>3.1006908859098799E-2</v>
      </c>
      <c r="R30">
        <v>0.15711903341382299</v>
      </c>
      <c r="S30">
        <v>6.9765442330044697E-2</v>
      </c>
      <c r="T30">
        <v>0.111149308151801</v>
      </c>
      <c r="U30">
        <v>0.121963349508695</v>
      </c>
      <c r="V30">
        <v>5.2042492885890197E-2</v>
      </c>
      <c r="W30">
        <v>9.4431552861866094E-2</v>
      </c>
      <c r="X30">
        <v>8.0136182421464197E-2</v>
      </c>
      <c r="AA30" t="str">
        <f t="shared" si="19"/>
        <v>TAG_48:6+NH4_</v>
      </c>
      <c r="AB30">
        <f t="shared" si="20"/>
        <v>1.6178066957180499E-2</v>
      </c>
      <c r="AC30">
        <f t="shared" si="21"/>
        <v>1.5056497565648749E-2</v>
      </c>
      <c r="AD30">
        <f t="shared" si="22"/>
        <v>1.95702040571442E-2</v>
      </c>
      <c r="AE30">
        <f t="shared" si="23"/>
        <v>1.1085526677834745E-2</v>
      </c>
      <c r="AF30">
        <f t="shared" si="24"/>
        <v>1.8927303822234051E-2</v>
      </c>
      <c r="AG30">
        <f t="shared" si="25"/>
        <v>0.33804353547162747</v>
      </c>
      <c r="AH30">
        <f t="shared" si="26"/>
        <v>0.2251436409938945</v>
      </c>
      <c r="AI30">
        <f t="shared" si="2"/>
        <v>9.0457375240922844E-2</v>
      </c>
      <c r="AJ30">
        <f t="shared" si="3"/>
        <v>8.7002921197292596E-2</v>
      </c>
      <c r="AK30">
        <f t="shared" si="4"/>
        <v>8.7283867641665153E-2</v>
      </c>
      <c r="AM30" t="str">
        <f t="shared" si="5"/>
        <v>TAG_48:6+NH4_</v>
      </c>
      <c r="AN30">
        <f t="shared" si="6"/>
        <v>1.616351981600845E-2</v>
      </c>
      <c r="AO30">
        <f t="shared" si="7"/>
        <v>0.16558626810908053</v>
      </c>
      <c r="AQ30">
        <f t="shared" si="8"/>
        <v>3.4005780297369321E-3</v>
      </c>
      <c r="AR30">
        <f t="shared" si="9"/>
        <v>0.11318077200380679</v>
      </c>
      <c r="AT30">
        <f t="shared" si="27"/>
        <v>1.5207847274568162E-3</v>
      </c>
      <c r="AU30">
        <f t="shared" si="28"/>
        <v>4.6205856683934371E-2</v>
      </c>
      <c r="AW30">
        <f t="shared" si="10"/>
        <v>4.1844020702812235E-2</v>
      </c>
    </row>
    <row r="31" spans="1:49" x14ac:dyDescent="0.2">
      <c r="A31" t="s">
        <v>1814</v>
      </c>
      <c r="B31">
        <v>814.66399999999999</v>
      </c>
      <c r="C31">
        <v>0.188334387362629</v>
      </c>
      <c r="D31">
        <v>0.16245321235311999</v>
      </c>
      <c r="E31">
        <v>0.14122355853510901</v>
      </c>
      <c r="F31">
        <v>0.124609202997906</v>
      </c>
      <c r="G31">
        <v>0.14020942087888899</v>
      </c>
      <c r="H31">
        <v>0.15912621418699699</v>
      </c>
      <c r="I31">
        <v>0.12824592720700301</v>
      </c>
      <c r="J31">
        <v>0.13233382764298099</v>
      </c>
      <c r="K31">
        <v>0.14912725939865901</v>
      </c>
      <c r="L31">
        <v>0.138922954099368</v>
      </c>
      <c r="M31">
        <v>3.8593213898438701</v>
      </c>
      <c r="N31">
        <v>4.0940735499948397</v>
      </c>
      <c r="O31">
        <v>4.9852789316054302</v>
      </c>
      <c r="P31">
        <v>6.4284533543797799</v>
      </c>
      <c r="Q31">
        <v>1.3988291212711601</v>
      </c>
      <c r="R31">
        <v>1.1541730859628201</v>
      </c>
      <c r="S31">
        <v>1.56895552518832</v>
      </c>
      <c r="T31">
        <v>1.59035574476594</v>
      </c>
      <c r="U31">
        <v>1.00683361280388</v>
      </c>
      <c r="V31">
        <v>1.3813048085106101</v>
      </c>
      <c r="W31">
        <v>2.3824760163741998</v>
      </c>
      <c r="X31">
        <v>1.8346213230292701</v>
      </c>
      <c r="AA31" t="str">
        <f t="shared" si="19"/>
        <v>TAG_48:5+NH4_</v>
      </c>
      <c r="AB31">
        <f t="shared" si="20"/>
        <v>0.17539379985787451</v>
      </c>
      <c r="AC31">
        <f t="shared" si="21"/>
        <v>0.1329163807665075</v>
      </c>
      <c r="AD31">
        <f t="shared" si="22"/>
        <v>0.149667817532943</v>
      </c>
      <c r="AE31">
        <f t="shared" si="23"/>
        <v>0.13028987742499198</v>
      </c>
      <c r="AF31">
        <f t="shared" si="24"/>
        <v>0.1440251067490135</v>
      </c>
      <c r="AG31">
        <f t="shared" si="25"/>
        <v>3.9766974699193547</v>
      </c>
      <c r="AH31">
        <f t="shared" si="26"/>
        <v>5.7068661429926051</v>
      </c>
      <c r="AI31">
        <f t="shared" si="2"/>
        <v>1.57965563497713</v>
      </c>
      <c r="AJ31">
        <f t="shared" si="3"/>
        <v>1.194069210657245</v>
      </c>
      <c r="AK31">
        <f t="shared" si="4"/>
        <v>2.1085486697017348</v>
      </c>
      <c r="AM31" t="str">
        <f t="shared" si="5"/>
        <v>TAG_48:5+NH4_</v>
      </c>
      <c r="AN31">
        <f t="shared" si="6"/>
        <v>0.14645859646626608</v>
      </c>
      <c r="AO31">
        <f t="shared" si="7"/>
        <v>2.9131674256496138</v>
      </c>
      <c r="AQ31">
        <f t="shared" si="8"/>
        <v>1.8015868344788362E-2</v>
      </c>
      <c r="AR31">
        <f t="shared" si="9"/>
        <v>1.8918781930547133</v>
      </c>
      <c r="AT31">
        <f t="shared" si="27"/>
        <v>8.056941258526679E-3</v>
      </c>
      <c r="AU31">
        <f t="shared" si="28"/>
        <v>0.77235603808044895</v>
      </c>
      <c r="AW31">
        <f t="shared" si="10"/>
        <v>3.0783636256054459E-2</v>
      </c>
    </row>
    <row r="32" spans="1:49" x14ac:dyDescent="0.2">
      <c r="A32" t="s">
        <v>1815</v>
      </c>
      <c r="B32">
        <v>816.66600000000005</v>
      </c>
      <c r="C32">
        <v>1.82761543037095</v>
      </c>
      <c r="D32">
        <v>1.8791439707920701</v>
      </c>
      <c r="E32">
        <v>1.58427642462282</v>
      </c>
      <c r="F32">
        <v>1.40767370858473</v>
      </c>
      <c r="G32">
        <v>1.6708357118616799</v>
      </c>
      <c r="H32">
        <v>1.6852788265014</v>
      </c>
      <c r="I32">
        <v>1.65287378041505</v>
      </c>
      <c r="J32">
        <v>1.7381306787884301</v>
      </c>
      <c r="K32">
        <v>1.6326350836400101</v>
      </c>
      <c r="L32">
        <v>1.54207237026046</v>
      </c>
      <c r="M32">
        <v>20.447085092338199</v>
      </c>
      <c r="N32">
        <v>21.839944216921701</v>
      </c>
      <c r="O32">
        <v>33.306603335603398</v>
      </c>
      <c r="P32">
        <v>44.022488980581699</v>
      </c>
      <c r="Q32">
        <v>6.4674950254677297</v>
      </c>
      <c r="R32">
        <v>6.6854013467057696</v>
      </c>
      <c r="S32">
        <v>8.1904868400709692</v>
      </c>
      <c r="T32">
        <v>8.6171703713342502</v>
      </c>
      <c r="U32">
        <v>8.5839269590553702</v>
      </c>
      <c r="V32">
        <v>8.5850760767970993</v>
      </c>
      <c r="W32">
        <v>16.0927182816982</v>
      </c>
      <c r="X32">
        <v>15.739682414915499</v>
      </c>
      <c r="AA32" t="str">
        <f t="shared" si="19"/>
        <v>TAG_48:4+NH4_</v>
      </c>
      <c r="AB32">
        <f t="shared" si="20"/>
        <v>1.85337970058151</v>
      </c>
      <c r="AC32">
        <f t="shared" si="21"/>
        <v>1.495975066603775</v>
      </c>
      <c r="AD32">
        <f t="shared" si="22"/>
        <v>1.6780572691815401</v>
      </c>
      <c r="AE32">
        <f t="shared" si="23"/>
        <v>1.6955022296017401</v>
      </c>
      <c r="AF32">
        <f t="shared" si="24"/>
        <v>1.5873537269502349</v>
      </c>
      <c r="AG32">
        <f t="shared" si="25"/>
        <v>21.14351465462995</v>
      </c>
      <c r="AH32">
        <f t="shared" si="26"/>
        <v>38.664546158092548</v>
      </c>
      <c r="AI32">
        <f t="shared" si="2"/>
        <v>8.4038286057026106</v>
      </c>
      <c r="AJ32">
        <f t="shared" si="3"/>
        <v>8.5845015179262347</v>
      </c>
      <c r="AK32">
        <f t="shared" si="4"/>
        <v>15.91620034830685</v>
      </c>
      <c r="AM32" t="str">
        <f t="shared" si="5"/>
        <v>TAG_48:4+NH4_</v>
      </c>
      <c r="AN32">
        <f t="shared" si="6"/>
        <v>1.6620535985837601</v>
      </c>
      <c r="AO32">
        <f t="shared" si="7"/>
        <v>18.542518256931636</v>
      </c>
      <c r="AQ32">
        <f t="shared" si="8"/>
        <v>0.13336299646259145</v>
      </c>
      <c r="AR32">
        <f t="shared" si="9"/>
        <v>12.455057808891848</v>
      </c>
      <c r="AT32">
        <f t="shared" si="27"/>
        <v>5.9641745154683692E-2</v>
      </c>
      <c r="AU32">
        <f t="shared" si="28"/>
        <v>5.0847560581086846</v>
      </c>
      <c r="AW32">
        <f t="shared" si="10"/>
        <v>3.8754118354266363E-2</v>
      </c>
    </row>
    <row r="33" spans="1:49" x14ac:dyDescent="0.2">
      <c r="A33" t="s">
        <v>1816</v>
      </c>
      <c r="B33">
        <v>818.66800000000001</v>
      </c>
      <c r="C33">
        <v>46.176749406421003</v>
      </c>
      <c r="D33">
        <v>45.502451720799399</v>
      </c>
      <c r="E33">
        <v>45.757180681113901</v>
      </c>
      <c r="F33">
        <v>39.567405786904096</v>
      </c>
      <c r="G33">
        <v>51.589963465436902</v>
      </c>
      <c r="H33">
        <v>45.946181827395598</v>
      </c>
      <c r="I33">
        <v>43.697234907391298</v>
      </c>
      <c r="J33">
        <v>51.183466305266997</v>
      </c>
      <c r="K33">
        <v>41.570325789409601</v>
      </c>
      <c r="L33">
        <v>43.0168071720448</v>
      </c>
      <c r="M33">
        <v>149.22581501146001</v>
      </c>
      <c r="N33">
        <v>147.513050273365</v>
      </c>
      <c r="O33">
        <v>224.938762856571</v>
      </c>
      <c r="P33">
        <v>255.01743194078699</v>
      </c>
      <c r="Q33">
        <v>49.777573587362603</v>
      </c>
      <c r="R33">
        <v>51.120829522648599</v>
      </c>
      <c r="S33">
        <v>75.093285531823696</v>
      </c>
      <c r="T33">
        <v>77.830819196815398</v>
      </c>
      <c r="U33">
        <v>62.859272504042799</v>
      </c>
      <c r="V33">
        <v>69.281790194714901</v>
      </c>
      <c r="W33">
        <v>110.607973653241</v>
      </c>
      <c r="X33">
        <v>111.459812208649</v>
      </c>
      <c r="AA33" t="str">
        <f t="shared" si="19"/>
        <v>TAG_48:3+NH4_</v>
      </c>
      <c r="AB33">
        <f t="shared" si="20"/>
        <v>45.839600563610205</v>
      </c>
      <c r="AC33">
        <f t="shared" si="21"/>
        <v>42.662293234008999</v>
      </c>
      <c r="AD33">
        <f t="shared" si="22"/>
        <v>48.76807264641625</v>
      </c>
      <c r="AE33">
        <f t="shared" si="23"/>
        <v>47.440350606329147</v>
      </c>
      <c r="AF33">
        <f t="shared" si="24"/>
        <v>42.2935664807272</v>
      </c>
      <c r="AG33">
        <f t="shared" si="25"/>
        <v>148.36943264241251</v>
      </c>
      <c r="AH33">
        <f t="shared" si="26"/>
        <v>239.97809739867898</v>
      </c>
      <c r="AI33">
        <f t="shared" si="2"/>
        <v>76.462052364319547</v>
      </c>
      <c r="AJ33">
        <f t="shared" si="3"/>
        <v>66.070531349378854</v>
      </c>
      <c r="AK33">
        <f t="shared" si="4"/>
        <v>111.033892930945</v>
      </c>
      <c r="AM33" t="str">
        <f t="shared" si="5"/>
        <v>TAG_48:3+NH4_</v>
      </c>
      <c r="AN33">
        <f t="shared" si="6"/>
        <v>45.400776706218366</v>
      </c>
      <c r="AO33">
        <f t="shared" si="7"/>
        <v>128.38280133714699</v>
      </c>
      <c r="AQ33">
        <f t="shared" si="8"/>
        <v>2.8655347290542146</v>
      </c>
      <c r="AR33">
        <f t="shared" si="9"/>
        <v>70.23628571082088</v>
      </c>
      <c r="AT33">
        <f t="shared" si="27"/>
        <v>1.2815060892103329</v>
      </c>
      <c r="AU33">
        <f t="shared" si="28"/>
        <v>28.673843569974078</v>
      </c>
      <c r="AW33">
        <f t="shared" si="10"/>
        <v>5.7405448798783891E-2</v>
      </c>
    </row>
    <row r="34" spans="1:49" x14ac:dyDescent="0.2">
      <c r="A34" t="s">
        <v>1817</v>
      </c>
      <c r="B34">
        <v>820.67</v>
      </c>
      <c r="C34">
        <v>56.231896478450302</v>
      </c>
      <c r="D34">
        <v>54.732969709060498</v>
      </c>
      <c r="E34">
        <v>50.370280538042401</v>
      </c>
      <c r="F34">
        <v>47.525269107705299</v>
      </c>
      <c r="G34">
        <v>58.405331955349702</v>
      </c>
      <c r="H34">
        <v>55.166831638982899</v>
      </c>
      <c r="I34">
        <v>51.306037093972598</v>
      </c>
      <c r="J34">
        <v>52.544919816512603</v>
      </c>
      <c r="K34">
        <v>49.477150718566001</v>
      </c>
      <c r="L34">
        <v>52.972551437315801</v>
      </c>
      <c r="M34">
        <v>228.74956169038001</v>
      </c>
      <c r="N34">
        <v>238.086601751963</v>
      </c>
      <c r="O34">
        <v>294.84383552715798</v>
      </c>
      <c r="P34">
        <v>308.62397409117301</v>
      </c>
      <c r="Q34">
        <v>93.330891841605805</v>
      </c>
      <c r="R34">
        <v>96.086807888123204</v>
      </c>
      <c r="S34">
        <v>145.46143325960401</v>
      </c>
      <c r="T34">
        <v>140.9217856576</v>
      </c>
      <c r="U34">
        <v>125.41158581336001</v>
      </c>
      <c r="V34">
        <v>127.938224950814</v>
      </c>
      <c r="W34">
        <v>146.26940131288001</v>
      </c>
      <c r="X34">
        <v>148.57770498296699</v>
      </c>
      <c r="AA34" t="str">
        <f t="shared" si="19"/>
        <v>TAG_48:2+NH4_</v>
      </c>
      <c r="AB34">
        <f t="shared" si="20"/>
        <v>55.482433093755404</v>
      </c>
      <c r="AC34">
        <f t="shared" si="21"/>
        <v>48.947774822873853</v>
      </c>
      <c r="AD34">
        <f t="shared" si="22"/>
        <v>56.786081797166304</v>
      </c>
      <c r="AE34">
        <f t="shared" si="23"/>
        <v>51.925478455242597</v>
      </c>
      <c r="AF34">
        <f t="shared" si="24"/>
        <v>51.224851077940897</v>
      </c>
      <c r="AG34">
        <f t="shared" si="25"/>
        <v>233.41808172117152</v>
      </c>
      <c r="AH34">
        <f t="shared" si="26"/>
        <v>301.73390480916549</v>
      </c>
      <c r="AI34">
        <f t="shared" si="2"/>
        <v>143.19160945860199</v>
      </c>
      <c r="AJ34">
        <f t="shared" si="3"/>
        <v>126.674905382087</v>
      </c>
      <c r="AK34">
        <f t="shared" si="4"/>
        <v>147.42355314792349</v>
      </c>
      <c r="AM34" t="str">
        <f t="shared" si="5"/>
        <v>TAG_48:2+NH4_</v>
      </c>
      <c r="AN34">
        <f t="shared" si="6"/>
        <v>52.87332384939581</v>
      </c>
      <c r="AO34">
        <f t="shared" si="7"/>
        <v>190.48841090378988</v>
      </c>
      <c r="AQ34">
        <f t="shared" si="8"/>
        <v>3.2071379115933354</v>
      </c>
      <c r="AR34">
        <f t="shared" si="9"/>
        <v>74.803491626705906</v>
      </c>
      <c r="AT34">
        <f t="shared" si="27"/>
        <v>1.4342756767078817</v>
      </c>
      <c r="AU34">
        <f t="shared" si="28"/>
        <v>30.538397577330581</v>
      </c>
      <c r="AW34">
        <f t="shared" si="10"/>
        <v>1.4623334925556368E-2</v>
      </c>
    </row>
    <row r="35" spans="1:49" x14ac:dyDescent="0.2">
      <c r="A35" t="s">
        <v>1818</v>
      </c>
      <c r="B35">
        <v>822.67200000000003</v>
      </c>
      <c r="C35">
        <v>21.046119237790698</v>
      </c>
      <c r="D35">
        <v>21.6128999501266</v>
      </c>
      <c r="E35">
        <v>21.1420427983733</v>
      </c>
      <c r="F35">
        <v>18.3532418857735</v>
      </c>
      <c r="G35">
        <v>21.796257078559702</v>
      </c>
      <c r="H35">
        <v>21.399395385803199</v>
      </c>
      <c r="I35">
        <v>18.0351566983698</v>
      </c>
      <c r="J35">
        <v>20.661431288522401</v>
      </c>
      <c r="K35">
        <v>18.321834907387501</v>
      </c>
      <c r="L35">
        <v>20.250930510198</v>
      </c>
      <c r="M35">
        <v>98.990688688050994</v>
      </c>
      <c r="N35">
        <v>103.447987689744</v>
      </c>
      <c r="O35">
        <v>132.87652004824</v>
      </c>
      <c r="P35">
        <v>145.36840108277099</v>
      </c>
      <c r="Q35">
        <v>48.130559814184799</v>
      </c>
      <c r="R35">
        <v>47.718018142416398</v>
      </c>
      <c r="S35">
        <v>74.349120500466796</v>
      </c>
      <c r="T35">
        <v>84.704576101580798</v>
      </c>
      <c r="U35">
        <v>73.103669472526903</v>
      </c>
      <c r="V35">
        <v>73.816700916062004</v>
      </c>
      <c r="W35">
        <v>72.214664233431805</v>
      </c>
      <c r="X35">
        <v>71.221951466950998</v>
      </c>
      <c r="AA35" t="str">
        <f t="shared" si="19"/>
        <v>TAG_48:1+NH4_</v>
      </c>
      <c r="AB35">
        <f t="shared" si="20"/>
        <v>21.329509593958647</v>
      </c>
      <c r="AC35">
        <f t="shared" si="21"/>
        <v>19.747642342073398</v>
      </c>
      <c r="AD35">
        <f t="shared" si="22"/>
        <v>21.59782623218145</v>
      </c>
      <c r="AE35">
        <f t="shared" si="23"/>
        <v>19.348293993446099</v>
      </c>
      <c r="AF35">
        <f t="shared" si="24"/>
        <v>19.28638270879275</v>
      </c>
      <c r="AG35">
        <f t="shared" si="25"/>
        <v>101.2193381888975</v>
      </c>
      <c r="AH35">
        <f t="shared" si="26"/>
        <v>139.12246056550549</v>
      </c>
      <c r="AI35">
        <f t="shared" si="2"/>
        <v>79.52684830102379</v>
      </c>
      <c r="AJ35">
        <f t="shared" si="3"/>
        <v>73.460185194294453</v>
      </c>
      <c r="AK35">
        <f t="shared" si="4"/>
        <v>71.718307850191394</v>
      </c>
      <c r="AM35" t="str">
        <f t="shared" si="5"/>
        <v>TAG_48:1+NH4_</v>
      </c>
      <c r="AN35">
        <f t="shared" si="6"/>
        <v>20.261930974090472</v>
      </c>
      <c r="AO35">
        <f t="shared" si="7"/>
        <v>93.009428019982536</v>
      </c>
      <c r="AQ35">
        <f t="shared" si="8"/>
        <v>1.115264542332665</v>
      </c>
      <c r="AR35">
        <f t="shared" si="9"/>
        <v>28.333191862841655</v>
      </c>
      <c r="AT35">
        <f t="shared" si="27"/>
        <v>0.49876146591020615</v>
      </c>
      <c r="AU35">
        <f t="shared" si="28"/>
        <v>11.56697714138974</v>
      </c>
      <c r="AW35">
        <f t="shared" si="10"/>
        <v>4.5304186962053959E-3</v>
      </c>
    </row>
    <row r="36" spans="1:49" x14ac:dyDescent="0.2">
      <c r="A36" t="s">
        <v>1819</v>
      </c>
      <c r="B36">
        <v>824.67399999999998</v>
      </c>
      <c r="C36">
        <v>1.34480512254357</v>
      </c>
      <c r="D36">
        <v>1.73431229049373</v>
      </c>
      <c r="E36">
        <v>1.6426073149829501</v>
      </c>
      <c r="F36">
        <v>1.8781778036040899</v>
      </c>
      <c r="G36">
        <v>1.79482394042966</v>
      </c>
      <c r="H36">
        <v>1.9806153229821399</v>
      </c>
      <c r="I36">
        <v>1.6705292119822199</v>
      </c>
      <c r="J36">
        <v>1.8451748768640801</v>
      </c>
      <c r="K36">
        <v>1.4014292961201</v>
      </c>
      <c r="L36">
        <v>1.7163982388438199</v>
      </c>
      <c r="M36">
        <v>6.7540540601972898</v>
      </c>
      <c r="N36">
        <v>6.4667059401316598</v>
      </c>
      <c r="O36">
        <v>12.2565144357091</v>
      </c>
      <c r="P36">
        <v>10.6681719847453</v>
      </c>
      <c r="Q36">
        <v>3.5709366830310598</v>
      </c>
      <c r="R36">
        <v>3.1640868524772898</v>
      </c>
      <c r="S36">
        <v>5.1936682007035904</v>
      </c>
      <c r="T36">
        <v>8.4207068069125803</v>
      </c>
      <c r="U36">
        <v>9.0113464406247097</v>
      </c>
      <c r="V36">
        <v>5.1219463745063996</v>
      </c>
      <c r="W36">
        <v>5.6516257214400101</v>
      </c>
      <c r="X36">
        <v>5.0863088763220796</v>
      </c>
      <c r="AA36" t="str">
        <f t="shared" si="19"/>
        <v>TAG_48:0+NH4_</v>
      </c>
      <c r="AB36">
        <f t="shared" si="20"/>
        <v>1.53955870651865</v>
      </c>
      <c r="AC36">
        <f t="shared" si="21"/>
        <v>1.7603925592935199</v>
      </c>
      <c r="AD36">
        <f t="shared" si="22"/>
        <v>1.8877196317059</v>
      </c>
      <c r="AE36">
        <f t="shared" si="23"/>
        <v>1.75785204442315</v>
      </c>
      <c r="AF36">
        <f t="shared" si="24"/>
        <v>1.55891376748196</v>
      </c>
      <c r="AG36">
        <f t="shared" si="25"/>
        <v>6.6103800001644748</v>
      </c>
      <c r="AH36">
        <f t="shared" si="26"/>
        <v>11.4623432102272</v>
      </c>
      <c r="AI36">
        <f t="shared" si="2"/>
        <v>6.8071875038080858</v>
      </c>
      <c r="AJ36">
        <f t="shared" si="3"/>
        <v>7.0666464075655551</v>
      </c>
      <c r="AK36">
        <f t="shared" si="4"/>
        <v>5.3689672988810448</v>
      </c>
      <c r="AM36" t="str">
        <f t="shared" si="5"/>
        <v>TAG_48:0+NH4_</v>
      </c>
      <c r="AN36">
        <f t="shared" si="6"/>
        <v>1.700887341884636</v>
      </c>
      <c r="AO36">
        <f t="shared" si="7"/>
        <v>7.4631048841292724</v>
      </c>
      <c r="AQ36">
        <f t="shared" si="8"/>
        <v>0.14821907533424986</v>
      </c>
      <c r="AR36">
        <f t="shared" si="9"/>
        <v>2.328833725068153</v>
      </c>
      <c r="AT36">
        <f t="shared" si="27"/>
        <v>6.6285585601909003E-2</v>
      </c>
      <c r="AU36">
        <f t="shared" si="28"/>
        <v>0.95074238703366354</v>
      </c>
      <c r="AW36">
        <f t="shared" si="10"/>
        <v>5.13071277324351E-3</v>
      </c>
    </row>
    <row r="37" spans="1:49" x14ac:dyDescent="0.2">
      <c r="A37" t="s">
        <v>1820</v>
      </c>
      <c r="B37">
        <v>836.68600000000004</v>
      </c>
      <c r="C37">
        <v>5.2381315233994002E-3</v>
      </c>
      <c r="D37">
        <v>5.4717175894506498E-3</v>
      </c>
      <c r="E37">
        <v>4.1761936505502603E-3</v>
      </c>
      <c r="F37">
        <v>5.9887463126277497E-3</v>
      </c>
      <c r="G37">
        <v>4.6497694773775002E-3</v>
      </c>
      <c r="H37">
        <v>5.1095992271439801E-3</v>
      </c>
      <c r="I37">
        <v>1.8730042483697401E-3</v>
      </c>
      <c r="J37">
        <v>5.2793141918659704E-3</v>
      </c>
      <c r="K37">
        <v>3.1870649672105802E-3</v>
      </c>
      <c r="L37">
        <v>5.24592739896449E-3</v>
      </c>
      <c r="M37">
        <v>0.108800301195697</v>
      </c>
      <c r="N37">
        <v>1.2575724012901199E-2</v>
      </c>
      <c r="O37">
        <v>0</v>
      </c>
      <c r="P37">
        <v>5.4332013125671597E-2</v>
      </c>
      <c r="Q37">
        <v>0</v>
      </c>
      <c r="R37">
        <v>1.8550601346389601E-2</v>
      </c>
      <c r="S37">
        <v>1.7558842785679801E-2</v>
      </c>
      <c r="T37">
        <v>4.4809668140210701E-2</v>
      </c>
      <c r="U37">
        <v>1.2857331424169701E-2</v>
      </c>
      <c r="V37">
        <v>8.6276174217102698E-3</v>
      </c>
      <c r="W37">
        <v>2.33123104867121E-2</v>
      </c>
      <c r="X37">
        <v>3.4864042451067598E-2</v>
      </c>
      <c r="AA37" t="str">
        <f t="shared" si="19"/>
        <v>TAG_50:8+NH4_</v>
      </c>
      <c r="AB37">
        <f t="shared" si="20"/>
        <v>5.3549245564250246E-3</v>
      </c>
      <c r="AC37">
        <f t="shared" si="21"/>
        <v>5.0824699815890054E-3</v>
      </c>
      <c r="AD37">
        <f t="shared" si="22"/>
        <v>4.8796843522607401E-3</v>
      </c>
      <c r="AE37">
        <f t="shared" si="23"/>
        <v>3.5761592201178551E-3</v>
      </c>
      <c r="AF37">
        <f t="shared" si="24"/>
        <v>4.2164961830875348E-3</v>
      </c>
      <c r="AG37">
        <f t="shared" si="25"/>
        <v>6.0688012604299103E-2</v>
      </c>
      <c r="AH37">
        <f t="shared" si="26"/>
        <v>2.7166006562835798E-2</v>
      </c>
      <c r="AI37">
        <f t="shared" si="2"/>
        <v>3.1184255462945253E-2</v>
      </c>
      <c r="AJ37">
        <f t="shared" si="3"/>
        <v>1.0742474422939985E-2</v>
      </c>
      <c r="AK37">
        <f t="shared" si="4"/>
        <v>2.9088176468889851E-2</v>
      </c>
      <c r="AM37" t="str">
        <f t="shared" si="5"/>
        <v>TAG_50:8+NH4_</v>
      </c>
      <c r="AN37">
        <f t="shared" si="6"/>
        <v>4.6219468586960319E-3</v>
      </c>
      <c r="AO37">
        <f t="shared" si="7"/>
        <v>3.1773785104382002E-2</v>
      </c>
      <c r="AQ37">
        <f t="shared" si="8"/>
        <v>7.2003966957219024E-4</v>
      </c>
      <c r="AR37">
        <f t="shared" si="9"/>
        <v>1.8077197258738662E-2</v>
      </c>
      <c r="AT37">
        <f t="shared" si="27"/>
        <v>3.2201152953198085E-4</v>
      </c>
      <c r="AU37">
        <f t="shared" si="28"/>
        <v>7.37998487725809E-3</v>
      </c>
      <c r="AW37">
        <f t="shared" si="10"/>
        <v>2.8275714265436864E-2</v>
      </c>
    </row>
    <row r="38" spans="1:49" x14ac:dyDescent="0.2">
      <c r="A38" t="s">
        <v>1821</v>
      </c>
      <c r="B38">
        <v>838.68799999999999</v>
      </c>
      <c r="C38">
        <v>3.3919212683826097E-2</v>
      </c>
      <c r="D38">
        <v>3.5682901888113301E-2</v>
      </c>
      <c r="E38">
        <v>3.1392530950491999E-2</v>
      </c>
      <c r="F38">
        <v>3.1923783498464003E-2</v>
      </c>
      <c r="G38">
        <v>4.2897932882911202E-2</v>
      </c>
      <c r="H38">
        <v>4.7068014815801799E-2</v>
      </c>
      <c r="I38">
        <v>3.3507690420431301E-2</v>
      </c>
      <c r="J38">
        <v>4.04198292400407E-2</v>
      </c>
      <c r="K38">
        <v>2.9444082902928399E-2</v>
      </c>
      <c r="L38">
        <v>3.8048453955314497E-2</v>
      </c>
      <c r="M38">
        <v>0.29794224011388898</v>
      </c>
      <c r="N38">
        <v>0.25964626182565098</v>
      </c>
      <c r="O38">
        <v>0.49540934516566598</v>
      </c>
      <c r="P38">
        <v>0.53948514039749795</v>
      </c>
      <c r="Q38">
        <v>0.17173030971707001</v>
      </c>
      <c r="R38">
        <v>0.110205821353902</v>
      </c>
      <c r="S38">
        <v>0.214935062107492</v>
      </c>
      <c r="T38">
        <v>0.26879781426896998</v>
      </c>
      <c r="U38">
        <v>8.6690306264351702E-2</v>
      </c>
      <c r="V38">
        <v>9.3068404093075402E-2</v>
      </c>
      <c r="W38">
        <v>0.196444520341122</v>
      </c>
      <c r="X38">
        <v>0.20867314329924599</v>
      </c>
      <c r="AA38" t="str">
        <f t="shared" si="19"/>
        <v>TAG_50:7+NH4_</v>
      </c>
      <c r="AB38">
        <f t="shared" si="20"/>
        <v>3.4801057285969703E-2</v>
      </c>
      <c r="AC38">
        <f t="shared" si="21"/>
        <v>3.1658157224477998E-2</v>
      </c>
      <c r="AD38">
        <f t="shared" si="22"/>
        <v>4.4982973849356497E-2</v>
      </c>
      <c r="AE38">
        <f t="shared" si="23"/>
        <v>3.6963759830236004E-2</v>
      </c>
      <c r="AF38">
        <f t="shared" si="24"/>
        <v>3.374626842912145E-2</v>
      </c>
      <c r="AG38">
        <f t="shared" si="25"/>
        <v>0.27879425096976995</v>
      </c>
      <c r="AH38">
        <f t="shared" si="26"/>
        <v>0.51744724278158194</v>
      </c>
      <c r="AI38">
        <f t="shared" si="2"/>
        <v>0.241866438188231</v>
      </c>
      <c r="AJ38">
        <f t="shared" si="3"/>
        <v>8.9879355178713552E-2</v>
      </c>
      <c r="AK38">
        <f t="shared" si="4"/>
        <v>0.202558831820184</v>
      </c>
      <c r="AM38" t="str">
        <f t="shared" si="5"/>
        <v>TAG_50:7+NH4_</v>
      </c>
      <c r="AN38">
        <f t="shared" si="6"/>
        <v>3.6430443323832336E-2</v>
      </c>
      <c r="AO38">
        <f t="shared" si="7"/>
        <v>0.26610922378769614</v>
      </c>
      <c r="AQ38">
        <f t="shared" si="8"/>
        <v>5.149383779295677E-3</v>
      </c>
      <c r="AR38">
        <f t="shared" si="9"/>
        <v>0.15733327784449008</v>
      </c>
      <c r="AT38">
        <f t="shared" si="27"/>
        <v>2.3028744345479817E-3</v>
      </c>
      <c r="AU38">
        <f t="shared" si="28"/>
        <v>6.4231041713089063E-2</v>
      </c>
      <c r="AW38">
        <f t="shared" si="10"/>
        <v>3.0910318572307426E-2</v>
      </c>
    </row>
    <row r="39" spans="1:49" x14ac:dyDescent="0.2">
      <c r="A39" t="s">
        <v>1822</v>
      </c>
      <c r="B39">
        <v>840.69</v>
      </c>
      <c r="C39">
        <v>0.13910061089732401</v>
      </c>
      <c r="D39">
        <v>0.14788602738331399</v>
      </c>
      <c r="E39">
        <v>9.6487615446365693E-2</v>
      </c>
      <c r="F39">
        <v>9.8728844219423503E-2</v>
      </c>
      <c r="G39">
        <v>0.115243477886003</v>
      </c>
      <c r="H39">
        <v>0.12722776363699301</v>
      </c>
      <c r="I39">
        <v>0.11974873587974499</v>
      </c>
      <c r="J39">
        <v>8.8770409165878403E-2</v>
      </c>
      <c r="K39">
        <v>9.9844010545776102E-2</v>
      </c>
      <c r="L39">
        <v>9.0528772230868207E-2</v>
      </c>
      <c r="M39">
        <v>6.1218932336456202</v>
      </c>
      <c r="N39">
        <v>6.1714290577071296</v>
      </c>
      <c r="O39">
        <v>8.7731904749128091</v>
      </c>
      <c r="P39">
        <v>9.4273297463951398</v>
      </c>
      <c r="Q39">
        <v>1.8911084997741701</v>
      </c>
      <c r="R39">
        <v>1.96334829602887</v>
      </c>
      <c r="S39">
        <v>3.0359456475354398</v>
      </c>
      <c r="T39">
        <v>2.9657393313929998</v>
      </c>
      <c r="U39">
        <v>2.5232261091143502</v>
      </c>
      <c r="V39">
        <v>2.3239146411351501</v>
      </c>
      <c r="W39">
        <v>3.6916892794180698</v>
      </c>
      <c r="X39">
        <v>3.6159572699101301</v>
      </c>
      <c r="AA39" t="str">
        <f t="shared" si="19"/>
        <v>TAG_50:6+NH4_</v>
      </c>
      <c r="AB39">
        <f t="shared" si="20"/>
        <v>0.14349331914031899</v>
      </c>
      <c r="AC39">
        <f t="shared" si="21"/>
        <v>9.7608229832894605E-2</v>
      </c>
      <c r="AD39">
        <f t="shared" si="22"/>
        <v>0.12123562076149801</v>
      </c>
      <c r="AE39">
        <f t="shared" si="23"/>
        <v>0.10425957252281171</v>
      </c>
      <c r="AF39">
        <f t="shared" si="24"/>
        <v>9.5186391388322161E-2</v>
      </c>
      <c r="AG39">
        <f t="shared" si="25"/>
        <v>6.1466611456763749</v>
      </c>
      <c r="AH39">
        <f t="shared" si="26"/>
        <v>9.1002601106539736</v>
      </c>
      <c r="AI39">
        <f t="shared" ref="AI39:AI70" si="29">AVERAGE(S39:T39)</f>
        <v>3.0008424894642198</v>
      </c>
      <c r="AJ39">
        <f t="shared" ref="AJ39:AJ70" si="30">AVERAGE(U39:V39)</f>
        <v>2.4235703751247502</v>
      </c>
      <c r="AK39">
        <f t="shared" ref="AK39:AK70" si="31">AVERAGE(W39:X39)</f>
        <v>3.6538232746641</v>
      </c>
      <c r="AM39" t="str">
        <f t="shared" ref="AM39:AM70" si="32">A39</f>
        <v>TAG_50:6+NH4_</v>
      </c>
      <c r="AN39">
        <f t="shared" ref="AN39:AN70" si="33">AVERAGE(AB39:AF39)</f>
        <v>0.11235662672916909</v>
      </c>
      <c r="AO39">
        <f t="shared" ref="AO39:AO70" si="34">AVERAGE(AG39:AK39)</f>
        <v>4.8650314791166833</v>
      </c>
      <c r="AQ39">
        <f t="shared" ref="AQ39:AQ70" si="35">STDEV(AB39:AF39)</f>
        <v>2.0163237765941155E-2</v>
      </c>
      <c r="AR39">
        <f t="shared" ref="AR39:AR70" si="36">STDEV(AG39:AK39)</f>
        <v>2.760556754967165</v>
      </c>
      <c r="AT39">
        <f t="shared" si="27"/>
        <v>9.0172740582270833E-3</v>
      </c>
      <c r="AU39">
        <f t="shared" si="28"/>
        <v>1.1269925759438144</v>
      </c>
      <c r="AW39">
        <f t="shared" ref="AW39:AW70" si="37">TTEST(AB39:AF39,AG39:AK39,2,3)</f>
        <v>1.8305302992833193E-2</v>
      </c>
    </row>
    <row r="40" spans="1:49" x14ac:dyDescent="0.2">
      <c r="A40" t="s">
        <v>1823</v>
      </c>
      <c r="B40">
        <v>842.69200000000001</v>
      </c>
      <c r="C40">
        <v>1.0358286484808501</v>
      </c>
      <c r="D40">
        <v>1.04681269190727</v>
      </c>
      <c r="E40">
        <v>0.84176765893942795</v>
      </c>
      <c r="F40">
        <v>0.77513023423388105</v>
      </c>
      <c r="G40">
        <v>0.955342125122983</v>
      </c>
      <c r="H40">
        <v>0.945653721129326</v>
      </c>
      <c r="I40">
        <v>0.97175519431440205</v>
      </c>
      <c r="J40">
        <v>0.95165573046254903</v>
      </c>
      <c r="K40">
        <v>0.84990177686622304</v>
      </c>
      <c r="L40">
        <v>0.81943088891395799</v>
      </c>
      <c r="M40">
        <v>61.370392354405702</v>
      </c>
      <c r="N40">
        <v>64.947098950130197</v>
      </c>
      <c r="O40">
        <v>99.665861700431293</v>
      </c>
      <c r="P40">
        <v>114.106579210471</v>
      </c>
      <c r="Q40">
        <v>19.232377015000498</v>
      </c>
      <c r="R40">
        <v>21.0383498585559</v>
      </c>
      <c r="S40">
        <v>29.398307679773801</v>
      </c>
      <c r="T40">
        <v>28.8471694028046</v>
      </c>
      <c r="U40">
        <v>22.710701522309101</v>
      </c>
      <c r="V40">
        <v>24.307019628655699</v>
      </c>
      <c r="W40">
        <v>39.1824440882434</v>
      </c>
      <c r="X40">
        <v>41.713304105153803</v>
      </c>
      <c r="AA40" t="str">
        <f t="shared" si="19"/>
        <v>TAG_50:5+NH4_</v>
      </c>
      <c r="AB40">
        <f t="shared" si="20"/>
        <v>1.04132067019406</v>
      </c>
      <c r="AC40">
        <f t="shared" si="21"/>
        <v>0.80844894658665445</v>
      </c>
      <c r="AD40">
        <f t="shared" si="22"/>
        <v>0.95049792312615455</v>
      </c>
      <c r="AE40">
        <f t="shared" si="23"/>
        <v>0.96170546238847554</v>
      </c>
      <c r="AF40">
        <f t="shared" si="24"/>
        <v>0.83466633289009051</v>
      </c>
      <c r="AG40">
        <f t="shared" si="25"/>
        <v>63.158745652267953</v>
      </c>
      <c r="AH40">
        <f t="shared" si="26"/>
        <v>106.88622045545114</v>
      </c>
      <c r="AI40">
        <f t="shared" si="29"/>
        <v>29.122738541289202</v>
      </c>
      <c r="AJ40">
        <f t="shared" si="30"/>
        <v>23.508860575482402</v>
      </c>
      <c r="AK40">
        <f t="shared" si="31"/>
        <v>40.447874096698598</v>
      </c>
      <c r="AM40" t="str">
        <f t="shared" si="32"/>
        <v>TAG_50:5+NH4_</v>
      </c>
      <c r="AN40">
        <f t="shared" si="33"/>
        <v>0.91932786703708691</v>
      </c>
      <c r="AO40">
        <f t="shared" si="34"/>
        <v>52.624887864237863</v>
      </c>
      <c r="AQ40">
        <f t="shared" si="35"/>
        <v>9.6321580358238026E-2</v>
      </c>
      <c r="AR40">
        <f t="shared" si="36"/>
        <v>33.925020658229812</v>
      </c>
      <c r="AT40">
        <f t="shared" si="27"/>
        <v>4.307632027624575E-2</v>
      </c>
      <c r="AU40">
        <f t="shared" si="28"/>
        <v>13.849831687673559</v>
      </c>
      <c r="AW40">
        <f t="shared" si="37"/>
        <v>2.7076326717879497E-2</v>
      </c>
    </row>
    <row r="41" spans="1:49" x14ac:dyDescent="0.2">
      <c r="A41" t="s">
        <v>1824</v>
      </c>
      <c r="B41">
        <v>844.69399999999996</v>
      </c>
      <c r="C41">
        <v>9.1086206661754598</v>
      </c>
      <c r="D41">
        <v>9.5889461720086597</v>
      </c>
      <c r="E41">
        <v>8.9808564739986796</v>
      </c>
      <c r="F41">
        <v>6.9266386828465798</v>
      </c>
      <c r="G41">
        <v>9.2113644346504806</v>
      </c>
      <c r="H41">
        <v>9.2818335942776002</v>
      </c>
      <c r="I41">
        <v>8.3048007427276893</v>
      </c>
      <c r="J41">
        <v>8.5351755712846007</v>
      </c>
      <c r="K41">
        <v>7.9668627750455601</v>
      </c>
      <c r="L41">
        <v>8.0147519391306208</v>
      </c>
      <c r="M41">
        <v>610.560425145517</v>
      </c>
      <c r="N41">
        <v>675.08403491797299</v>
      </c>
      <c r="O41">
        <v>1018.82537609331</v>
      </c>
      <c r="P41">
        <v>1148.76873972778</v>
      </c>
      <c r="Q41">
        <v>213.354543300393</v>
      </c>
      <c r="R41">
        <v>244.20017908775199</v>
      </c>
      <c r="S41">
        <v>334.84371988822301</v>
      </c>
      <c r="T41">
        <v>322.65943059736099</v>
      </c>
      <c r="U41">
        <v>299.15682738248398</v>
      </c>
      <c r="V41">
        <v>297.01187997314599</v>
      </c>
      <c r="W41">
        <v>496.48197122633201</v>
      </c>
      <c r="X41">
        <v>477.70821591620802</v>
      </c>
      <c r="AA41" t="str">
        <f t="shared" si="19"/>
        <v>TAG_50:4+NH4_</v>
      </c>
      <c r="AB41">
        <f t="shared" si="20"/>
        <v>9.3487834190920598</v>
      </c>
      <c r="AC41">
        <f t="shared" si="21"/>
        <v>7.9537475784226297</v>
      </c>
      <c r="AD41">
        <f t="shared" si="22"/>
        <v>9.2465990144640404</v>
      </c>
      <c r="AE41">
        <f t="shared" si="23"/>
        <v>8.419988157006145</v>
      </c>
      <c r="AF41">
        <f t="shared" si="24"/>
        <v>7.9908073570880909</v>
      </c>
      <c r="AG41">
        <f t="shared" si="25"/>
        <v>642.82223003174499</v>
      </c>
      <c r="AH41">
        <f t="shared" si="26"/>
        <v>1083.7970579105449</v>
      </c>
      <c r="AI41">
        <f t="shared" si="29"/>
        <v>328.751575242792</v>
      </c>
      <c r="AJ41">
        <f t="shared" si="30"/>
        <v>298.08435367781499</v>
      </c>
      <c r="AK41">
        <f t="shared" si="31"/>
        <v>487.09509357127001</v>
      </c>
      <c r="AM41" t="str">
        <f t="shared" si="32"/>
        <v>TAG_50:4+NH4_</v>
      </c>
      <c r="AN41">
        <f t="shared" si="33"/>
        <v>8.5919851052145937</v>
      </c>
      <c r="AO41">
        <f t="shared" si="34"/>
        <v>568.11006208683341</v>
      </c>
      <c r="AQ41">
        <f t="shared" si="35"/>
        <v>0.67074731339596405</v>
      </c>
      <c r="AR41">
        <f t="shared" si="36"/>
        <v>319.48582881340474</v>
      </c>
      <c r="AT41">
        <f t="shared" si="27"/>
        <v>0.29996731769574619</v>
      </c>
      <c r="AU41">
        <f t="shared" si="28"/>
        <v>130.4295434405029</v>
      </c>
      <c r="AW41">
        <f t="shared" si="37"/>
        <v>1.7305163994748077E-2</v>
      </c>
    </row>
    <row r="42" spans="1:49" x14ac:dyDescent="0.2">
      <c r="A42" t="s">
        <v>1825</v>
      </c>
      <c r="B42">
        <v>846.69600000000003</v>
      </c>
      <c r="C42">
        <v>81.481167122034506</v>
      </c>
      <c r="D42">
        <v>78.658393604947904</v>
      </c>
      <c r="E42">
        <v>74.914672517037701</v>
      </c>
      <c r="F42">
        <v>72.625125343384198</v>
      </c>
      <c r="G42">
        <v>78.737148567879501</v>
      </c>
      <c r="H42">
        <v>78.966646776234697</v>
      </c>
      <c r="I42">
        <v>79.739114441000197</v>
      </c>
      <c r="J42">
        <v>81.413281239967304</v>
      </c>
      <c r="K42">
        <v>71.225498400747</v>
      </c>
      <c r="L42">
        <v>82.800774610865105</v>
      </c>
      <c r="M42">
        <v>1172.98785376299</v>
      </c>
      <c r="N42">
        <v>1168.8278413314699</v>
      </c>
      <c r="O42">
        <v>1602.1931631662001</v>
      </c>
      <c r="P42">
        <v>1710.8513437266199</v>
      </c>
      <c r="Q42">
        <v>457.960526073089</v>
      </c>
      <c r="R42">
        <v>478.71636274436497</v>
      </c>
      <c r="S42">
        <v>762.18293247989004</v>
      </c>
      <c r="T42">
        <v>741.31886093862397</v>
      </c>
      <c r="U42">
        <v>692.00159246324597</v>
      </c>
      <c r="V42">
        <v>655.97005154062504</v>
      </c>
      <c r="W42">
        <v>747.35488168228005</v>
      </c>
      <c r="X42">
        <v>775.755226763265</v>
      </c>
      <c r="AA42" t="str">
        <f t="shared" si="19"/>
        <v>TAG_50:3+NH4_</v>
      </c>
      <c r="AB42">
        <f t="shared" si="20"/>
        <v>80.069780363491205</v>
      </c>
      <c r="AC42">
        <f t="shared" si="21"/>
        <v>73.769898930210957</v>
      </c>
      <c r="AD42">
        <f t="shared" si="22"/>
        <v>78.851897672057106</v>
      </c>
      <c r="AE42">
        <f t="shared" si="23"/>
        <v>80.576197840483758</v>
      </c>
      <c r="AF42">
        <f t="shared" si="24"/>
        <v>77.013136505806045</v>
      </c>
      <c r="AG42">
        <f t="shared" si="25"/>
        <v>1170.9078475472299</v>
      </c>
      <c r="AH42">
        <f t="shared" si="26"/>
        <v>1656.5222534464101</v>
      </c>
      <c r="AI42">
        <f t="shared" si="29"/>
        <v>751.75089670925695</v>
      </c>
      <c r="AJ42">
        <f t="shared" si="30"/>
        <v>673.9858220019355</v>
      </c>
      <c r="AK42">
        <f t="shared" si="31"/>
        <v>761.55505422277247</v>
      </c>
      <c r="AM42" t="str">
        <f t="shared" si="32"/>
        <v>TAG_50:3+NH4_</v>
      </c>
      <c r="AN42">
        <f t="shared" si="33"/>
        <v>78.056182262409806</v>
      </c>
      <c r="AO42">
        <f t="shared" si="34"/>
        <v>1002.9443747855209</v>
      </c>
      <c r="AQ42">
        <f t="shared" si="35"/>
        <v>2.7612672857683918</v>
      </c>
      <c r="AR42">
        <f t="shared" si="36"/>
        <v>413.81048458693886</v>
      </c>
      <c r="AT42">
        <f t="shared" si="27"/>
        <v>1.2348762710048922</v>
      </c>
      <c r="AU42">
        <f t="shared" si="28"/>
        <v>168.93742290864054</v>
      </c>
      <c r="AW42">
        <f t="shared" si="37"/>
        <v>7.5013216743048845E-3</v>
      </c>
    </row>
    <row r="43" spans="1:49" x14ac:dyDescent="0.2">
      <c r="A43" t="s">
        <v>1826</v>
      </c>
      <c r="B43">
        <v>848.69799999999998</v>
      </c>
      <c r="C43">
        <v>73.572722567602099</v>
      </c>
      <c r="D43">
        <v>73.284341550855501</v>
      </c>
      <c r="E43">
        <v>70.467870181646006</v>
      </c>
      <c r="F43">
        <v>69.386457524142799</v>
      </c>
      <c r="G43">
        <v>74.757627776621902</v>
      </c>
      <c r="H43">
        <v>75.251978933090101</v>
      </c>
      <c r="I43">
        <v>72.348313283717303</v>
      </c>
      <c r="J43">
        <v>86.140992674535099</v>
      </c>
      <c r="K43">
        <v>76.349474764609397</v>
      </c>
      <c r="L43">
        <v>76.736439481736298</v>
      </c>
      <c r="M43">
        <v>954.89791569865304</v>
      </c>
      <c r="N43">
        <v>936.65178089939195</v>
      </c>
      <c r="O43">
        <v>1136.37718711446</v>
      </c>
      <c r="P43">
        <v>1286.2030376520199</v>
      </c>
      <c r="Q43">
        <v>425.70288994900102</v>
      </c>
      <c r="R43">
        <v>460.30167871535502</v>
      </c>
      <c r="S43">
        <v>784.70980635638796</v>
      </c>
      <c r="T43">
        <v>816.66204824631495</v>
      </c>
      <c r="U43">
        <v>729.33763772295504</v>
      </c>
      <c r="V43">
        <v>672.08982830661205</v>
      </c>
      <c r="W43">
        <v>566.98935342222501</v>
      </c>
      <c r="X43">
        <v>620.03979277964004</v>
      </c>
      <c r="AA43" t="str">
        <f t="shared" si="19"/>
        <v>TAG_50:2+NH4_</v>
      </c>
      <c r="AB43">
        <f t="shared" si="20"/>
        <v>73.4285320592288</v>
      </c>
      <c r="AC43">
        <f t="shared" si="21"/>
        <v>69.92716385289441</v>
      </c>
      <c r="AD43">
        <f t="shared" si="22"/>
        <v>75.004803354855994</v>
      </c>
      <c r="AE43">
        <f t="shared" si="23"/>
        <v>79.244652979126201</v>
      </c>
      <c r="AF43">
        <f t="shared" si="24"/>
        <v>76.54295712317284</v>
      </c>
      <c r="AG43">
        <f t="shared" si="25"/>
        <v>945.77484829902255</v>
      </c>
      <c r="AH43">
        <f t="shared" si="26"/>
        <v>1211.2901123832398</v>
      </c>
      <c r="AI43">
        <f t="shared" si="29"/>
        <v>800.68592730135151</v>
      </c>
      <c r="AJ43">
        <f t="shared" si="30"/>
        <v>700.71373301478354</v>
      </c>
      <c r="AK43">
        <f t="shared" si="31"/>
        <v>593.51457310093247</v>
      </c>
      <c r="AM43" t="str">
        <f t="shared" si="32"/>
        <v>TAG_50:2+NH4_</v>
      </c>
      <c r="AN43">
        <f t="shared" si="33"/>
        <v>74.829621873855643</v>
      </c>
      <c r="AO43">
        <f t="shared" si="34"/>
        <v>850.39583881986596</v>
      </c>
      <c r="AQ43">
        <f t="shared" si="35"/>
        <v>3.48051193089045</v>
      </c>
      <c r="AR43">
        <f t="shared" si="36"/>
        <v>239.89874161760653</v>
      </c>
      <c r="AT43">
        <f t="shared" si="27"/>
        <v>1.5565322547940192</v>
      </c>
      <c r="AU43">
        <f t="shared" si="28"/>
        <v>97.938251149819862</v>
      </c>
      <c r="AW43">
        <f t="shared" si="37"/>
        <v>1.9402150861833772E-3</v>
      </c>
    </row>
    <row r="44" spans="1:49" x14ac:dyDescent="0.2">
      <c r="A44" t="s">
        <v>1827</v>
      </c>
      <c r="B44">
        <v>850.7</v>
      </c>
      <c r="C44">
        <v>21.103622415793399</v>
      </c>
      <c r="D44">
        <v>21.912931332778999</v>
      </c>
      <c r="E44">
        <v>23.560306551274198</v>
      </c>
      <c r="F44">
        <v>19.962953132952901</v>
      </c>
      <c r="G44">
        <v>21.516569501743302</v>
      </c>
      <c r="H44">
        <v>19.954178966098699</v>
      </c>
      <c r="I44">
        <v>22.337827873325399</v>
      </c>
      <c r="J44">
        <v>20.891679993339199</v>
      </c>
      <c r="K44">
        <v>20.726630167898001</v>
      </c>
      <c r="L44">
        <v>22.254367246580301</v>
      </c>
      <c r="M44">
        <v>230.26107001275801</v>
      </c>
      <c r="N44">
        <v>246.024092465336</v>
      </c>
      <c r="O44">
        <v>310.48345498749501</v>
      </c>
      <c r="P44">
        <v>325.91984195513498</v>
      </c>
      <c r="Q44">
        <v>129.796976937593</v>
      </c>
      <c r="R44">
        <v>135.59777388964901</v>
      </c>
      <c r="S44">
        <v>230.33329909463001</v>
      </c>
      <c r="T44">
        <v>256.13611080518098</v>
      </c>
      <c r="U44">
        <v>248.968383012847</v>
      </c>
      <c r="V44">
        <v>197.02618082142499</v>
      </c>
      <c r="W44">
        <v>156.02546978313299</v>
      </c>
      <c r="X44">
        <v>160.42833725696599</v>
      </c>
      <c r="AA44" t="str">
        <f t="shared" si="19"/>
        <v>TAG_50:1+NH4_</v>
      </c>
      <c r="AB44">
        <f t="shared" si="20"/>
        <v>21.508276874286199</v>
      </c>
      <c r="AC44">
        <f t="shared" si="21"/>
        <v>21.76162984211355</v>
      </c>
      <c r="AD44">
        <f t="shared" si="22"/>
        <v>20.735374233921</v>
      </c>
      <c r="AE44">
        <f t="shared" si="23"/>
        <v>21.614753933332299</v>
      </c>
      <c r="AF44">
        <f t="shared" si="24"/>
        <v>21.490498707239151</v>
      </c>
      <c r="AG44">
        <f t="shared" si="25"/>
        <v>238.14258123904699</v>
      </c>
      <c r="AH44">
        <f t="shared" si="26"/>
        <v>318.20164847131502</v>
      </c>
      <c r="AI44">
        <f t="shared" si="29"/>
        <v>243.23470494990551</v>
      </c>
      <c r="AJ44">
        <f t="shared" si="30"/>
        <v>222.99728191713598</v>
      </c>
      <c r="AK44">
        <f t="shared" si="31"/>
        <v>158.22690352004949</v>
      </c>
      <c r="AM44" t="str">
        <f t="shared" si="32"/>
        <v>TAG_50:1+NH4_</v>
      </c>
      <c r="AN44">
        <f t="shared" si="33"/>
        <v>21.422106718178441</v>
      </c>
      <c r="AO44">
        <f t="shared" si="34"/>
        <v>236.16062401949063</v>
      </c>
      <c r="AQ44">
        <f t="shared" si="35"/>
        <v>0.39877724549518367</v>
      </c>
      <c r="AR44">
        <f t="shared" si="36"/>
        <v>57.078101831445878</v>
      </c>
      <c r="AT44">
        <f t="shared" si="27"/>
        <v>0.17833860576147048</v>
      </c>
      <c r="AU44">
        <f t="shared" si="28"/>
        <v>23.302037495610069</v>
      </c>
      <c r="AW44">
        <f t="shared" si="37"/>
        <v>1.0926016973502079E-3</v>
      </c>
    </row>
    <row r="45" spans="1:49" x14ac:dyDescent="0.2">
      <c r="A45" t="s">
        <v>1828</v>
      </c>
      <c r="B45">
        <v>852.702</v>
      </c>
      <c r="C45">
        <v>1.0899108929024199</v>
      </c>
      <c r="D45">
        <v>1.1582881596927901</v>
      </c>
      <c r="E45">
        <v>1.22538267335159</v>
      </c>
      <c r="F45">
        <v>1.08739464901801</v>
      </c>
      <c r="G45">
        <v>1.03316637484222</v>
      </c>
      <c r="H45">
        <v>1.17046444474677</v>
      </c>
      <c r="I45">
        <v>1.20957703490073</v>
      </c>
      <c r="J45">
        <v>1.27631566533864</v>
      </c>
      <c r="K45">
        <v>1.0507132758203499</v>
      </c>
      <c r="L45">
        <v>1.29907674505446</v>
      </c>
      <c r="M45">
        <v>11.8832838549481</v>
      </c>
      <c r="N45">
        <v>11.212556990505799</v>
      </c>
      <c r="O45">
        <v>15.4782172142913</v>
      </c>
      <c r="P45">
        <v>16.931675910036201</v>
      </c>
      <c r="Q45">
        <v>6.1301125292740499</v>
      </c>
      <c r="R45">
        <v>6.3986248718473702</v>
      </c>
      <c r="S45">
        <v>11.4709505029134</v>
      </c>
      <c r="T45">
        <v>14.1575827368376</v>
      </c>
      <c r="U45">
        <v>11.370118564235799</v>
      </c>
      <c r="V45">
        <v>9.1226587040390203</v>
      </c>
      <c r="W45">
        <v>8.0216461693788403</v>
      </c>
      <c r="X45">
        <v>7.7380652440254201</v>
      </c>
      <c r="AA45" t="str">
        <f t="shared" si="19"/>
        <v>TAG_50:0+NH4_</v>
      </c>
      <c r="AB45">
        <f t="shared" si="20"/>
        <v>1.124099526297605</v>
      </c>
      <c r="AC45">
        <f t="shared" si="21"/>
        <v>1.1563886611848</v>
      </c>
      <c r="AD45">
        <f t="shared" si="22"/>
        <v>1.101815409794495</v>
      </c>
      <c r="AE45">
        <f t="shared" si="23"/>
        <v>1.2429463501196851</v>
      </c>
      <c r="AF45">
        <f t="shared" si="24"/>
        <v>1.174895010437405</v>
      </c>
      <c r="AG45">
        <f t="shared" si="25"/>
        <v>11.54792042272695</v>
      </c>
      <c r="AH45">
        <f t="shared" si="26"/>
        <v>16.204946562163752</v>
      </c>
      <c r="AI45">
        <f t="shared" si="29"/>
        <v>12.8142666198755</v>
      </c>
      <c r="AJ45">
        <f t="shared" si="30"/>
        <v>10.246388634137411</v>
      </c>
      <c r="AK45">
        <f t="shared" si="31"/>
        <v>7.8798557067021306</v>
      </c>
      <c r="AM45" t="str">
        <f t="shared" si="32"/>
        <v>TAG_50:0+NH4_</v>
      </c>
      <c r="AN45">
        <f t="shared" si="33"/>
        <v>1.1600289915667978</v>
      </c>
      <c r="AO45">
        <f t="shared" si="34"/>
        <v>11.738675589121147</v>
      </c>
      <c r="AQ45">
        <f t="shared" si="35"/>
        <v>5.4289240299137863E-2</v>
      </c>
      <c r="AR45">
        <f t="shared" si="36"/>
        <v>3.0926635463850252</v>
      </c>
      <c r="AT45">
        <f t="shared" si="27"/>
        <v>2.4278886351138656E-2</v>
      </c>
      <c r="AU45">
        <f t="shared" si="28"/>
        <v>1.2625746057915945</v>
      </c>
      <c r="AW45">
        <f t="shared" si="37"/>
        <v>1.5669528255362153E-3</v>
      </c>
    </row>
    <row r="46" spans="1:49" x14ac:dyDescent="0.2">
      <c r="A46" t="s">
        <v>1829</v>
      </c>
      <c r="B46">
        <v>862.71199999999999</v>
      </c>
      <c r="C46">
        <v>5.9875089683244396E-3</v>
      </c>
      <c r="D46">
        <v>3.1140013477057001E-3</v>
      </c>
      <c r="E46">
        <v>4.3595022471308899E-3</v>
      </c>
      <c r="F46">
        <v>4.9925968061608297E-4</v>
      </c>
      <c r="G46">
        <v>7.7395116660299598E-4</v>
      </c>
      <c r="H46">
        <v>2.2919177660248799E-3</v>
      </c>
      <c r="I46">
        <v>2.5328286064489301E-3</v>
      </c>
      <c r="J46">
        <v>4.8894140932541196E-3</v>
      </c>
      <c r="K46">
        <v>2.3025126965079E-3</v>
      </c>
      <c r="L46">
        <v>3.1161995587181898E-3</v>
      </c>
      <c r="M46">
        <v>0.104085155402886</v>
      </c>
      <c r="N46">
        <v>0.104349114246792</v>
      </c>
      <c r="O46">
        <v>0.17010480007744</v>
      </c>
      <c r="P46">
        <v>0.166030841030713</v>
      </c>
      <c r="Q46">
        <v>2.6214350379342999E-2</v>
      </c>
      <c r="R46">
        <v>5.49591564880016E-3</v>
      </c>
      <c r="S46">
        <v>4.2682746694445099E-2</v>
      </c>
      <c r="T46">
        <v>3.5513718946441002E-2</v>
      </c>
      <c r="U46">
        <v>4.0860073500672597E-2</v>
      </c>
      <c r="V46">
        <v>4.1644203796650001E-2</v>
      </c>
      <c r="W46">
        <v>4.7042862908719597E-2</v>
      </c>
      <c r="X46">
        <v>2.6621896459751899E-2</v>
      </c>
      <c r="AA46" t="str">
        <f t="shared" si="19"/>
        <v>TAG_52:9+NH4_</v>
      </c>
      <c r="AB46">
        <f t="shared" si="20"/>
        <v>4.5507551580150699E-3</v>
      </c>
      <c r="AC46">
        <f t="shared" si="21"/>
        <v>2.4293809638734863E-3</v>
      </c>
      <c r="AD46">
        <f t="shared" si="22"/>
        <v>1.5329344663139379E-3</v>
      </c>
      <c r="AE46">
        <f t="shared" si="23"/>
        <v>3.7111213498515249E-3</v>
      </c>
      <c r="AF46">
        <f t="shared" si="24"/>
        <v>2.7093561276130447E-3</v>
      </c>
      <c r="AG46">
        <f t="shared" si="25"/>
        <v>0.10421713482483899</v>
      </c>
      <c r="AH46">
        <f t="shared" si="26"/>
        <v>0.16806782055407649</v>
      </c>
      <c r="AI46">
        <f t="shared" si="29"/>
        <v>3.909823282044305E-2</v>
      </c>
      <c r="AJ46">
        <f t="shared" si="30"/>
        <v>4.1252138648661299E-2</v>
      </c>
      <c r="AK46">
        <f t="shared" si="31"/>
        <v>3.683237968423575E-2</v>
      </c>
      <c r="AM46" t="str">
        <f t="shared" si="32"/>
        <v>TAG_52:9+NH4_</v>
      </c>
      <c r="AN46">
        <f t="shared" si="33"/>
        <v>2.9867096131334127E-3</v>
      </c>
      <c r="AO46">
        <f t="shared" si="34"/>
        <v>7.7893541306451125E-2</v>
      </c>
      <c r="AQ46">
        <f t="shared" si="35"/>
        <v>1.169616730758979E-3</v>
      </c>
      <c r="AR46">
        <f t="shared" si="36"/>
        <v>5.778844944400769E-2</v>
      </c>
      <c r="AT46">
        <f t="shared" si="27"/>
        <v>5.2306850351962922E-4</v>
      </c>
      <c r="AU46">
        <f t="shared" si="28"/>
        <v>2.3592035694073518E-2</v>
      </c>
      <c r="AW46">
        <f t="shared" si="37"/>
        <v>4.4169404748313448E-2</v>
      </c>
    </row>
    <row r="47" spans="1:49" x14ac:dyDescent="0.2">
      <c r="A47" t="s">
        <v>1830</v>
      </c>
      <c r="B47">
        <v>864.71400000000006</v>
      </c>
      <c r="C47">
        <v>5.4331631861631403E-2</v>
      </c>
      <c r="D47">
        <v>5.8632722536190202E-2</v>
      </c>
      <c r="E47">
        <v>3.6580837410917E-2</v>
      </c>
      <c r="F47">
        <v>3.6681254578241201E-2</v>
      </c>
      <c r="G47">
        <v>5.9075401168487397E-2</v>
      </c>
      <c r="H47">
        <v>5.2366923566998999E-2</v>
      </c>
      <c r="I47">
        <v>4.0974026606884602E-2</v>
      </c>
      <c r="J47">
        <v>4.3540625681671802E-2</v>
      </c>
      <c r="K47">
        <v>4.9404835281703197E-2</v>
      </c>
      <c r="L47">
        <v>5.0207767444052601E-2</v>
      </c>
      <c r="M47">
        <v>0.50014479678490198</v>
      </c>
      <c r="N47">
        <v>0.45456172423795299</v>
      </c>
      <c r="O47">
        <v>0.57332703490646697</v>
      </c>
      <c r="P47">
        <v>0.64894528444828503</v>
      </c>
      <c r="Q47">
        <v>0.15545142272467</v>
      </c>
      <c r="R47">
        <v>0.115468387317267</v>
      </c>
      <c r="S47">
        <v>0.32361403000634797</v>
      </c>
      <c r="T47">
        <v>0.295851363213051</v>
      </c>
      <c r="U47">
        <v>8.7527801167077895E-2</v>
      </c>
      <c r="V47">
        <v>0.19904999260765699</v>
      </c>
      <c r="W47">
        <v>0.29102464314089299</v>
      </c>
      <c r="X47">
        <v>0.24618724370352499</v>
      </c>
      <c r="AA47" t="str">
        <f t="shared" si="19"/>
        <v>TAG_52:8+NH4_</v>
      </c>
      <c r="AB47">
        <f t="shared" si="20"/>
        <v>5.6482177198910799E-2</v>
      </c>
      <c r="AC47">
        <f t="shared" si="21"/>
        <v>3.6631045994579101E-2</v>
      </c>
      <c r="AD47">
        <f t="shared" si="22"/>
        <v>5.5721162367743202E-2</v>
      </c>
      <c r="AE47">
        <f t="shared" si="23"/>
        <v>4.2257326144278198E-2</v>
      </c>
      <c r="AF47">
        <f t="shared" si="24"/>
        <v>4.9806301362877899E-2</v>
      </c>
      <c r="AG47">
        <f t="shared" si="25"/>
        <v>0.47735326051142746</v>
      </c>
      <c r="AH47">
        <f t="shared" si="26"/>
        <v>0.611136159677376</v>
      </c>
      <c r="AI47">
        <f t="shared" si="29"/>
        <v>0.30973269660969949</v>
      </c>
      <c r="AJ47">
        <f t="shared" si="30"/>
        <v>0.14328889688736746</v>
      </c>
      <c r="AK47">
        <f t="shared" si="31"/>
        <v>0.268605943422209</v>
      </c>
      <c r="AM47" t="str">
        <f t="shared" si="32"/>
        <v>TAG_52:8+NH4_</v>
      </c>
      <c r="AN47">
        <f t="shared" si="33"/>
        <v>4.817960261367784E-2</v>
      </c>
      <c r="AO47">
        <f t="shared" si="34"/>
        <v>0.36202339142161588</v>
      </c>
      <c r="AQ47">
        <f t="shared" si="35"/>
        <v>8.6153429364807937E-3</v>
      </c>
      <c r="AR47">
        <f t="shared" si="36"/>
        <v>0.1834830138365055</v>
      </c>
      <c r="AT47">
        <f t="shared" si="27"/>
        <v>3.8528984910887413E-3</v>
      </c>
      <c r="AU47">
        <f t="shared" si="28"/>
        <v>7.4906626727910708E-2</v>
      </c>
      <c r="AW47">
        <f t="shared" si="37"/>
        <v>1.8617621875355053E-2</v>
      </c>
    </row>
    <row r="48" spans="1:49" x14ac:dyDescent="0.2">
      <c r="A48" t="s">
        <v>1831</v>
      </c>
      <c r="B48">
        <v>866.71600000000001</v>
      </c>
      <c r="C48">
        <v>0.27971405673449001</v>
      </c>
      <c r="D48">
        <v>0.28606471851975102</v>
      </c>
      <c r="E48">
        <v>0.193541049830733</v>
      </c>
      <c r="F48">
        <v>0.18432633063449499</v>
      </c>
      <c r="G48">
        <v>0.23074846247431399</v>
      </c>
      <c r="H48">
        <v>0.24618237374966001</v>
      </c>
      <c r="I48">
        <v>0.21141407088464101</v>
      </c>
      <c r="J48">
        <v>0.20203380661937601</v>
      </c>
      <c r="K48">
        <v>0.19764450711689899</v>
      </c>
      <c r="L48">
        <v>0.210317332641236</v>
      </c>
      <c r="M48">
        <v>4.96562345818948</v>
      </c>
      <c r="N48">
        <v>5.89764466358905</v>
      </c>
      <c r="O48">
        <v>7.2732284009066701</v>
      </c>
      <c r="P48">
        <v>8.0371127325751797</v>
      </c>
      <c r="Q48">
        <v>1.8640650323858801</v>
      </c>
      <c r="R48">
        <v>1.73242354714806</v>
      </c>
      <c r="S48">
        <v>3.3836501741815801</v>
      </c>
      <c r="T48">
        <v>3.43426214375897</v>
      </c>
      <c r="U48">
        <v>2.4953923644459901</v>
      </c>
      <c r="V48">
        <v>2.57033056257487</v>
      </c>
      <c r="W48">
        <v>2.7175187508181602</v>
      </c>
      <c r="X48">
        <v>3.0904857125918301</v>
      </c>
      <c r="AA48" t="str">
        <f t="shared" si="19"/>
        <v>TAG_52:7+NH4_</v>
      </c>
      <c r="AB48">
        <f t="shared" si="20"/>
        <v>0.28288938762712051</v>
      </c>
      <c r="AC48">
        <f t="shared" si="21"/>
        <v>0.188933690232614</v>
      </c>
      <c r="AD48">
        <f t="shared" si="22"/>
        <v>0.23846541811198702</v>
      </c>
      <c r="AE48">
        <f t="shared" si="23"/>
        <v>0.20672393875200851</v>
      </c>
      <c r="AF48">
        <f t="shared" si="24"/>
        <v>0.2039809198790675</v>
      </c>
      <c r="AG48">
        <f t="shared" si="25"/>
        <v>5.431634060889265</v>
      </c>
      <c r="AH48">
        <f t="shared" si="26"/>
        <v>7.6551705667409244</v>
      </c>
      <c r="AI48">
        <f t="shared" si="29"/>
        <v>3.408956158970275</v>
      </c>
      <c r="AJ48">
        <f t="shared" si="30"/>
        <v>2.5328614635104301</v>
      </c>
      <c r="AK48">
        <f t="shared" si="31"/>
        <v>2.9040022317049949</v>
      </c>
      <c r="AM48" t="str">
        <f t="shared" si="32"/>
        <v>TAG_52:7+NH4_</v>
      </c>
      <c r="AN48">
        <f t="shared" si="33"/>
        <v>0.22419867092055951</v>
      </c>
      <c r="AO48">
        <f t="shared" si="34"/>
        <v>4.3865248963631771</v>
      </c>
      <c r="AQ48">
        <f t="shared" si="35"/>
        <v>3.7436222056363495E-2</v>
      </c>
      <c r="AR48">
        <f t="shared" si="36"/>
        <v>2.1427715635424267</v>
      </c>
      <c r="AT48">
        <f t="shared" si="27"/>
        <v>1.6741987467761146E-2</v>
      </c>
      <c r="AU48">
        <f t="shared" si="28"/>
        <v>0.87478282767077464</v>
      </c>
      <c r="AW48">
        <f t="shared" si="37"/>
        <v>1.2208741342669084E-2</v>
      </c>
    </row>
    <row r="49" spans="1:49" x14ac:dyDescent="0.2">
      <c r="A49" t="s">
        <v>1832</v>
      </c>
      <c r="B49">
        <v>868.71799999999996</v>
      </c>
      <c r="C49">
        <v>1.0317139557222501</v>
      </c>
      <c r="D49">
        <v>0.93356698278321004</v>
      </c>
      <c r="E49">
        <v>0.79484385740375496</v>
      </c>
      <c r="F49">
        <v>0.68559861603125405</v>
      </c>
      <c r="G49">
        <v>0.89136039211407503</v>
      </c>
      <c r="H49">
        <v>0.914511683911302</v>
      </c>
      <c r="I49">
        <v>0.876040277565169</v>
      </c>
      <c r="J49">
        <v>0.87290866322118699</v>
      </c>
      <c r="K49">
        <v>0.799906043588966</v>
      </c>
      <c r="L49">
        <v>0.85364096005114498</v>
      </c>
      <c r="M49">
        <v>105.50574864698</v>
      </c>
      <c r="N49">
        <v>104.34889458612</v>
      </c>
      <c r="O49">
        <v>171.416471749642</v>
      </c>
      <c r="P49">
        <v>170.50319439768899</v>
      </c>
      <c r="Q49">
        <v>36.016223700626</v>
      </c>
      <c r="R49">
        <v>35.548105406226099</v>
      </c>
      <c r="S49">
        <v>64.171944392549506</v>
      </c>
      <c r="T49">
        <v>60.204180801823597</v>
      </c>
      <c r="U49">
        <v>37.9471011756698</v>
      </c>
      <c r="V49">
        <v>42.943738784828298</v>
      </c>
      <c r="W49">
        <v>62.225076501901398</v>
      </c>
      <c r="X49">
        <v>57.320891661681799</v>
      </c>
      <c r="AA49" t="str">
        <f t="shared" si="19"/>
        <v>TAG_52:6+NH4_</v>
      </c>
      <c r="AB49">
        <f t="shared" si="20"/>
        <v>0.98264046925273008</v>
      </c>
      <c r="AC49">
        <f t="shared" si="21"/>
        <v>0.7402212367175045</v>
      </c>
      <c r="AD49">
        <f t="shared" si="22"/>
        <v>0.90293603801268851</v>
      </c>
      <c r="AE49">
        <f t="shared" si="23"/>
        <v>0.87447447039317794</v>
      </c>
      <c r="AF49">
        <f t="shared" si="24"/>
        <v>0.82677350182005549</v>
      </c>
      <c r="AG49">
        <f t="shared" si="25"/>
        <v>104.92732161654999</v>
      </c>
      <c r="AH49">
        <f t="shared" si="26"/>
        <v>170.95983307366549</v>
      </c>
      <c r="AI49">
        <f t="shared" si="29"/>
        <v>62.188062597186551</v>
      </c>
      <c r="AJ49">
        <f t="shared" si="30"/>
        <v>40.445419980249049</v>
      </c>
      <c r="AK49">
        <f t="shared" si="31"/>
        <v>59.772984081791598</v>
      </c>
      <c r="AM49" t="str">
        <f t="shared" si="32"/>
        <v>TAG_52:6+NH4_</v>
      </c>
      <c r="AN49">
        <f t="shared" si="33"/>
        <v>0.86540914323923135</v>
      </c>
      <c r="AO49">
        <f t="shared" si="34"/>
        <v>87.658724269888538</v>
      </c>
      <c r="AQ49">
        <f t="shared" si="35"/>
        <v>8.9997717351321185E-2</v>
      </c>
      <c r="AR49">
        <f t="shared" si="36"/>
        <v>52.184155631976047</v>
      </c>
      <c r="AT49">
        <f t="shared" si="27"/>
        <v>4.0248202763473295E-2</v>
      </c>
      <c r="AU49">
        <f t="shared" si="28"/>
        <v>21.304092326054391</v>
      </c>
      <c r="AW49">
        <f t="shared" si="37"/>
        <v>2.0491288209049285E-2</v>
      </c>
    </row>
    <row r="50" spans="1:49" x14ac:dyDescent="0.2">
      <c r="A50" t="s">
        <v>1833</v>
      </c>
      <c r="B50">
        <v>870.72</v>
      </c>
      <c r="C50">
        <v>3.65493327815958</v>
      </c>
      <c r="D50">
        <v>3.52182928238485</v>
      </c>
      <c r="E50">
        <v>2.5031602534928101</v>
      </c>
      <c r="F50">
        <v>2.1297205874874101</v>
      </c>
      <c r="G50">
        <v>3.5087098727643302</v>
      </c>
      <c r="H50">
        <v>3.4024547988925802</v>
      </c>
      <c r="I50">
        <v>2.30993131112188</v>
      </c>
      <c r="J50">
        <v>2.4568545625568299</v>
      </c>
      <c r="K50">
        <v>2.4208126884291499</v>
      </c>
      <c r="L50">
        <v>2.51307709663029</v>
      </c>
      <c r="M50">
        <v>1184.80265524264</v>
      </c>
      <c r="N50">
        <v>1189.87288537158</v>
      </c>
      <c r="O50">
        <v>1919.3709023072699</v>
      </c>
      <c r="P50">
        <v>2026.92597048179</v>
      </c>
      <c r="Q50">
        <v>472.47457447130699</v>
      </c>
      <c r="R50">
        <v>488.93305259395299</v>
      </c>
      <c r="S50">
        <v>670.04678241134104</v>
      </c>
      <c r="T50">
        <v>656.74885190029204</v>
      </c>
      <c r="U50">
        <v>589.94621566531202</v>
      </c>
      <c r="V50">
        <v>605.21446465744998</v>
      </c>
      <c r="W50">
        <v>765.71977250462305</v>
      </c>
      <c r="X50">
        <v>796.15659480509498</v>
      </c>
      <c r="AA50" t="str">
        <f t="shared" si="19"/>
        <v>TAG_52:5+NH4_</v>
      </c>
      <c r="AB50">
        <f t="shared" si="20"/>
        <v>3.5883812802722153</v>
      </c>
      <c r="AC50">
        <f t="shared" si="21"/>
        <v>2.3164404204901103</v>
      </c>
      <c r="AD50">
        <f t="shared" si="22"/>
        <v>3.4555823358284554</v>
      </c>
      <c r="AE50">
        <f t="shared" si="23"/>
        <v>2.3833929368393552</v>
      </c>
      <c r="AF50">
        <f t="shared" si="24"/>
        <v>2.4669448925297202</v>
      </c>
      <c r="AG50">
        <f t="shared" si="25"/>
        <v>1187.3377703071101</v>
      </c>
      <c r="AH50">
        <f t="shared" si="26"/>
        <v>1973.1484363945301</v>
      </c>
      <c r="AI50">
        <f t="shared" si="29"/>
        <v>663.39781715581648</v>
      </c>
      <c r="AJ50">
        <f t="shared" si="30"/>
        <v>597.58034016138095</v>
      </c>
      <c r="AK50">
        <f t="shared" si="31"/>
        <v>780.93818365485902</v>
      </c>
      <c r="AM50" t="str">
        <f t="shared" si="32"/>
        <v>TAG_52:5+NH4_</v>
      </c>
      <c r="AN50">
        <f t="shared" si="33"/>
        <v>2.8421483731919714</v>
      </c>
      <c r="AO50">
        <f t="shared" si="34"/>
        <v>1040.4805095347394</v>
      </c>
      <c r="AQ50">
        <f t="shared" si="35"/>
        <v>0.62465347032243634</v>
      </c>
      <c r="AR50">
        <f t="shared" si="36"/>
        <v>569.46260910623641</v>
      </c>
      <c r="AT50">
        <f t="shared" si="27"/>
        <v>0.27935352440442301</v>
      </c>
      <c r="AU50">
        <f t="shared" si="28"/>
        <v>232.48213665071211</v>
      </c>
      <c r="AW50">
        <f t="shared" si="37"/>
        <v>1.5167713276490911E-2</v>
      </c>
    </row>
    <row r="51" spans="1:49" x14ac:dyDescent="0.2">
      <c r="A51" t="s">
        <v>1834</v>
      </c>
      <c r="B51">
        <v>872.72199999999998</v>
      </c>
      <c r="C51">
        <v>13.091636364469901</v>
      </c>
      <c r="D51">
        <v>13.887700047009201</v>
      </c>
      <c r="E51">
        <v>10.9112698466044</v>
      </c>
      <c r="F51">
        <v>8.7696285257588595</v>
      </c>
      <c r="G51">
        <v>11.462093954970801</v>
      </c>
      <c r="H51">
        <v>11.559757416118901</v>
      </c>
      <c r="I51">
        <v>10.578556860846</v>
      </c>
      <c r="J51">
        <v>10.0629021030167</v>
      </c>
      <c r="K51">
        <v>10.4180123243003</v>
      </c>
      <c r="L51">
        <v>9.5505241184186094</v>
      </c>
      <c r="M51">
        <v>1912.77056766751</v>
      </c>
      <c r="N51">
        <v>2060.5124428918998</v>
      </c>
      <c r="O51">
        <v>2590.9827959271502</v>
      </c>
      <c r="P51">
        <v>2948.7696398057101</v>
      </c>
      <c r="Q51">
        <v>807.35021736979002</v>
      </c>
      <c r="R51">
        <v>898.96185132060498</v>
      </c>
      <c r="S51">
        <v>1456.1237461422299</v>
      </c>
      <c r="T51">
        <v>1462.8259441451901</v>
      </c>
      <c r="U51">
        <v>1034.4716981696699</v>
      </c>
      <c r="V51">
        <v>1074.5013035555901</v>
      </c>
      <c r="W51">
        <v>1312.81444567837</v>
      </c>
      <c r="X51">
        <v>1295.9333878826301</v>
      </c>
      <c r="AA51" t="str">
        <f t="shared" si="19"/>
        <v>TAG_52:4+NH4_</v>
      </c>
      <c r="AB51">
        <f t="shared" si="20"/>
        <v>13.489668205739552</v>
      </c>
      <c r="AC51">
        <f t="shared" si="21"/>
        <v>9.8404491861816297</v>
      </c>
      <c r="AD51">
        <f t="shared" si="22"/>
        <v>11.510925685544851</v>
      </c>
      <c r="AE51">
        <f t="shared" si="23"/>
        <v>10.32072948193135</v>
      </c>
      <c r="AF51">
        <f t="shared" si="24"/>
        <v>9.9842682213594536</v>
      </c>
      <c r="AG51">
        <f t="shared" si="25"/>
        <v>1986.6415052797049</v>
      </c>
      <c r="AH51">
        <f t="shared" si="26"/>
        <v>2769.8762178664301</v>
      </c>
      <c r="AI51">
        <f t="shared" si="29"/>
        <v>1459.4748451437099</v>
      </c>
      <c r="AJ51">
        <f t="shared" si="30"/>
        <v>1054.48650086263</v>
      </c>
      <c r="AK51">
        <f t="shared" si="31"/>
        <v>1304.3739167805002</v>
      </c>
      <c r="AM51" t="str">
        <f t="shared" si="32"/>
        <v>TAG_52:4+NH4_</v>
      </c>
      <c r="AN51">
        <f t="shared" si="33"/>
        <v>11.029208156151366</v>
      </c>
      <c r="AO51">
        <f t="shared" si="34"/>
        <v>1714.9705971865951</v>
      </c>
      <c r="AQ51">
        <f t="shared" si="35"/>
        <v>1.5242133070518264</v>
      </c>
      <c r="AR51">
        <f t="shared" si="36"/>
        <v>681.31085152362562</v>
      </c>
      <c r="AT51">
        <f t="shared" si="27"/>
        <v>0.68164891335552869</v>
      </c>
      <c r="AU51">
        <f t="shared" si="28"/>
        <v>278.143990408999</v>
      </c>
      <c r="AW51">
        <f t="shared" si="37"/>
        <v>5.0168083419519054E-3</v>
      </c>
    </row>
    <row r="52" spans="1:49" x14ac:dyDescent="0.2">
      <c r="A52" t="s">
        <v>1835</v>
      </c>
      <c r="B52">
        <v>874.72400000000005</v>
      </c>
      <c r="C52">
        <v>60.314507904082397</v>
      </c>
      <c r="D52">
        <v>60.230322954232498</v>
      </c>
      <c r="E52">
        <v>59.994870230529997</v>
      </c>
      <c r="F52">
        <v>48.624627836391703</v>
      </c>
      <c r="G52">
        <v>58.979651240243903</v>
      </c>
      <c r="H52">
        <v>58.945028408581003</v>
      </c>
      <c r="I52">
        <v>62.496817938722899</v>
      </c>
      <c r="J52">
        <v>62.784639980411903</v>
      </c>
      <c r="K52">
        <v>58.587348408879201</v>
      </c>
      <c r="L52">
        <v>56.627133754739901</v>
      </c>
      <c r="M52">
        <v>2201.6078384259499</v>
      </c>
      <c r="N52">
        <v>2076.5529140940098</v>
      </c>
      <c r="O52">
        <v>2572.8140200757098</v>
      </c>
      <c r="P52">
        <v>2746.0226389868899</v>
      </c>
      <c r="Q52">
        <v>976.00719311344994</v>
      </c>
      <c r="R52">
        <v>985.19250347376101</v>
      </c>
      <c r="S52">
        <v>1778.6472140165499</v>
      </c>
      <c r="T52">
        <v>1780.57913926023</v>
      </c>
      <c r="U52">
        <v>1311.71584391949</v>
      </c>
      <c r="V52">
        <v>1348.8161666460501</v>
      </c>
      <c r="W52">
        <v>1284.1472199987099</v>
      </c>
      <c r="X52">
        <v>1349.96539984933</v>
      </c>
      <c r="AA52" t="str">
        <f t="shared" si="19"/>
        <v>TAG_52:3+NH4_</v>
      </c>
      <c r="AB52">
        <f t="shared" si="20"/>
        <v>60.272415429157448</v>
      </c>
      <c r="AC52">
        <f t="shared" si="21"/>
        <v>54.309749033460847</v>
      </c>
      <c r="AD52">
        <f t="shared" si="22"/>
        <v>58.962339824412453</v>
      </c>
      <c r="AE52">
        <f t="shared" si="23"/>
        <v>62.640728959567397</v>
      </c>
      <c r="AF52">
        <f t="shared" si="24"/>
        <v>57.607241081809548</v>
      </c>
      <c r="AG52">
        <f t="shared" si="25"/>
        <v>2139.0803762599799</v>
      </c>
      <c r="AH52">
        <f t="shared" si="26"/>
        <v>2659.4183295312996</v>
      </c>
      <c r="AI52">
        <f t="shared" si="29"/>
        <v>1779.6131766383901</v>
      </c>
      <c r="AJ52">
        <f t="shared" si="30"/>
        <v>1330.26600528277</v>
      </c>
      <c r="AK52">
        <f t="shared" si="31"/>
        <v>1317.0563099240198</v>
      </c>
      <c r="AM52" t="str">
        <f t="shared" si="32"/>
        <v>TAG_52:3+NH4_</v>
      </c>
      <c r="AN52">
        <f t="shared" si="33"/>
        <v>58.758494865681541</v>
      </c>
      <c r="AO52">
        <f t="shared" si="34"/>
        <v>1845.0868395272919</v>
      </c>
      <c r="AQ52">
        <f t="shared" si="35"/>
        <v>3.1033036652100909</v>
      </c>
      <c r="AR52">
        <f t="shared" si="36"/>
        <v>569.58570631428358</v>
      </c>
      <c r="AT52">
        <f t="shared" si="27"/>
        <v>1.3878395900468024</v>
      </c>
      <c r="AU52">
        <f t="shared" si="28"/>
        <v>232.53239087545825</v>
      </c>
      <c r="AW52">
        <f t="shared" si="37"/>
        <v>2.1768895987311215E-3</v>
      </c>
    </row>
    <row r="53" spans="1:49" x14ac:dyDescent="0.2">
      <c r="A53" t="s">
        <v>1836</v>
      </c>
      <c r="B53">
        <v>876.726</v>
      </c>
      <c r="C53">
        <v>41.814463936643797</v>
      </c>
      <c r="D53">
        <v>42.668030626694602</v>
      </c>
      <c r="E53">
        <v>47.270713847600597</v>
      </c>
      <c r="F53">
        <v>33.647028006591</v>
      </c>
      <c r="G53">
        <v>36.1528987663891</v>
      </c>
      <c r="H53">
        <v>37.444500438259901</v>
      </c>
      <c r="I53">
        <v>44.7635653875898</v>
      </c>
      <c r="J53">
        <v>46.963240778640703</v>
      </c>
      <c r="K53">
        <v>40.314331234382401</v>
      </c>
      <c r="L53">
        <v>41.7175468058687</v>
      </c>
      <c r="M53">
        <v>1028.42231673214</v>
      </c>
      <c r="N53">
        <v>1033.47823976118</v>
      </c>
      <c r="O53">
        <v>1166.3976490428399</v>
      </c>
      <c r="P53">
        <v>1276.88158743958</v>
      </c>
      <c r="Q53">
        <v>582.32678882301695</v>
      </c>
      <c r="R53">
        <v>547.66145766532804</v>
      </c>
      <c r="S53">
        <v>1007.35733245815</v>
      </c>
      <c r="T53">
        <v>1029.3817975547299</v>
      </c>
      <c r="U53">
        <v>943.57595804950199</v>
      </c>
      <c r="V53">
        <v>924.60565114996098</v>
      </c>
      <c r="W53">
        <v>681.31440837418802</v>
      </c>
      <c r="X53">
        <v>697.60756738841496</v>
      </c>
      <c r="AA53" t="str">
        <f t="shared" si="19"/>
        <v>TAG_52:2+NH4_</v>
      </c>
      <c r="AB53">
        <f t="shared" si="20"/>
        <v>42.241247281669203</v>
      </c>
      <c r="AC53">
        <f t="shared" si="21"/>
        <v>40.458870927095802</v>
      </c>
      <c r="AD53">
        <f t="shared" si="22"/>
        <v>36.798699602324504</v>
      </c>
      <c r="AE53">
        <f t="shared" si="23"/>
        <v>45.863403083115251</v>
      </c>
      <c r="AF53">
        <f t="shared" si="24"/>
        <v>41.01593902012555</v>
      </c>
      <c r="AG53">
        <f t="shared" si="25"/>
        <v>1030.95027824666</v>
      </c>
      <c r="AH53">
        <f t="shared" si="26"/>
        <v>1221.63961824121</v>
      </c>
      <c r="AI53">
        <f t="shared" si="29"/>
        <v>1018.36956500644</v>
      </c>
      <c r="AJ53">
        <f t="shared" si="30"/>
        <v>934.09080459973143</v>
      </c>
      <c r="AK53">
        <f t="shared" si="31"/>
        <v>689.46098788130143</v>
      </c>
      <c r="AM53" t="str">
        <f t="shared" si="32"/>
        <v>TAG_52:2+NH4_</v>
      </c>
      <c r="AN53">
        <f t="shared" si="33"/>
        <v>41.275631982866066</v>
      </c>
      <c r="AO53">
        <f t="shared" si="34"/>
        <v>978.90225079506854</v>
      </c>
      <c r="AQ53">
        <f t="shared" si="35"/>
        <v>3.269461697689152</v>
      </c>
      <c r="AR53">
        <f t="shared" si="36"/>
        <v>192.98471830340435</v>
      </c>
      <c r="AT53">
        <f t="shared" si="27"/>
        <v>1.4621477211729621</v>
      </c>
      <c r="AU53">
        <f t="shared" si="28"/>
        <v>78.785681333015006</v>
      </c>
      <c r="AW53">
        <f t="shared" si="37"/>
        <v>4.0640330754117954E-4</v>
      </c>
    </row>
    <row r="54" spans="1:49" x14ac:dyDescent="0.2">
      <c r="A54" t="s">
        <v>1837</v>
      </c>
      <c r="B54">
        <v>878.72799999999995</v>
      </c>
      <c r="C54">
        <v>6.1661677311687297</v>
      </c>
      <c r="D54">
        <v>5.1815815799233604</v>
      </c>
      <c r="E54">
        <v>5.5187044838772703</v>
      </c>
      <c r="F54">
        <v>5.2155558062262504</v>
      </c>
      <c r="G54">
        <v>5.0767021482211803</v>
      </c>
      <c r="H54">
        <v>4.8279565104340003</v>
      </c>
      <c r="I54">
        <v>6.3375390333530701</v>
      </c>
      <c r="J54">
        <v>6.1277420647438303</v>
      </c>
      <c r="K54">
        <v>6.5150790279228996</v>
      </c>
      <c r="L54">
        <v>5.9634123701535504</v>
      </c>
      <c r="M54">
        <v>94.642334865708705</v>
      </c>
      <c r="N54">
        <v>88.825265196273605</v>
      </c>
      <c r="O54">
        <v>107.95819388224901</v>
      </c>
      <c r="P54">
        <v>120.905902227553</v>
      </c>
      <c r="Q54">
        <v>49.718123159343399</v>
      </c>
      <c r="R54">
        <v>52.675544500544802</v>
      </c>
      <c r="S54">
        <v>95.561813938753602</v>
      </c>
      <c r="T54">
        <v>104.62173190577499</v>
      </c>
      <c r="U54">
        <v>90.723460612505406</v>
      </c>
      <c r="V54">
        <v>86.445288579257905</v>
      </c>
      <c r="W54">
        <v>70.375976202885795</v>
      </c>
      <c r="X54">
        <v>64.231437976623795</v>
      </c>
      <c r="AA54" t="str">
        <f t="shared" si="19"/>
        <v>TAG_52:1+NH4_</v>
      </c>
      <c r="AB54">
        <f t="shared" si="20"/>
        <v>5.6738746555460455</v>
      </c>
      <c r="AC54">
        <f t="shared" si="21"/>
        <v>5.3671301450517603</v>
      </c>
      <c r="AD54">
        <f t="shared" si="22"/>
        <v>4.9523293293275898</v>
      </c>
      <c r="AE54">
        <f t="shared" si="23"/>
        <v>6.2326405490484502</v>
      </c>
      <c r="AF54">
        <f t="shared" si="24"/>
        <v>6.239245699038225</v>
      </c>
      <c r="AG54">
        <f t="shared" si="25"/>
        <v>91.733800030991148</v>
      </c>
      <c r="AH54">
        <f t="shared" si="26"/>
        <v>114.432048054901</v>
      </c>
      <c r="AI54">
        <f t="shared" si="29"/>
        <v>100.0917729222643</v>
      </c>
      <c r="AJ54">
        <f t="shared" si="30"/>
        <v>88.584374595881656</v>
      </c>
      <c r="AK54">
        <f t="shared" si="31"/>
        <v>67.303707089754795</v>
      </c>
      <c r="AM54" t="str">
        <f t="shared" si="32"/>
        <v>TAG_52:1+NH4_</v>
      </c>
      <c r="AN54">
        <f t="shared" si="33"/>
        <v>5.6930440756024137</v>
      </c>
      <c r="AO54">
        <f t="shared" si="34"/>
        <v>92.42914053875856</v>
      </c>
      <c r="AQ54">
        <f t="shared" si="35"/>
        <v>0.55784098534899829</v>
      </c>
      <c r="AR54">
        <f t="shared" si="36"/>
        <v>17.243817760187603</v>
      </c>
      <c r="AT54">
        <f t="shared" si="27"/>
        <v>0.24947407277516487</v>
      </c>
      <c r="AU54">
        <f t="shared" si="28"/>
        <v>7.0397591216669895</v>
      </c>
      <c r="AW54">
        <f t="shared" si="37"/>
        <v>3.526361000204054E-4</v>
      </c>
    </row>
    <row r="55" spans="1:49" x14ac:dyDescent="0.2">
      <c r="A55" t="s">
        <v>1838</v>
      </c>
      <c r="B55">
        <v>880.73</v>
      </c>
      <c r="C55">
        <v>0.23114101765575901</v>
      </c>
      <c r="D55">
        <v>0.23562652343113499</v>
      </c>
      <c r="E55">
        <v>0.25133387185396</v>
      </c>
      <c r="F55">
        <v>0.20174875245833401</v>
      </c>
      <c r="G55">
        <v>0.17495122110251299</v>
      </c>
      <c r="H55">
        <v>0.200362111639767</v>
      </c>
      <c r="I55">
        <v>0.28951031856109999</v>
      </c>
      <c r="J55">
        <v>0.30383422434441598</v>
      </c>
      <c r="K55">
        <v>0.24233869313940401</v>
      </c>
      <c r="L55">
        <v>0.23291087983946099</v>
      </c>
      <c r="M55">
        <v>2.75533643343993</v>
      </c>
      <c r="N55">
        <v>2.4471544328308599</v>
      </c>
      <c r="O55">
        <v>2.75615288862156</v>
      </c>
      <c r="P55">
        <v>3.0825459663747101</v>
      </c>
      <c r="Q55">
        <v>1.5854731837924001</v>
      </c>
      <c r="R55">
        <v>1.32581431950759</v>
      </c>
      <c r="S55">
        <v>2.8207114125840902</v>
      </c>
      <c r="T55">
        <v>3.7008715943491199</v>
      </c>
      <c r="U55">
        <v>2.4510433298005001</v>
      </c>
      <c r="V55">
        <v>2.4964358837649598</v>
      </c>
      <c r="W55">
        <v>1.892476334295</v>
      </c>
      <c r="X55">
        <v>2.12203833315789</v>
      </c>
      <c r="AA55" t="str">
        <f t="shared" si="19"/>
        <v>TAG_52:0+NH4_</v>
      </c>
      <c r="AB55">
        <f t="shared" si="20"/>
        <v>0.233383770543447</v>
      </c>
      <c r="AC55">
        <f t="shared" si="21"/>
        <v>0.22654131215614701</v>
      </c>
      <c r="AD55">
        <f t="shared" si="22"/>
        <v>0.18765666637113998</v>
      </c>
      <c r="AE55">
        <f t="shared" si="23"/>
        <v>0.29667227145275799</v>
      </c>
      <c r="AF55">
        <f t="shared" si="24"/>
        <v>0.2376247864894325</v>
      </c>
      <c r="AG55">
        <f t="shared" si="25"/>
        <v>2.6012454331353947</v>
      </c>
      <c r="AH55">
        <f t="shared" si="26"/>
        <v>2.9193494274981351</v>
      </c>
      <c r="AI55">
        <f t="shared" si="29"/>
        <v>3.2607915034666051</v>
      </c>
      <c r="AJ55">
        <f t="shared" si="30"/>
        <v>2.47373960678273</v>
      </c>
      <c r="AK55">
        <f t="shared" si="31"/>
        <v>2.0072573337264448</v>
      </c>
      <c r="AM55" t="str">
        <f t="shared" si="32"/>
        <v>TAG_52:0+NH4_</v>
      </c>
      <c r="AN55">
        <f t="shared" si="33"/>
        <v>0.2363757614025849</v>
      </c>
      <c r="AO55">
        <f t="shared" si="34"/>
        <v>2.6524766609218622</v>
      </c>
      <c r="AQ55">
        <f t="shared" si="35"/>
        <v>3.910386109408838E-2</v>
      </c>
      <c r="AR55">
        <f t="shared" si="36"/>
        <v>0.47226781983575433</v>
      </c>
      <c r="AT55">
        <f t="shared" si="27"/>
        <v>1.7487778317818184E-2</v>
      </c>
      <c r="AU55">
        <f t="shared" si="28"/>
        <v>0.19280253008904238</v>
      </c>
      <c r="AW55">
        <f t="shared" si="37"/>
        <v>3.1316727305354987E-4</v>
      </c>
    </row>
    <row r="56" spans="1:49" x14ac:dyDescent="0.2">
      <c r="A56" t="s">
        <v>1839</v>
      </c>
      <c r="B56">
        <v>888.73800000000006</v>
      </c>
      <c r="C56">
        <v>6.7784817025629204E-3</v>
      </c>
      <c r="D56">
        <v>4.0848097607141297E-3</v>
      </c>
      <c r="E56">
        <v>2.12620691109419E-3</v>
      </c>
      <c r="F56">
        <v>2.4618933169431802E-3</v>
      </c>
      <c r="G56">
        <v>3.6060332406011998E-3</v>
      </c>
      <c r="H56">
        <v>1.8377608418560199E-3</v>
      </c>
      <c r="I56">
        <v>1.5172093449475699E-3</v>
      </c>
      <c r="J56">
        <v>2.4402418455088501E-3</v>
      </c>
      <c r="K56">
        <v>2.1978726305483401E-3</v>
      </c>
      <c r="L56">
        <v>5.4083354295109201E-3</v>
      </c>
      <c r="M56">
        <v>0.20030819342879999</v>
      </c>
      <c r="N56">
        <v>0.24935394447838899</v>
      </c>
      <c r="O56">
        <v>0.40018458370155802</v>
      </c>
      <c r="P56">
        <v>0.33110165791459101</v>
      </c>
      <c r="Q56">
        <v>0.12103174320967</v>
      </c>
      <c r="R56">
        <v>5.5378224933495403E-2</v>
      </c>
      <c r="S56">
        <v>0.177128331104491</v>
      </c>
      <c r="T56">
        <v>0.184169547748992</v>
      </c>
      <c r="U56">
        <v>5.7152512688824299E-2</v>
      </c>
      <c r="V56">
        <v>9.5133924265415101E-2</v>
      </c>
      <c r="W56">
        <v>5.9714121512916302E-2</v>
      </c>
      <c r="X56">
        <v>5.9788389497977899E-2</v>
      </c>
      <c r="AA56" t="str">
        <f t="shared" si="19"/>
        <v>TAG_54:10+NH4_</v>
      </c>
      <c r="AB56">
        <f t="shared" si="20"/>
        <v>5.4316457316385246E-3</v>
      </c>
      <c r="AC56">
        <f t="shared" si="21"/>
        <v>2.2940501140186849E-3</v>
      </c>
      <c r="AD56">
        <f t="shared" si="22"/>
        <v>2.72189704122861E-3</v>
      </c>
      <c r="AE56">
        <f t="shared" si="23"/>
        <v>1.9787255952282102E-3</v>
      </c>
      <c r="AF56">
        <f t="shared" si="24"/>
        <v>3.8031040300296301E-3</v>
      </c>
      <c r="AG56">
        <f t="shared" si="25"/>
        <v>0.2248310689535945</v>
      </c>
      <c r="AH56">
        <f t="shared" si="26"/>
        <v>0.36564312080807448</v>
      </c>
      <c r="AI56">
        <f t="shared" si="29"/>
        <v>0.18064893942674148</v>
      </c>
      <c r="AJ56">
        <f t="shared" si="30"/>
        <v>7.6143218477119703E-2</v>
      </c>
      <c r="AK56">
        <f t="shared" si="31"/>
        <v>5.9751255505447104E-2</v>
      </c>
      <c r="AM56" t="str">
        <f t="shared" si="32"/>
        <v>TAG_54:10+NH4_</v>
      </c>
      <c r="AN56">
        <f t="shared" si="33"/>
        <v>3.2458845024287324E-3</v>
      </c>
      <c r="AO56">
        <f t="shared" si="34"/>
        <v>0.18140352063419546</v>
      </c>
      <c r="AQ56">
        <f t="shared" si="35"/>
        <v>1.4030581787303912E-3</v>
      </c>
      <c r="AR56">
        <f t="shared" si="36"/>
        <v>0.12420724258192171</v>
      </c>
      <c r="AT56">
        <f t="shared" si="27"/>
        <v>6.2746669280564079E-4</v>
      </c>
      <c r="AU56">
        <f t="shared" si="28"/>
        <v>5.0707394447299874E-2</v>
      </c>
      <c r="AW56">
        <f t="shared" si="37"/>
        <v>3.2666623490859838E-2</v>
      </c>
    </row>
    <row r="57" spans="1:49" x14ac:dyDescent="0.2">
      <c r="A57" t="s">
        <v>1840</v>
      </c>
      <c r="B57">
        <v>890.74</v>
      </c>
      <c r="C57">
        <v>1.6116809039200201E-2</v>
      </c>
      <c r="D57">
        <v>1.7216168698658E-2</v>
      </c>
      <c r="E57">
        <v>6.6636874735649301E-3</v>
      </c>
      <c r="F57">
        <v>4.8687529743750404E-3</v>
      </c>
      <c r="G57">
        <v>1.2269206988381401E-2</v>
      </c>
      <c r="H57">
        <v>1.1178825503837E-2</v>
      </c>
      <c r="I57">
        <v>6.2000486454078596E-3</v>
      </c>
      <c r="J57">
        <v>1.20336759025403E-2</v>
      </c>
      <c r="K57">
        <v>1.4120303970360499E-2</v>
      </c>
      <c r="L57">
        <v>1.0448701412470399E-2</v>
      </c>
      <c r="M57">
        <v>1.2923227039368199</v>
      </c>
      <c r="N57">
        <v>1.4898887146333799</v>
      </c>
      <c r="O57">
        <v>1.20480611210971</v>
      </c>
      <c r="P57">
        <v>1.2833919466375701</v>
      </c>
      <c r="Q57">
        <v>0.437527275866822</v>
      </c>
      <c r="R57">
        <v>0.45581695561767499</v>
      </c>
      <c r="S57">
        <v>0.60570457494528895</v>
      </c>
      <c r="T57">
        <v>0.55929430127743596</v>
      </c>
      <c r="U57">
        <v>0.48953574297375002</v>
      </c>
      <c r="V57">
        <v>0.47059783951390599</v>
      </c>
      <c r="W57">
        <v>0.50554259513464095</v>
      </c>
      <c r="X57">
        <v>0.43229700289289202</v>
      </c>
      <c r="AA57" t="str">
        <f t="shared" si="19"/>
        <v>TAG_54:9+NH4_</v>
      </c>
      <c r="AB57">
        <f t="shared" si="20"/>
        <v>1.6666488868929102E-2</v>
      </c>
      <c r="AC57">
        <f t="shared" si="21"/>
        <v>5.7662202239699856E-3</v>
      </c>
      <c r="AD57">
        <f t="shared" si="22"/>
        <v>1.1724016246109199E-2</v>
      </c>
      <c r="AE57">
        <f t="shared" si="23"/>
        <v>9.1168622739740794E-3</v>
      </c>
      <c r="AF57">
        <f t="shared" si="24"/>
        <v>1.2284502691415448E-2</v>
      </c>
      <c r="AG57">
        <f t="shared" si="25"/>
        <v>1.3911057092851</v>
      </c>
      <c r="AH57">
        <f t="shared" si="26"/>
        <v>1.24409902937364</v>
      </c>
      <c r="AI57">
        <f t="shared" si="29"/>
        <v>0.5824994381113624</v>
      </c>
      <c r="AJ57">
        <f t="shared" si="30"/>
        <v>0.48006679124382801</v>
      </c>
      <c r="AK57">
        <f t="shared" si="31"/>
        <v>0.46891979901376646</v>
      </c>
      <c r="AM57" t="str">
        <f t="shared" si="32"/>
        <v>TAG_54:9+NH4_</v>
      </c>
      <c r="AN57">
        <f t="shared" si="33"/>
        <v>1.1111618060879562E-2</v>
      </c>
      <c r="AO57">
        <f t="shared" si="34"/>
        <v>0.83333815340553952</v>
      </c>
      <c r="AQ57">
        <f t="shared" si="35"/>
        <v>4.0360750820621332E-3</v>
      </c>
      <c r="AR57">
        <f t="shared" si="36"/>
        <v>0.44731157962028284</v>
      </c>
      <c r="AT57">
        <f t="shared" si="27"/>
        <v>1.8049876491567944E-3</v>
      </c>
      <c r="AU57">
        <f t="shared" si="28"/>
        <v>0.18261418768467064</v>
      </c>
      <c r="AW57">
        <f t="shared" si="37"/>
        <v>1.4726467427909468E-2</v>
      </c>
    </row>
    <row r="58" spans="1:49" x14ac:dyDescent="0.2">
      <c r="A58" t="s">
        <v>1841</v>
      </c>
      <c r="B58">
        <v>892.74199999999996</v>
      </c>
      <c r="C58">
        <v>0.48039518909608497</v>
      </c>
      <c r="D58">
        <v>0.38791214229763099</v>
      </c>
      <c r="E58">
        <v>0.29088778219055</v>
      </c>
      <c r="F58">
        <v>0.27177673328238999</v>
      </c>
      <c r="G58">
        <v>0.38706638170443303</v>
      </c>
      <c r="H58">
        <v>0.31359834139802401</v>
      </c>
      <c r="I58">
        <v>0.31318342133588201</v>
      </c>
      <c r="J58">
        <v>0.29974460853199397</v>
      </c>
      <c r="K58">
        <v>0.34507483863471899</v>
      </c>
      <c r="L58">
        <v>0.28451157525591703</v>
      </c>
      <c r="M58">
        <v>12.0323678532061</v>
      </c>
      <c r="N58">
        <v>13.263201759558299</v>
      </c>
      <c r="O58">
        <v>15.674770165936801</v>
      </c>
      <c r="P58">
        <v>14.5990164096072</v>
      </c>
      <c r="Q58">
        <v>3.8027229282688801</v>
      </c>
      <c r="R58">
        <v>4.3650463992179898</v>
      </c>
      <c r="S58">
        <v>7.4538865987810796</v>
      </c>
      <c r="T58">
        <v>7.6669031569398003</v>
      </c>
      <c r="U58">
        <v>5.3503401836705997</v>
      </c>
      <c r="V58">
        <v>5.2990278515395897</v>
      </c>
      <c r="W58">
        <v>5.61240849778628</v>
      </c>
      <c r="X58">
        <v>5.7445407028772504</v>
      </c>
      <c r="AA58" t="str">
        <f t="shared" si="19"/>
        <v>TAG_54:8+NH4_</v>
      </c>
      <c r="AB58">
        <f t="shared" si="20"/>
        <v>0.43415366569685798</v>
      </c>
      <c r="AC58">
        <f t="shared" si="21"/>
        <v>0.28133225773646997</v>
      </c>
      <c r="AD58">
        <f t="shared" si="22"/>
        <v>0.35033236155122849</v>
      </c>
      <c r="AE58">
        <f t="shared" si="23"/>
        <v>0.30646401493393799</v>
      </c>
      <c r="AF58">
        <f t="shared" si="24"/>
        <v>0.31479320694531798</v>
      </c>
      <c r="AG58">
        <f t="shared" si="25"/>
        <v>12.6477848063822</v>
      </c>
      <c r="AH58">
        <f t="shared" si="26"/>
        <v>15.136893287772001</v>
      </c>
      <c r="AI58">
        <f t="shared" si="29"/>
        <v>7.56039487786044</v>
      </c>
      <c r="AJ58">
        <f t="shared" si="30"/>
        <v>5.3246840176050947</v>
      </c>
      <c r="AK58">
        <f t="shared" si="31"/>
        <v>5.6784746003317652</v>
      </c>
      <c r="AM58" t="str">
        <f t="shared" si="32"/>
        <v>TAG_54:8+NH4_</v>
      </c>
      <c r="AN58">
        <f t="shared" si="33"/>
        <v>0.33741510137276248</v>
      </c>
      <c r="AO58">
        <f t="shared" si="34"/>
        <v>9.2696463179903006</v>
      </c>
      <c r="AQ58">
        <f t="shared" si="35"/>
        <v>5.945630884853223E-2</v>
      </c>
      <c r="AR58">
        <f t="shared" si="36"/>
        <v>4.3936655822309749</v>
      </c>
      <c r="AT58">
        <f t="shared" si="27"/>
        <v>2.6589669655308061E-2</v>
      </c>
      <c r="AU58">
        <f t="shared" si="28"/>
        <v>1.7937064628157091</v>
      </c>
      <c r="AW58">
        <f t="shared" si="37"/>
        <v>1.0444666665012158E-2</v>
      </c>
    </row>
    <row r="59" spans="1:49" x14ac:dyDescent="0.2">
      <c r="A59" t="s">
        <v>1842</v>
      </c>
      <c r="B59">
        <v>894.74400000000003</v>
      </c>
      <c r="C59">
        <v>1.04081266172943</v>
      </c>
      <c r="D59">
        <v>0.964650801623961</v>
      </c>
      <c r="E59">
        <v>0.63612419529311803</v>
      </c>
      <c r="F59">
        <v>0.491925003126708</v>
      </c>
      <c r="G59">
        <v>0.87213807186206105</v>
      </c>
      <c r="H59">
        <v>0.78876528839851601</v>
      </c>
      <c r="I59">
        <v>0.62816225247149005</v>
      </c>
      <c r="J59">
        <v>0.59280191386805703</v>
      </c>
      <c r="K59">
        <v>0.61060288376821303</v>
      </c>
      <c r="L59">
        <v>0.60995815111126095</v>
      </c>
      <c r="M59">
        <v>240.06136999584501</v>
      </c>
      <c r="N59">
        <v>248.86376005076201</v>
      </c>
      <c r="O59">
        <v>254.85119638682099</v>
      </c>
      <c r="P59">
        <v>302.91305399068398</v>
      </c>
      <c r="Q59">
        <v>92.406105640606697</v>
      </c>
      <c r="R59">
        <v>98.885943042334105</v>
      </c>
      <c r="S59">
        <v>131.054735584984</v>
      </c>
      <c r="T59">
        <v>117.24456327251001</v>
      </c>
      <c r="U59">
        <v>91.311826271501005</v>
      </c>
      <c r="V59">
        <v>83.3625268959577</v>
      </c>
      <c r="W59">
        <v>92.459816717220207</v>
      </c>
      <c r="X59">
        <v>99.434075621905507</v>
      </c>
      <c r="AA59" t="str">
        <f t="shared" si="19"/>
        <v>TAG_54:7+NH4_</v>
      </c>
      <c r="AB59">
        <f t="shared" si="20"/>
        <v>1.0027317316766955</v>
      </c>
      <c r="AC59">
        <f t="shared" si="21"/>
        <v>0.56402459920991299</v>
      </c>
      <c r="AD59">
        <f t="shared" si="22"/>
        <v>0.83045168013028858</v>
      </c>
      <c r="AE59">
        <f t="shared" si="23"/>
        <v>0.61048208316977348</v>
      </c>
      <c r="AF59">
        <f t="shared" si="24"/>
        <v>0.61028051743973699</v>
      </c>
      <c r="AG59">
        <f t="shared" si="25"/>
        <v>244.46256502330351</v>
      </c>
      <c r="AH59">
        <f t="shared" si="26"/>
        <v>278.88212518875247</v>
      </c>
      <c r="AI59">
        <f t="shared" si="29"/>
        <v>124.14964942874701</v>
      </c>
      <c r="AJ59">
        <f t="shared" si="30"/>
        <v>87.337176583729359</v>
      </c>
      <c r="AK59">
        <f t="shared" si="31"/>
        <v>95.946946169562864</v>
      </c>
      <c r="AM59" t="str">
        <f t="shared" si="32"/>
        <v>TAG_54:7+NH4_</v>
      </c>
      <c r="AN59">
        <f t="shared" si="33"/>
        <v>0.72359412232528153</v>
      </c>
      <c r="AO59">
        <f t="shared" si="34"/>
        <v>166.15569247881905</v>
      </c>
      <c r="AQ59">
        <f t="shared" si="35"/>
        <v>0.18737201083393798</v>
      </c>
      <c r="AR59">
        <f t="shared" si="36"/>
        <v>89.086122766331854</v>
      </c>
      <c r="AT59">
        <f t="shared" si="27"/>
        <v>8.3795310661102476E-2</v>
      </c>
      <c r="AU59">
        <f t="shared" si="28"/>
        <v>36.36925732340881</v>
      </c>
      <c r="AW59">
        <f t="shared" si="37"/>
        <v>1.4232892909975708E-2</v>
      </c>
    </row>
    <row r="60" spans="1:49" x14ac:dyDescent="0.2">
      <c r="A60" t="s">
        <v>1843</v>
      </c>
      <c r="B60">
        <v>896.74599999999998</v>
      </c>
      <c r="C60">
        <v>5.5692649088463604</v>
      </c>
      <c r="D60">
        <v>4.9695087343498603</v>
      </c>
      <c r="E60">
        <v>2.8196694029358702</v>
      </c>
      <c r="F60">
        <v>2.6149621118579001</v>
      </c>
      <c r="G60">
        <v>4.3430015682069598</v>
      </c>
      <c r="H60">
        <v>4.2861578357812</v>
      </c>
      <c r="I60">
        <v>3.0923411546592101</v>
      </c>
      <c r="J60">
        <v>2.8772791831438602</v>
      </c>
      <c r="K60">
        <v>2.6707808567509299</v>
      </c>
      <c r="L60">
        <v>2.88474746446273</v>
      </c>
      <c r="M60">
        <v>1426.0804409504699</v>
      </c>
      <c r="N60">
        <v>1309.46594828408</v>
      </c>
      <c r="O60">
        <v>1654.88106375077</v>
      </c>
      <c r="P60">
        <v>1744.43202350158</v>
      </c>
      <c r="Q60">
        <v>538.07296441824303</v>
      </c>
      <c r="R60">
        <v>572.19879619597896</v>
      </c>
      <c r="S60">
        <v>852.98252968613394</v>
      </c>
      <c r="T60">
        <v>928.66545341441201</v>
      </c>
      <c r="U60">
        <v>662.12099056034594</v>
      </c>
      <c r="V60">
        <v>596.12307700185897</v>
      </c>
      <c r="W60">
        <v>641.71668996707501</v>
      </c>
      <c r="X60">
        <v>725.28444250362202</v>
      </c>
      <c r="AA60" t="str">
        <f t="shared" si="19"/>
        <v>TAG_54:6+NH4_</v>
      </c>
      <c r="AB60">
        <f t="shared" si="20"/>
        <v>5.2693868215981103</v>
      </c>
      <c r="AC60">
        <f t="shared" si="21"/>
        <v>2.7173157573968849</v>
      </c>
      <c r="AD60">
        <f t="shared" si="22"/>
        <v>4.3145797019940799</v>
      </c>
      <c r="AE60">
        <f t="shared" si="23"/>
        <v>2.9848101689015349</v>
      </c>
      <c r="AF60">
        <f t="shared" si="24"/>
        <v>2.77776416060683</v>
      </c>
      <c r="AG60">
        <f t="shared" si="25"/>
        <v>1367.7731946172748</v>
      </c>
      <c r="AH60">
        <f t="shared" si="26"/>
        <v>1699.6565436261749</v>
      </c>
      <c r="AI60">
        <f t="shared" si="29"/>
        <v>890.82399155027292</v>
      </c>
      <c r="AJ60">
        <f t="shared" si="30"/>
        <v>629.12203378110246</v>
      </c>
      <c r="AK60">
        <f t="shared" si="31"/>
        <v>683.50056623534851</v>
      </c>
      <c r="AM60" t="str">
        <f t="shared" si="32"/>
        <v>TAG_54:6+NH4_</v>
      </c>
      <c r="AN60">
        <f t="shared" si="33"/>
        <v>3.6127713220994879</v>
      </c>
      <c r="AO60">
        <f t="shared" si="34"/>
        <v>1054.1752659620347</v>
      </c>
      <c r="AQ60">
        <f t="shared" si="35"/>
        <v>1.132510789495617</v>
      </c>
      <c r="AR60">
        <f t="shared" si="36"/>
        <v>463.61173484087442</v>
      </c>
      <c r="AT60">
        <f t="shared" si="27"/>
        <v>0.50647422211283089</v>
      </c>
      <c r="AU60">
        <f t="shared" si="28"/>
        <v>189.26869818777277</v>
      </c>
      <c r="AW60">
        <f t="shared" si="37"/>
        <v>7.1451674206801973E-3</v>
      </c>
    </row>
    <row r="61" spans="1:49" x14ac:dyDescent="0.2">
      <c r="A61" t="s">
        <v>1844</v>
      </c>
      <c r="B61">
        <v>898.74800000000005</v>
      </c>
      <c r="C61">
        <v>9.2889254947430704</v>
      </c>
      <c r="D61">
        <v>9.0479529689039495</v>
      </c>
      <c r="E61">
        <v>5.9072229630436004</v>
      </c>
      <c r="F61">
        <v>4.9515789021705503</v>
      </c>
      <c r="G61">
        <v>7.9704184032002496</v>
      </c>
      <c r="H61">
        <v>8.2792315501452407</v>
      </c>
      <c r="I61">
        <v>4.8429597463672804</v>
      </c>
      <c r="J61">
        <v>5.2846850174452902</v>
      </c>
      <c r="K61">
        <v>6.0161541397873801</v>
      </c>
      <c r="L61">
        <v>5.8871057040740604</v>
      </c>
      <c r="M61">
        <v>2252.6076318812502</v>
      </c>
      <c r="N61">
        <v>2393.8735741525102</v>
      </c>
      <c r="O61">
        <v>2797.5974147999</v>
      </c>
      <c r="P61">
        <v>3091.47400627365</v>
      </c>
      <c r="Q61">
        <v>969.69946355670299</v>
      </c>
      <c r="R61">
        <v>1051.07879626873</v>
      </c>
      <c r="S61">
        <v>1710.29682586268</v>
      </c>
      <c r="T61">
        <v>1681.2863781787701</v>
      </c>
      <c r="U61">
        <v>1279.68102740979</v>
      </c>
      <c r="V61">
        <v>1272.93831574058</v>
      </c>
      <c r="W61">
        <v>1356.96007507339</v>
      </c>
      <c r="X61">
        <v>1516.7378761858199</v>
      </c>
      <c r="AA61" t="str">
        <f t="shared" si="19"/>
        <v>TAG_54:5+NH4_</v>
      </c>
      <c r="AB61">
        <f t="shared" si="20"/>
        <v>9.1684392318235091</v>
      </c>
      <c r="AC61">
        <f t="shared" si="21"/>
        <v>5.4294009326070753</v>
      </c>
      <c r="AD61">
        <f t="shared" si="22"/>
        <v>8.1248249766727447</v>
      </c>
      <c r="AE61">
        <f t="shared" si="23"/>
        <v>5.0638223819062853</v>
      </c>
      <c r="AF61">
        <f t="shared" si="24"/>
        <v>5.9516299219307207</v>
      </c>
      <c r="AG61">
        <f t="shared" si="25"/>
        <v>2323.2406030168804</v>
      </c>
      <c r="AH61">
        <f t="shared" si="26"/>
        <v>2944.5357105367748</v>
      </c>
      <c r="AI61">
        <f t="shared" si="29"/>
        <v>1695.7916020207249</v>
      </c>
      <c r="AJ61">
        <f t="shared" si="30"/>
        <v>1276.3096715751849</v>
      </c>
      <c r="AK61">
        <f t="shared" si="31"/>
        <v>1436.8489756296049</v>
      </c>
      <c r="AM61" t="str">
        <f t="shared" si="32"/>
        <v>TAG_54:5+NH4_</v>
      </c>
      <c r="AN61">
        <f t="shared" si="33"/>
        <v>6.747623488988066</v>
      </c>
      <c r="AO61">
        <f t="shared" si="34"/>
        <v>1935.3453125558342</v>
      </c>
      <c r="AQ61">
        <f t="shared" si="35"/>
        <v>1.8002454994804888</v>
      </c>
      <c r="AR61">
        <f t="shared" si="36"/>
        <v>690.85826512779943</v>
      </c>
      <c r="AT61">
        <f t="shared" si="27"/>
        <v>0.80509426260528705</v>
      </c>
      <c r="AU61">
        <f t="shared" si="28"/>
        <v>282.04170569125438</v>
      </c>
      <c r="AW61">
        <f t="shared" si="37"/>
        <v>3.3566667411493046E-3</v>
      </c>
    </row>
    <row r="62" spans="1:49" x14ac:dyDescent="0.2">
      <c r="A62" t="s">
        <v>1845</v>
      </c>
      <c r="B62">
        <v>900.75</v>
      </c>
      <c r="C62">
        <v>15.469833814474701</v>
      </c>
      <c r="D62">
        <v>14.8585071008726</v>
      </c>
      <c r="E62">
        <v>12.5510813576989</v>
      </c>
      <c r="F62">
        <v>10.0885768141033</v>
      </c>
      <c r="G62">
        <v>11.802925109286999</v>
      </c>
      <c r="H62">
        <v>11.966005667559401</v>
      </c>
      <c r="I62">
        <v>10.167710464842999</v>
      </c>
      <c r="J62">
        <v>10.845615233116799</v>
      </c>
      <c r="K62">
        <v>12.2865948832093</v>
      </c>
      <c r="L62">
        <v>11.9512263511703</v>
      </c>
      <c r="M62">
        <v>2033.0347640625801</v>
      </c>
      <c r="N62">
        <v>2160.4231853051101</v>
      </c>
      <c r="O62">
        <v>2767.1054096982698</v>
      </c>
      <c r="P62">
        <v>2822.8663777343199</v>
      </c>
      <c r="Q62">
        <v>1049.9421750582901</v>
      </c>
      <c r="R62">
        <v>1065.6956479196699</v>
      </c>
      <c r="S62">
        <v>1794.81521412196</v>
      </c>
      <c r="T62">
        <v>1642.34472362771</v>
      </c>
      <c r="U62">
        <v>1293.8702659046401</v>
      </c>
      <c r="V62">
        <v>1446.95305386879</v>
      </c>
      <c r="W62">
        <v>1334.8723340535</v>
      </c>
      <c r="X62">
        <v>1459.5806731365001</v>
      </c>
      <c r="AA62" t="str">
        <f t="shared" si="19"/>
        <v>TAG_54:4+NH4_</v>
      </c>
      <c r="AB62">
        <f t="shared" si="20"/>
        <v>15.16417045767365</v>
      </c>
      <c r="AC62">
        <f t="shared" si="21"/>
        <v>11.3198290859011</v>
      </c>
      <c r="AD62">
        <f t="shared" si="22"/>
        <v>11.8844653884232</v>
      </c>
      <c r="AE62">
        <f t="shared" si="23"/>
        <v>10.5066628489799</v>
      </c>
      <c r="AF62">
        <f t="shared" si="24"/>
        <v>12.118910617189801</v>
      </c>
      <c r="AG62">
        <f t="shared" si="25"/>
        <v>2096.7289746838451</v>
      </c>
      <c r="AH62">
        <f t="shared" si="26"/>
        <v>2794.9858937162949</v>
      </c>
      <c r="AI62">
        <f t="shared" si="29"/>
        <v>1718.579968874835</v>
      </c>
      <c r="AJ62">
        <f t="shared" si="30"/>
        <v>1370.4116598867149</v>
      </c>
      <c r="AK62">
        <f t="shared" si="31"/>
        <v>1397.2265035949999</v>
      </c>
      <c r="AM62" t="str">
        <f t="shared" si="32"/>
        <v>TAG_54:4+NH4_</v>
      </c>
      <c r="AN62">
        <f t="shared" si="33"/>
        <v>12.198807679633529</v>
      </c>
      <c r="AO62">
        <f t="shared" si="34"/>
        <v>1875.586600151338</v>
      </c>
      <c r="AQ62">
        <f t="shared" si="35"/>
        <v>1.7702068041731931</v>
      </c>
      <c r="AR62">
        <f t="shared" si="36"/>
        <v>592.21621797599653</v>
      </c>
      <c r="AT62">
        <f t="shared" si="27"/>
        <v>0.79166054967278354</v>
      </c>
      <c r="AU62">
        <f t="shared" si="28"/>
        <v>241.77125857367506</v>
      </c>
      <c r="AW62">
        <f t="shared" si="37"/>
        <v>2.1506018078099099E-3</v>
      </c>
    </row>
    <row r="63" spans="1:49" x14ac:dyDescent="0.2">
      <c r="A63" t="s">
        <v>1846</v>
      </c>
      <c r="B63">
        <v>902.75199999999995</v>
      </c>
      <c r="C63">
        <v>28.839993444968702</v>
      </c>
      <c r="D63">
        <v>28.5330686019146</v>
      </c>
      <c r="E63">
        <v>30.519856032447699</v>
      </c>
      <c r="F63">
        <v>28.245024371465199</v>
      </c>
      <c r="G63">
        <v>23.276217158888901</v>
      </c>
      <c r="H63">
        <v>24.762629780881401</v>
      </c>
      <c r="I63">
        <v>29.726565394803199</v>
      </c>
      <c r="J63">
        <v>32.615470688222402</v>
      </c>
      <c r="K63">
        <v>33.9155039905121</v>
      </c>
      <c r="L63">
        <v>31.260466330656701</v>
      </c>
      <c r="M63">
        <v>1075.33224508832</v>
      </c>
      <c r="N63">
        <v>1250.7855497488699</v>
      </c>
      <c r="O63">
        <v>1480.9952754649601</v>
      </c>
      <c r="P63">
        <v>1669.7429989114801</v>
      </c>
      <c r="Q63">
        <v>535.34904591625502</v>
      </c>
      <c r="R63">
        <v>592.18262738304202</v>
      </c>
      <c r="S63">
        <v>1026.8070090656499</v>
      </c>
      <c r="T63">
        <v>997.43994076693298</v>
      </c>
      <c r="U63">
        <v>778.04660785659701</v>
      </c>
      <c r="V63">
        <v>782.71562459638699</v>
      </c>
      <c r="W63">
        <v>749.11228832504798</v>
      </c>
      <c r="X63">
        <v>771.12234216022898</v>
      </c>
      <c r="AA63" t="str">
        <f t="shared" si="19"/>
        <v>TAG_54:3+NH4_</v>
      </c>
      <c r="AB63">
        <f t="shared" si="20"/>
        <v>28.686531023441653</v>
      </c>
      <c r="AC63">
        <f t="shared" si="21"/>
        <v>29.382440201956449</v>
      </c>
      <c r="AD63">
        <f t="shared" si="22"/>
        <v>24.019423469885151</v>
      </c>
      <c r="AE63">
        <f t="shared" si="23"/>
        <v>31.171018041512802</v>
      </c>
      <c r="AF63">
        <f t="shared" si="24"/>
        <v>32.587985160584402</v>
      </c>
      <c r="AG63">
        <f t="shared" si="25"/>
        <v>1163.0588974185948</v>
      </c>
      <c r="AH63">
        <f t="shared" si="26"/>
        <v>1575.3691371882201</v>
      </c>
      <c r="AI63">
        <f t="shared" si="29"/>
        <v>1012.1234749162915</v>
      </c>
      <c r="AJ63">
        <f t="shared" si="30"/>
        <v>780.38111622649194</v>
      </c>
      <c r="AK63">
        <f t="shared" si="31"/>
        <v>760.11731524263848</v>
      </c>
      <c r="AM63" t="str">
        <f t="shared" si="32"/>
        <v>TAG_54:3+NH4_</v>
      </c>
      <c r="AN63">
        <f t="shared" si="33"/>
        <v>29.169479579476093</v>
      </c>
      <c r="AO63">
        <f t="shared" si="34"/>
        <v>1058.2099881984473</v>
      </c>
      <c r="AQ63">
        <f t="shared" si="35"/>
        <v>3.2593713385221581</v>
      </c>
      <c r="AR63">
        <f t="shared" si="36"/>
        <v>334.14778527851155</v>
      </c>
      <c r="AT63">
        <f t="shared" si="27"/>
        <v>1.4576351753700048</v>
      </c>
      <c r="AU63">
        <f t="shared" si="28"/>
        <v>136.41526210223833</v>
      </c>
      <c r="AW63">
        <f t="shared" si="37"/>
        <v>2.3296603506230747E-3</v>
      </c>
    </row>
    <row r="64" spans="1:49" x14ac:dyDescent="0.2">
      <c r="A64" t="s">
        <v>1847</v>
      </c>
      <c r="B64">
        <v>904.75400000000002</v>
      </c>
      <c r="C64">
        <v>7.6195236548293197</v>
      </c>
      <c r="D64">
        <v>7.73392207508443</v>
      </c>
      <c r="E64">
        <v>8.4867406801062302</v>
      </c>
      <c r="F64">
        <v>6.3151811287841397</v>
      </c>
      <c r="G64">
        <v>6.7289635843942799</v>
      </c>
      <c r="H64">
        <v>6.1547178326965701</v>
      </c>
      <c r="I64">
        <v>8.7212527260942405</v>
      </c>
      <c r="J64">
        <v>7.8276940096815197</v>
      </c>
      <c r="K64">
        <v>9.0862064579412891</v>
      </c>
      <c r="L64">
        <v>7.44397151342777</v>
      </c>
      <c r="M64">
        <v>192.48482473475801</v>
      </c>
      <c r="N64">
        <v>203.340253589177</v>
      </c>
      <c r="O64">
        <v>224.97601231141101</v>
      </c>
      <c r="P64">
        <v>222.35465552912299</v>
      </c>
      <c r="Q64">
        <v>97.625130192244896</v>
      </c>
      <c r="R64">
        <v>107.954033953834</v>
      </c>
      <c r="S64">
        <v>187.577850830805</v>
      </c>
      <c r="T64">
        <v>197.22410085866699</v>
      </c>
      <c r="U64">
        <v>181.77799439307401</v>
      </c>
      <c r="V64">
        <v>138.66162884591699</v>
      </c>
      <c r="W64">
        <v>145.35851732016101</v>
      </c>
      <c r="X64">
        <v>145.03652362673699</v>
      </c>
      <c r="AA64" t="str">
        <f t="shared" si="19"/>
        <v>TAG_54:2+NH4_</v>
      </c>
      <c r="AB64">
        <f t="shared" si="20"/>
        <v>7.6767228649568748</v>
      </c>
      <c r="AC64">
        <f t="shared" si="21"/>
        <v>7.400960904445185</v>
      </c>
      <c r="AD64">
        <f t="shared" si="22"/>
        <v>6.441840708545425</v>
      </c>
      <c r="AE64">
        <f t="shared" si="23"/>
        <v>8.2744733678878806</v>
      </c>
      <c r="AF64">
        <f t="shared" si="24"/>
        <v>8.26508898568453</v>
      </c>
      <c r="AG64">
        <f t="shared" si="25"/>
        <v>197.91253916196752</v>
      </c>
      <c r="AH64">
        <f t="shared" si="26"/>
        <v>223.66533392026702</v>
      </c>
      <c r="AI64">
        <f t="shared" si="29"/>
        <v>192.400975844736</v>
      </c>
      <c r="AJ64">
        <f t="shared" si="30"/>
        <v>160.21981161949549</v>
      </c>
      <c r="AK64">
        <f t="shared" si="31"/>
        <v>145.197520473449</v>
      </c>
      <c r="AM64" t="str">
        <f t="shared" si="32"/>
        <v>TAG_54:2+NH4_</v>
      </c>
      <c r="AN64">
        <f t="shared" si="33"/>
        <v>7.6118173663039785</v>
      </c>
      <c r="AO64">
        <f t="shared" si="34"/>
        <v>183.879236203983</v>
      </c>
      <c r="AQ64">
        <f t="shared" si="35"/>
        <v>0.75554538845891284</v>
      </c>
      <c r="AR64">
        <f t="shared" si="36"/>
        <v>31.259121522493018</v>
      </c>
      <c r="AT64">
        <f t="shared" si="27"/>
        <v>0.33789016973612279</v>
      </c>
      <c r="AU64">
        <f t="shared" si="28"/>
        <v>12.761482922959923</v>
      </c>
      <c r="AW64">
        <f t="shared" si="37"/>
        <v>2.2643492926971613E-4</v>
      </c>
    </row>
    <row r="65" spans="1:49" x14ac:dyDescent="0.2">
      <c r="A65" t="s">
        <v>1848</v>
      </c>
      <c r="B65">
        <v>906.75599999999997</v>
      </c>
      <c r="C65">
        <v>0.81718986488664602</v>
      </c>
      <c r="D65">
        <v>0.79643138352534004</v>
      </c>
      <c r="E65">
        <v>0.93014920877287099</v>
      </c>
      <c r="F65">
        <v>0.73417343815515301</v>
      </c>
      <c r="G65">
        <v>0.69594229567633903</v>
      </c>
      <c r="H65">
        <v>0.65536575900723104</v>
      </c>
      <c r="I65">
        <v>0.80631237677035095</v>
      </c>
      <c r="J65">
        <v>0.85739691027112497</v>
      </c>
      <c r="K65">
        <v>0.95236457256967599</v>
      </c>
      <c r="L65">
        <v>0.82597305070792604</v>
      </c>
      <c r="M65">
        <v>15.292518052615501</v>
      </c>
      <c r="N65">
        <v>14.037939524511399</v>
      </c>
      <c r="O65">
        <v>16.414074719610699</v>
      </c>
      <c r="P65">
        <v>16.065626211779399</v>
      </c>
      <c r="Q65">
        <v>7.4537895331079804</v>
      </c>
      <c r="R65">
        <v>7.8743752119492099</v>
      </c>
      <c r="S65">
        <v>12.915081218279999</v>
      </c>
      <c r="T65">
        <v>14.753943092744301</v>
      </c>
      <c r="U65">
        <v>13.881798497443199</v>
      </c>
      <c r="V65">
        <v>12.139950131454601</v>
      </c>
      <c r="W65">
        <v>10.589213363936601</v>
      </c>
      <c r="X65">
        <v>9.96047984439004</v>
      </c>
      <c r="AA65" t="str">
        <f t="shared" si="19"/>
        <v>TAG_54:1+NH4_</v>
      </c>
      <c r="AB65">
        <f t="shared" si="20"/>
        <v>0.80681062420599303</v>
      </c>
      <c r="AC65">
        <f t="shared" si="21"/>
        <v>0.83216132346401195</v>
      </c>
      <c r="AD65">
        <f t="shared" si="22"/>
        <v>0.67565402734178504</v>
      </c>
      <c r="AE65">
        <f t="shared" si="23"/>
        <v>0.8318546435207379</v>
      </c>
      <c r="AF65">
        <f t="shared" si="24"/>
        <v>0.88916881163880102</v>
      </c>
      <c r="AG65">
        <f t="shared" si="25"/>
        <v>14.66522878856345</v>
      </c>
      <c r="AH65">
        <f t="shared" si="26"/>
        <v>16.239850465695049</v>
      </c>
      <c r="AI65">
        <f t="shared" si="29"/>
        <v>13.834512155512151</v>
      </c>
      <c r="AJ65">
        <f t="shared" si="30"/>
        <v>13.0108743144489</v>
      </c>
      <c r="AK65">
        <f t="shared" si="31"/>
        <v>10.27484660416332</v>
      </c>
      <c r="AM65" t="str">
        <f t="shared" si="32"/>
        <v>TAG_54:1+NH4_</v>
      </c>
      <c r="AN65">
        <f t="shared" si="33"/>
        <v>0.80712988603426583</v>
      </c>
      <c r="AO65">
        <f t="shared" si="34"/>
        <v>13.605062465676573</v>
      </c>
      <c r="AQ65">
        <f t="shared" si="35"/>
        <v>7.9457968690922975E-2</v>
      </c>
      <c r="AR65">
        <f t="shared" si="36"/>
        <v>2.2114534157836321</v>
      </c>
      <c r="AT65">
        <f t="shared" si="27"/>
        <v>3.5534683869390751E-2</v>
      </c>
      <c r="AU65">
        <f t="shared" si="28"/>
        <v>0.90282207643413837</v>
      </c>
      <c r="AW65">
        <f t="shared" si="37"/>
        <v>2.0307393765489647E-4</v>
      </c>
    </row>
    <row r="66" spans="1:49" x14ac:dyDescent="0.2">
      <c r="A66" t="s">
        <v>1849</v>
      </c>
      <c r="B66">
        <v>908.75800000000004</v>
      </c>
      <c r="C66">
        <v>2.6887707147309901E-2</v>
      </c>
      <c r="D66">
        <v>3.7302234617289202E-2</v>
      </c>
      <c r="E66">
        <v>3.9324780319013E-2</v>
      </c>
      <c r="F66">
        <v>4.7503654711248497E-2</v>
      </c>
      <c r="G66">
        <v>3.1895430569106299E-2</v>
      </c>
      <c r="H66">
        <v>3.5273609131793199E-2</v>
      </c>
      <c r="I66">
        <v>3.68689331905857E-2</v>
      </c>
      <c r="J66">
        <v>3.6445505447512003E-2</v>
      </c>
      <c r="K66">
        <v>4.9276748555991297E-2</v>
      </c>
      <c r="L66">
        <v>5.5315872246265801E-2</v>
      </c>
      <c r="M66">
        <v>0.52681663057144801</v>
      </c>
      <c r="N66">
        <v>0.27670627760988997</v>
      </c>
      <c r="O66">
        <v>0.56139770405663003</v>
      </c>
      <c r="P66">
        <v>0.57391129387065598</v>
      </c>
      <c r="Q66">
        <v>0.228655974766488</v>
      </c>
      <c r="R66">
        <v>0.28347912201981101</v>
      </c>
      <c r="S66">
        <v>0.42830588820042298</v>
      </c>
      <c r="T66">
        <v>0.26366804785924203</v>
      </c>
      <c r="U66">
        <v>0.317747080352903</v>
      </c>
      <c r="V66">
        <v>0.22411189503124301</v>
      </c>
      <c r="W66">
        <v>0.38974933528038902</v>
      </c>
      <c r="X66">
        <v>0.31961764203732401</v>
      </c>
      <c r="AA66" t="str">
        <f t="shared" si="19"/>
        <v>TAG_54:0+NH4_</v>
      </c>
      <c r="AB66">
        <f t="shared" si="20"/>
        <v>3.2094970882299553E-2</v>
      </c>
      <c r="AC66">
        <f t="shared" si="21"/>
        <v>4.3414217515130749E-2</v>
      </c>
      <c r="AD66">
        <f t="shared" si="22"/>
        <v>3.3584519850449746E-2</v>
      </c>
      <c r="AE66">
        <f t="shared" si="23"/>
        <v>3.6657219319048848E-2</v>
      </c>
      <c r="AF66">
        <f t="shared" si="24"/>
        <v>5.2296310401128546E-2</v>
      </c>
      <c r="AG66">
        <f t="shared" si="25"/>
        <v>0.40176145409066899</v>
      </c>
      <c r="AH66">
        <f t="shared" si="26"/>
        <v>0.56765449896364295</v>
      </c>
      <c r="AI66">
        <f t="shared" si="29"/>
        <v>0.34598696802983253</v>
      </c>
      <c r="AJ66">
        <f t="shared" si="30"/>
        <v>0.27092948769207303</v>
      </c>
      <c r="AK66">
        <f t="shared" si="31"/>
        <v>0.35468348865885652</v>
      </c>
      <c r="AM66" t="str">
        <f t="shared" si="32"/>
        <v>TAG_54:0+NH4_</v>
      </c>
      <c r="AN66">
        <f t="shared" si="33"/>
        <v>3.9609447593611492E-2</v>
      </c>
      <c r="AO66">
        <f t="shared" si="34"/>
        <v>0.38820317948701477</v>
      </c>
      <c r="AQ66">
        <f t="shared" si="35"/>
        <v>8.3203895400508782E-3</v>
      </c>
      <c r="AR66">
        <f t="shared" si="36"/>
        <v>0.11073109301632361</v>
      </c>
      <c r="AT66">
        <f t="shared" si="27"/>
        <v>3.7209913221663946E-3</v>
      </c>
      <c r="AU66">
        <f t="shared" si="28"/>
        <v>4.5205779425109116E-2</v>
      </c>
      <c r="AW66">
        <f t="shared" si="37"/>
        <v>2.0799770935531472E-3</v>
      </c>
    </row>
    <row r="67" spans="1:49" x14ac:dyDescent="0.2">
      <c r="A67" t="s">
        <v>1850</v>
      </c>
      <c r="B67">
        <v>912.76199999999994</v>
      </c>
      <c r="C67">
        <v>8.8091366553993695E-4</v>
      </c>
      <c r="D67">
        <v>0</v>
      </c>
      <c r="E67">
        <v>0</v>
      </c>
      <c r="F67">
        <v>8.0100466020599005E-4</v>
      </c>
      <c r="G67">
        <v>0</v>
      </c>
      <c r="H67">
        <v>1.9461941259465601E-3</v>
      </c>
      <c r="I67">
        <v>5.3381329645941101E-4</v>
      </c>
      <c r="J67">
        <v>2.1217755382288901E-3</v>
      </c>
      <c r="K67">
        <v>6.8465575961598204E-4</v>
      </c>
      <c r="L67">
        <v>0</v>
      </c>
      <c r="M67">
        <v>6.4038986209768001E-2</v>
      </c>
      <c r="N67">
        <v>7.7537558130062703E-2</v>
      </c>
      <c r="O67">
        <v>0.133434361351282</v>
      </c>
      <c r="P67">
        <v>0.17612277193742601</v>
      </c>
      <c r="Q67">
        <v>0</v>
      </c>
      <c r="R67">
        <v>1.7136766249947699E-2</v>
      </c>
      <c r="S67">
        <v>3.1780068437697401E-2</v>
      </c>
      <c r="T67">
        <v>3.7200795147092201E-2</v>
      </c>
      <c r="U67">
        <v>1.6103663386702799E-2</v>
      </c>
      <c r="V67">
        <v>0</v>
      </c>
      <c r="W67">
        <v>1.0327538695797001E-2</v>
      </c>
      <c r="X67">
        <v>1.45379229522605E-2</v>
      </c>
      <c r="AA67" t="str">
        <f t="shared" si="19"/>
        <v>TAG_56:12+NH4_</v>
      </c>
      <c r="AB67">
        <f t="shared" si="20"/>
        <v>4.4045683276996848E-4</v>
      </c>
      <c r="AC67">
        <f t="shared" si="21"/>
        <v>4.0050233010299502E-4</v>
      </c>
      <c r="AD67">
        <f t="shared" si="22"/>
        <v>9.7309706297328004E-4</v>
      </c>
      <c r="AE67">
        <f t="shared" si="23"/>
        <v>1.3277944173441505E-3</v>
      </c>
      <c r="AF67">
        <f t="shared" si="24"/>
        <v>3.4232787980799102E-4</v>
      </c>
      <c r="AG67">
        <f t="shared" si="25"/>
        <v>7.0788272169915345E-2</v>
      </c>
      <c r="AH67">
        <f t="shared" si="26"/>
        <v>0.15477856664435402</v>
      </c>
      <c r="AI67">
        <f t="shared" si="29"/>
        <v>3.4490431792394804E-2</v>
      </c>
      <c r="AJ67">
        <f t="shared" si="30"/>
        <v>8.0518316933513995E-3</v>
      </c>
      <c r="AK67">
        <f t="shared" si="31"/>
        <v>1.2432730824028751E-2</v>
      </c>
      <c r="AM67" t="str">
        <f t="shared" si="32"/>
        <v>TAG_56:12+NH4_</v>
      </c>
      <c r="AN67">
        <f t="shared" si="33"/>
        <v>6.9683570459967703E-4</v>
      </c>
      <c r="AO67">
        <f t="shared" si="34"/>
        <v>5.6108366624808857E-2</v>
      </c>
      <c r="AQ67">
        <f t="shared" si="35"/>
        <v>4.3406469215958725E-4</v>
      </c>
      <c r="AR67">
        <f t="shared" si="36"/>
        <v>6.0488913896162788E-2</v>
      </c>
      <c r="AT67">
        <f t="shared" si="27"/>
        <v>1.941196316602714E-4</v>
      </c>
      <c r="AU67">
        <f t="shared" si="28"/>
        <v>2.4694495690124267E-2</v>
      </c>
      <c r="AW67">
        <f t="shared" si="37"/>
        <v>0.10989233525999696</v>
      </c>
    </row>
    <row r="68" spans="1:49" x14ac:dyDescent="0.2">
      <c r="A68" t="s">
        <v>1851</v>
      </c>
      <c r="B68">
        <v>914.76400000000001</v>
      </c>
      <c r="C68">
        <v>0</v>
      </c>
      <c r="D68">
        <v>1.9862415963000802E-3</v>
      </c>
      <c r="E68">
        <v>6.0085747630570898E-3</v>
      </c>
      <c r="F68">
        <v>1.27212399107674E-3</v>
      </c>
      <c r="G68">
        <v>1.6443711858058201E-3</v>
      </c>
      <c r="H68">
        <v>1.74869247541738E-3</v>
      </c>
      <c r="I68">
        <v>2.2408988104307098E-3</v>
      </c>
      <c r="J68">
        <v>7.4726363034764405E-4</v>
      </c>
      <c r="K68">
        <v>1.44503886753726E-3</v>
      </c>
      <c r="L68">
        <v>2.0334502531117E-3</v>
      </c>
      <c r="M68">
        <v>0.214772110872165</v>
      </c>
      <c r="N68">
        <v>0.35785695708443699</v>
      </c>
      <c r="O68">
        <v>0.48196252170695297</v>
      </c>
      <c r="P68">
        <v>0.50938533127067998</v>
      </c>
      <c r="Q68">
        <v>7.6503583724773297E-2</v>
      </c>
      <c r="R68">
        <v>0.14650618379650501</v>
      </c>
      <c r="S68">
        <v>0.21578872778865199</v>
      </c>
      <c r="T68">
        <v>0.23124849777207601</v>
      </c>
      <c r="U68">
        <v>0.10313826308377901</v>
      </c>
      <c r="V68">
        <v>0.11440772378512901</v>
      </c>
      <c r="W68">
        <v>0.20146310738126499</v>
      </c>
      <c r="X68">
        <v>0.149916191162906</v>
      </c>
      <c r="AA68" t="str">
        <f t="shared" si="19"/>
        <v>TAG_56:11+NH4_</v>
      </c>
      <c r="AB68">
        <f t="shared" si="20"/>
        <v>9.931207981500401E-4</v>
      </c>
      <c r="AC68">
        <f t="shared" si="21"/>
        <v>3.6403493770669148E-3</v>
      </c>
      <c r="AD68">
        <f t="shared" si="22"/>
        <v>1.6965318306116002E-3</v>
      </c>
      <c r="AE68">
        <f t="shared" si="23"/>
        <v>1.4940812203891769E-3</v>
      </c>
      <c r="AF68">
        <f t="shared" si="24"/>
        <v>1.73924456032448E-3</v>
      </c>
      <c r="AG68">
        <f t="shared" si="25"/>
        <v>0.28631453397830098</v>
      </c>
      <c r="AH68">
        <f t="shared" si="26"/>
        <v>0.49567392648881647</v>
      </c>
      <c r="AI68">
        <f t="shared" si="29"/>
        <v>0.223518612780364</v>
      </c>
      <c r="AJ68">
        <f t="shared" si="30"/>
        <v>0.10877299343445401</v>
      </c>
      <c r="AK68">
        <f t="shared" si="31"/>
        <v>0.1756896492720855</v>
      </c>
      <c r="AM68" t="str">
        <f t="shared" si="32"/>
        <v>TAG_56:11+NH4_</v>
      </c>
      <c r="AN68">
        <f t="shared" si="33"/>
        <v>1.9126655573084423E-3</v>
      </c>
      <c r="AO68">
        <f t="shared" si="34"/>
        <v>0.25799394319080415</v>
      </c>
      <c r="AQ68">
        <f t="shared" si="35"/>
        <v>1.0102543519178509E-3</v>
      </c>
      <c r="AR68">
        <f t="shared" si="36"/>
        <v>0.14792165779023989</v>
      </c>
      <c r="AT68">
        <f t="shared" si="27"/>
        <v>4.517994810906619E-4</v>
      </c>
      <c r="AU68">
        <f t="shared" si="28"/>
        <v>6.0388763915446002E-2</v>
      </c>
      <c r="AW68">
        <f t="shared" si="37"/>
        <v>1.7975341766873758E-2</v>
      </c>
    </row>
    <row r="69" spans="1:49" x14ac:dyDescent="0.2">
      <c r="A69" t="s">
        <v>1852</v>
      </c>
      <c r="B69">
        <v>916.76599999999996</v>
      </c>
      <c r="C69">
        <v>2.2447540637358401E-2</v>
      </c>
      <c r="D69">
        <v>2.77006526321051E-2</v>
      </c>
      <c r="E69">
        <v>2.02836488867691E-2</v>
      </c>
      <c r="F69">
        <v>1.3069484698485E-2</v>
      </c>
      <c r="G69">
        <v>1.7146739105123401E-2</v>
      </c>
      <c r="H69">
        <v>1.6187336982583199E-2</v>
      </c>
      <c r="I69">
        <v>1.0674839514179E-2</v>
      </c>
      <c r="J69">
        <v>1.79680362910935E-2</v>
      </c>
      <c r="K69">
        <v>2.4897853863494499E-2</v>
      </c>
      <c r="L69">
        <v>1.9316853941798998E-2</v>
      </c>
      <c r="M69">
        <v>1.7319444380179301</v>
      </c>
      <c r="N69">
        <v>2.3948257511915401</v>
      </c>
      <c r="O69">
        <v>2.3233633266076001</v>
      </c>
      <c r="P69">
        <v>2.1778364353692399</v>
      </c>
      <c r="Q69">
        <v>0.52325760101648899</v>
      </c>
      <c r="R69">
        <v>0.673799686270667</v>
      </c>
      <c r="S69">
        <v>1.3685859346634299</v>
      </c>
      <c r="T69">
        <v>1.74526800503587</v>
      </c>
      <c r="U69">
        <v>0.93016777145492802</v>
      </c>
      <c r="V69">
        <v>0.97416088310676596</v>
      </c>
      <c r="W69">
        <v>1.0745867757952501</v>
      </c>
      <c r="X69">
        <v>0.87985899566352099</v>
      </c>
      <c r="AA69" t="str">
        <f t="shared" si="19"/>
        <v>TAG_56:10+NH4_</v>
      </c>
      <c r="AB69">
        <f t="shared" si="20"/>
        <v>2.507409663473175E-2</v>
      </c>
      <c r="AC69">
        <f t="shared" si="21"/>
        <v>1.6676566792627051E-2</v>
      </c>
      <c r="AD69">
        <f t="shared" si="22"/>
        <v>1.6667038043853298E-2</v>
      </c>
      <c r="AE69">
        <f t="shared" si="23"/>
        <v>1.432143790263625E-2</v>
      </c>
      <c r="AF69">
        <f t="shared" si="24"/>
        <v>2.2107353902646749E-2</v>
      </c>
      <c r="AG69">
        <f t="shared" si="25"/>
        <v>2.063385094604735</v>
      </c>
      <c r="AH69">
        <f t="shared" si="26"/>
        <v>2.2505998809884202</v>
      </c>
      <c r="AI69">
        <f t="shared" si="29"/>
        <v>1.55692696984965</v>
      </c>
      <c r="AJ69">
        <f t="shared" si="30"/>
        <v>0.95216432728084699</v>
      </c>
      <c r="AK69">
        <f t="shared" si="31"/>
        <v>0.97722288572938554</v>
      </c>
      <c r="AM69" t="str">
        <f t="shared" si="32"/>
        <v>TAG_56:10+NH4_</v>
      </c>
      <c r="AN69">
        <f t="shared" si="33"/>
        <v>1.8969298655299019E-2</v>
      </c>
      <c r="AO69">
        <f t="shared" si="34"/>
        <v>1.5600598316906074</v>
      </c>
      <c r="AQ69">
        <f t="shared" si="35"/>
        <v>4.4518418098120236E-3</v>
      </c>
      <c r="AR69">
        <f t="shared" si="36"/>
        <v>0.59988072661449077</v>
      </c>
      <c r="AT69">
        <f t="shared" si="27"/>
        <v>1.990924182363075E-3</v>
      </c>
      <c r="AU69">
        <f t="shared" si="28"/>
        <v>0.24490028112258586</v>
      </c>
      <c r="AW69">
        <f t="shared" si="37"/>
        <v>4.5503108347755197E-3</v>
      </c>
    </row>
    <row r="70" spans="1:49" x14ac:dyDescent="0.2">
      <c r="A70" t="s">
        <v>1853</v>
      </c>
      <c r="B70">
        <v>918.76800000000003</v>
      </c>
      <c r="C70">
        <v>0.14776788028686499</v>
      </c>
      <c r="D70">
        <v>0.153705197404401</v>
      </c>
      <c r="E70">
        <v>0.104912355994038</v>
      </c>
      <c r="F70">
        <v>6.8086087746508803E-2</v>
      </c>
      <c r="G70">
        <v>0.111513289084519</v>
      </c>
      <c r="H70">
        <v>0.12633184008903101</v>
      </c>
      <c r="I70">
        <v>0.105349181943241</v>
      </c>
      <c r="J70">
        <v>0.102920147550829</v>
      </c>
      <c r="K70">
        <v>0.11781701112324</v>
      </c>
      <c r="L70">
        <v>9.6400944428346902E-2</v>
      </c>
      <c r="M70">
        <v>7.28120150653326</v>
      </c>
      <c r="N70">
        <v>8.8343483331584594</v>
      </c>
      <c r="O70">
        <v>8.89797869175435</v>
      </c>
      <c r="P70">
        <v>9.3739527515361694</v>
      </c>
      <c r="Q70">
        <v>3.61573793351661</v>
      </c>
      <c r="R70">
        <v>3.2035066942845698</v>
      </c>
      <c r="S70">
        <v>8.7725854295316008</v>
      </c>
      <c r="T70">
        <v>11.171556254997601</v>
      </c>
      <c r="U70">
        <v>6.9816397091379203</v>
      </c>
      <c r="V70">
        <v>7.24359483541941</v>
      </c>
      <c r="W70">
        <v>4.4991087839543402</v>
      </c>
      <c r="X70">
        <v>4.43448067256318</v>
      </c>
      <c r="AA70" t="str">
        <f t="shared" si="19"/>
        <v>TAG_56:9+NH4_</v>
      </c>
      <c r="AB70">
        <f t="shared" si="20"/>
        <v>0.15073653884563298</v>
      </c>
      <c r="AC70">
        <f t="shared" si="21"/>
        <v>8.6499221870273396E-2</v>
      </c>
      <c r="AD70">
        <f t="shared" si="22"/>
        <v>0.118922564586775</v>
      </c>
      <c r="AE70">
        <f t="shared" si="23"/>
        <v>0.10413466474703501</v>
      </c>
      <c r="AF70">
        <f t="shared" si="24"/>
        <v>0.10710897777579345</v>
      </c>
      <c r="AG70">
        <f t="shared" si="25"/>
        <v>8.0577749198458601</v>
      </c>
      <c r="AH70">
        <f t="shared" si="26"/>
        <v>9.1359657216452597</v>
      </c>
      <c r="AI70">
        <f t="shared" si="29"/>
        <v>9.9720708422645998</v>
      </c>
      <c r="AJ70">
        <f t="shared" si="30"/>
        <v>7.1126172722786656</v>
      </c>
      <c r="AK70">
        <f t="shared" si="31"/>
        <v>4.4667947282587601</v>
      </c>
      <c r="AM70" t="str">
        <f t="shared" si="32"/>
        <v>TAG_56:9+NH4_</v>
      </c>
      <c r="AN70">
        <f t="shared" si="33"/>
        <v>0.11348039356510195</v>
      </c>
      <c r="AO70">
        <f t="shared" si="34"/>
        <v>7.74904469685863</v>
      </c>
      <c r="AQ70">
        <f t="shared" si="35"/>
        <v>2.3840924892504126E-2</v>
      </c>
      <c r="AR70">
        <f t="shared" si="36"/>
        <v>2.1294902116393226</v>
      </c>
      <c r="AT70">
        <f t="shared" si="27"/>
        <v>1.0661985741221217E-2</v>
      </c>
      <c r="AU70">
        <f t="shared" si="28"/>
        <v>0.86936073846128337</v>
      </c>
      <c r="AW70">
        <f t="shared" si="37"/>
        <v>1.3117356858229937E-3</v>
      </c>
    </row>
    <row r="71" spans="1:49" x14ac:dyDescent="0.2">
      <c r="A71" t="s">
        <v>1854</v>
      </c>
      <c r="B71">
        <v>920.77</v>
      </c>
      <c r="C71">
        <v>0.99923238612673904</v>
      </c>
      <c r="D71">
        <v>0.96478025378455101</v>
      </c>
      <c r="E71">
        <v>0.70379779420494304</v>
      </c>
      <c r="F71">
        <v>0.55474718449397498</v>
      </c>
      <c r="G71">
        <v>0.72742962287805701</v>
      </c>
      <c r="H71">
        <v>0.80398847375486004</v>
      </c>
      <c r="I71">
        <v>0.62796029103237605</v>
      </c>
      <c r="J71">
        <v>0.74815853685133704</v>
      </c>
      <c r="K71">
        <v>0.69577264394557203</v>
      </c>
      <c r="L71">
        <v>0.73472994603965103</v>
      </c>
      <c r="M71">
        <v>44.930106923423303</v>
      </c>
      <c r="N71">
        <v>44.081151811286396</v>
      </c>
      <c r="O71">
        <v>49.775905973677702</v>
      </c>
      <c r="P71">
        <v>58.442482596890002</v>
      </c>
      <c r="Q71">
        <v>18.063845424851898</v>
      </c>
      <c r="R71">
        <v>19.2162095028675</v>
      </c>
      <c r="S71">
        <v>62.217789957743101</v>
      </c>
      <c r="T71">
        <v>59.676137976240298</v>
      </c>
      <c r="U71">
        <v>42.869738758085802</v>
      </c>
      <c r="V71">
        <v>43.179567508444499</v>
      </c>
      <c r="W71">
        <v>22.387260867105098</v>
      </c>
      <c r="X71">
        <v>24.307284458033099</v>
      </c>
      <c r="AA71" t="str">
        <f t="shared" si="19"/>
        <v>TAG_56:8+NH4_</v>
      </c>
      <c r="AB71">
        <f t="shared" si="20"/>
        <v>0.98200631995564502</v>
      </c>
      <c r="AC71">
        <f t="shared" si="21"/>
        <v>0.62927248934945901</v>
      </c>
      <c r="AD71">
        <f t="shared" si="22"/>
        <v>0.76570904831645858</v>
      </c>
      <c r="AE71">
        <f t="shared" si="23"/>
        <v>0.68805941394185655</v>
      </c>
      <c r="AF71">
        <f t="shared" si="24"/>
        <v>0.71525129499261153</v>
      </c>
      <c r="AG71">
        <f t="shared" si="25"/>
        <v>44.50562936735485</v>
      </c>
      <c r="AH71">
        <f t="shared" si="26"/>
        <v>54.109194285283849</v>
      </c>
      <c r="AI71">
        <f t="shared" ref="AI71:AI102" si="38">AVERAGE(S71:T71)</f>
        <v>60.946963966991703</v>
      </c>
      <c r="AJ71">
        <f t="shared" ref="AJ71:AJ102" si="39">AVERAGE(U71:V71)</f>
        <v>43.024653133265147</v>
      </c>
      <c r="AK71">
        <f t="shared" ref="AK71:AK102" si="40">AVERAGE(W71:X71)</f>
        <v>23.347272662569097</v>
      </c>
      <c r="AM71" t="str">
        <f t="shared" ref="AM71:AM102" si="41">A71</f>
        <v>TAG_56:8+NH4_</v>
      </c>
      <c r="AN71">
        <f t="shared" ref="AN71:AN102" si="42">AVERAGE(AB71:AF71)</f>
        <v>0.75605971331120625</v>
      </c>
      <c r="AO71">
        <f t="shared" ref="AO71:AO102" si="43">AVERAGE(AG71:AK71)</f>
        <v>45.18674268309293</v>
      </c>
      <c r="AQ71">
        <f t="shared" ref="AQ71:AQ102" si="44">STDEV(AB71:AF71)</f>
        <v>0.13556303570672637</v>
      </c>
      <c r="AR71">
        <f t="shared" ref="AR71:AR102" si="45">STDEV(AG71:AK71)</f>
        <v>14.231090215252344</v>
      </c>
      <c r="AT71">
        <f t="shared" si="27"/>
        <v>6.062563261529428E-2</v>
      </c>
      <c r="AU71">
        <f t="shared" si="28"/>
        <v>5.8098182518137786</v>
      </c>
      <c r="AW71">
        <f t="shared" ref="AW71:AW102" si="46">TTEST(AB71:AF71,AG71:AK71,2,3)</f>
        <v>2.2132198828652937E-3</v>
      </c>
    </row>
    <row r="72" spans="1:49" x14ac:dyDescent="0.2">
      <c r="A72" t="s">
        <v>1855</v>
      </c>
      <c r="B72">
        <v>922.77200000000005</v>
      </c>
      <c r="C72">
        <v>0.85100599746306504</v>
      </c>
      <c r="D72">
        <v>0.78445544480029905</v>
      </c>
      <c r="E72">
        <v>0.70824459405792695</v>
      </c>
      <c r="F72">
        <v>0.55285867145406198</v>
      </c>
      <c r="G72">
        <v>0.704953578247416</v>
      </c>
      <c r="H72">
        <v>0.61184811290312202</v>
      </c>
      <c r="I72">
        <v>0.58609261308654503</v>
      </c>
      <c r="J72">
        <v>0.74641946878354903</v>
      </c>
      <c r="K72">
        <v>0.72199698957311298</v>
      </c>
      <c r="L72">
        <v>0.70789367066255504</v>
      </c>
      <c r="M72">
        <v>46.630938177006698</v>
      </c>
      <c r="N72">
        <v>59.042310213879801</v>
      </c>
      <c r="O72">
        <v>59.309473480445703</v>
      </c>
      <c r="P72">
        <v>68.018111114148695</v>
      </c>
      <c r="Q72">
        <v>26.1640742190535</v>
      </c>
      <c r="R72">
        <v>28.190924518960401</v>
      </c>
      <c r="S72">
        <v>79.651380993628095</v>
      </c>
      <c r="T72">
        <v>90.194225854143497</v>
      </c>
      <c r="U72">
        <v>62.156575567729703</v>
      </c>
      <c r="V72">
        <v>66.026047929689497</v>
      </c>
      <c r="W72">
        <v>29.032607540006001</v>
      </c>
      <c r="X72">
        <v>31.851502376730298</v>
      </c>
      <c r="AA72" t="str">
        <f t="shared" si="19"/>
        <v>TAG_56:7+NH4_</v>
      </c>
      <c r="AB72">
        <f t="shared" si="20"/>
        <v>0.81773072113168199</v>
      </c>
      <c r="AC72">
        <f t="shared" si="21"/>
        <v>0.63055163275599446</v>
      </c>
      <c r="AD72">
        <f t="shared" si="22"/>
        <v>0.65840084557526901</v>
      </c>
      <c r="AE72">
        <f t="shared" si="23"/>
        <v>0.66625604093504709</v>
      </c>
      <c r="AF72">
        <f t="shared" si="24"/>
        <v>0.71494533011783401</v>
      </c>
      <c r="AG72">
        <f t="shared" si="25"/>
        <v>52.83662419544325</v>
      </c>
      <c r="AH72">
        <f t="shared" si="26"/>
        <v>63.663792297297199</v>
      </c>
      <c r="AI72">
        <f t="shared" si="38"/>
        <v>84.922803423885796</v>
      </c>
      <c r="AJ72">
        <f t="shared" si="39"/>
        <v>64.0913117487096</v>
      </c>
      <c r="AK72">
        <f t="shared" si="40"/>
        <v>30.44205495836815</v>
      </c>
      <c r="AM72" t="str">
        <f t="shared" si="41"/>
        <v>TAG_56:7+NH4_</v>
      </c>
      <c r="AN72">
        <f t="shared" si="42"/>
        <v>0.69757691410316525</v>
      </c>
      <c r="AO72">
        <f t="shared" si="43"/>
        <v>59.191317324740794</v>
      </c>
      <c r="AQ72">
        <f t="shared" si="44"/>
        <v>7.373389485048211E-2</v>
      </c>
      <c r="AR72">
        <f t="shared" si="45"/>
        <v>19.830686863946724</v>
      </c>
      <c r="AT72">
        <f t="shared" si="27"/>
        <v>3.2974800226299936E-2</v>
      </c>
      <c r="AU72">
        <f t="shared" si="28"/>
        <v>8.0958440109304348</v>
      </c>
      <c r="AW72">
        <f t="shared" si="46"/>
        <v>2.7371961625594098E-3</v>
      </c>
    </row>
    <row r="73" spans="1:49" x14ac:dyDescent="0.2">
      <c r="A73" t="s">
        <v>1856</v>
      </c>
      <c r="B73">
        <v>924.774</v>
      </c>
      <c r="C73">
        <v>1.28872162224607</v>
      </c>
      <c r="D73">
        <v>1.26973803767339</v>
      </c>
      <c r="E73">
        <v>1.39784251935434</v>
      </c>
      <c r="F73">
        <v>1.03850566898674</v>
      </c>
      <c r="G73">
        <v>1.0841011973285799</v>
      </c>
      <c r="H73">
        <v>0.96731032956821394</v>
      </c>
      <c r="I73">
        <v>1.09103056798542</v>
      </c>
      <c r="J73">
        <v>1.2876435260781101</v>
      </c>
      <c r="K73">
        <v>1.14226736856085</v>
      </c>
      <c r="L73">
        <v>1.3091155210611201</v>
      </c>
      <c r="M73">
        <v>57.396532950623403</v>
      </c>
      <c r="N73">
        <v>51.995075736072103</v>
      </c>
      <c r="O73">
        <v>64.438700676002398</v>
      </c>
      <c r="P73">
        <v>76.0225152212968</v>
      </c>
      <c r="Q73">
        <v>28.722721288894299</v>
      </c>
      <c r="R73">
        <v>29.136066184165202</v>
      </c>
      <c r="S73">
        <v>76.970539250810802</v>
      </c>
      <c r="T73">
        <v>79.3873394884437</v>
      </c>
      <c r="U73">
        <v>58.605209174209897</v>
      </c>
      <c r="V73">
        <v>65.137549764113103</v>
      </c>
      <c r="W73">
        <v>30.7578846386488</v>
      </c>
      <c r="X73">
        <v>30.884506387766301</v>
      </c>
      <c r="AA73" t="str">
        <f t="shared" si="19"/>
        <v>TAG_56:6+NH4_</v>
      </c>
      <c r="AB73">
        <f t="shared" si="20"/>
        <v>1.27922982995973</v>
      </c>
      <c r="AC73">
        <f t="shared" si="21"/>
        <v>1.2181740941705401</v>
      </c>
      <c r="AD73">
        <f t="shared" si="22"/>
        <v>1.0257057634483968</v>
      </c>
      <c r="AE73">
        <f t="shared" si="23"/>
        <v>1.189337047031765</v>
      </c>
      <c r="AF73">
        <f t="shared" si="24"/>
        <v>1.225691444810985</v>
      </c>
      <c r="AG73">
        <f t="shared" si="25"/>
        <v>54.695804343347753</v>
      </c>
      <c r="AH73">
        <f t="shared" si="26"/>
        <v>70.230607948649606</v>
      </c>
      <c r="AI73">
        <f t="shared" si="38"/>
        <v>78.178939369627244</v>
      </c>
      <c r="AJ73">
        <f t="shared" si="39"/>
        <v>61.871379469161496</v>
      </c>
      <c r="AK73">
        <f t="shared" si="40"/>
        <v>30.821195513207549</v>
      </c>
      <c r="AM73" t="str">
        <f t="shared" si="41"/>
        <v>TAG_56:6+NH4_</v>
      </c>
      <c r="AN73">
        <f t="shared" si="42"/>
        <v>1.1876276358842834</v>
      </c>
      <c r="AO73">
        <f t="shared" si="43"/>
        <v>59.159585328798734</v>
      </c>
      <c r="AQ73">
        <f t="shared" si="44"/>
        <v>9.6169793182283747E-2</v>
      </c>
      <c r="AR73">
        <f t="shared" si="45"/>
        <v>18.129029727661994</v>
      </c>
      <c r="AT73">
        <f t="shared" si="27"/>
        <v>4.3008438987536451E-2</v>
      </c>
      <c r="AU73">
        <f t="shared" si="28"/>
        <v>7.4011453940865621</v>
      </c>
      <c r="AW73">
        <f t="shared" si="46"/>
        <v>2.0237611666866877E-3</v>
      </c>
    </row>
    <row r="74" spans="1:49" x14ac:dyDescent="0.2">
      <c r="A74" t="s">
        <v>1857</v>
      </c>
      <c r="B74">
        <v>926.77599999999995</v>
      </c>
      <c r="C74">
        <v>1.1017628616538599</v>
      </c>
      <c r="D74">
        <v>1.0374192215287099</v>
      </c>
      <c r="E74">
        <v>1.1175478471671001</v>
      </c>
      <c r="F74">
        <v>0.96232778020523002</v>
      </c>
      <c r="G74">
        <v>1.0072983758735401</v>
      </c>
      <c r="H74">
        <v>0.84024380401153698</v>
      </c>
      <c r="I74">
        <v>1.2170463372859901</v>
      </c>
      <c r="J74">
        <v>1.1270386692138099</v>
      </c>
      <c r="K74">
        <v>1.2322521804862101</v>
      </c>
      <c r="L74">
        <v>1.2253056826134501</v>
      </c>
      <c r="M74">
        <v>119.43604048936599</v>
      </c>
      <c r="N74">
        <v>116.79248577791</v>
      </c>
      <c r="O74">
        <v>110.95859928756801</v>
      </c>
      <c r="P74">
        <v>124.08083035013399</v>
      </c>
      <c r="Q74">
        <v>58.754086059411598</v>
      </c>
      <c r="R74">
        <v>63.217294679428498</v>
      </c>
      <c r="S74">
        <v>97.341572210520297</v>
      </c>
      <c r="T74">
        <v>106.02785050196</v>
      </c>
      <c r="U74">
        <v>102.188689820468</v>
      </c>
      <c r="V74">
        <v>89.087236384606499</v>
      </c>
      <c r="W74">
        <v>46.484742543206501</v>
      </c>
      <c r="X74">
        <v>50.861721901539298</v>
      </c>
      <c r="AA74" t="str">
        <f t="shared" si="19"/>
        <v>TAG_56:5+NH4_</v>
      </c>
      <c r="AB74">
        <f t="shared" si="20"/>
        <v>1.069591041591285</v>
      </c>
      <c r="AC74">
        <f t="shared" si="21"/>
        <v>1.039937813686165</v>
      </c>
      <c r="AD74">
        <f t="shared" si="22"/>
        <v>0.92377108994253854</v>
      </c>
      <c r="AE74">
        <f t="shared" si="23"/>
        <v>1.1720425032499</v>
      </c>
      <c r="AF74">
        <f t="shared" si="24"/>
        <v>1.2287789315498301</v>
      </c>
      <c r="AG74">
        <f t="shared" si="25"/>
        <v>118.11426313363799</v>
      </c>
      <c r="AH74">
        <f t="shared" si="26"/>
        <v>117.519714818851</v>
      </c>
      <c r="AI74">
        <f t="shared" si="38"/>
        <v>101.68471135624014</v>
      </c>
      <c r="AJ74">
        <f t="shared" si="39"/>
        <v>95.637963102537242</v>
      </c>
      <c r="AK74">
        <f t="shared" si="40"/>
        <v>48.673232222372903</v>
      </c>
      <c r="AM74" t="str">
        <f t="shared" si="41"/>
        <v>TAG_56:5+NH4_</v>
      </c>
      <c r="AN74">
        <f t="shared" si="42"/>
        <v>1.0868242760039437</v>
      </c>
      <c r="AO74">
        <f t="shared" si="43"/>
        <v>96.325976926727861</v>
      </c>
      <c r="AQ74">
        <f t="shared" si="44"/>
        <v>0.11884331774217265</v>
      </c>
      <c r="AR74">
        <f t="shared" si="45"/>
        <v>28.389599403835334</v>
      </c>
      <c r="AT74">
        <f t="shared" si="27"/>
        <v>5.3148347428620971E-2</v>
      </c>
      <c r="AU74">
        <f t="shared" si="28"/>
        <v>11.59000542356968</v>
      </c>
      <c r="AW74">
        <f t="shared" si="46"/>
        <v>1.6895162008457756E-3</v>
      </c>
    </row>
    <row r="75" spans="1:49" x14ac:dyDescent="0.2">
      <c r="A75" t="s">
        <v>1858</v>
      </c>
      <c r="B75">
        <v>928.77800000000002</v>
      </c>
      <c r="C75">
        <v>1.43706364994136</v>
      </c>
      <c r="D75">
        <v>1.4547611062267001</v>
      </c>
      <c r="E75">
        <v>1.61952321261539</v>
      </c>
      <c r="F75">
        <v>1.35485326018898</v>
      </c>
      <c r="G75">
        <v>1.1307885206897901</v>
      </c>
      <c r="H75">
        <v>1.00723252361803</v>
      </c>
      <c r="I75">
        <v>1.4312073297658401</v>
      </c>
      <c r="J75">
        <v>1.6148209477678801</v>
      </c>
      <c r="K75">
        <v>1.7158510982284101</v>
      </c>
      <c r="L75">
        <v>1.54320300583685</v>
      </c>
      <c r="M75">
        <v>162.41960476884299</v>
      </c>
      <c r="N75">
        <v>157.15633282419</v>
      </c>
      <c r="O75">
        <v>159.46736786248701</v>
      </c>
      <c r="P75">
        <v>171.42713485171001</v>
      </c>
      <c r="Q75">
        <v>87.3181858569544</v>
      </c>
      <c r="R75">
        <v>81.746262175382199</v>
      </c>
      <c r="S75">
        <v>124.238219310473</v>
      </c>
      <c r="T75">
        <v>127.612297592666</v>
      </c>
      <c r="U75">
        <v>112.039362843033</v>
      </c>
      <c r="V75">
        <v>101.408662205768</v>
      </c>
      <c r="W75">
        <v>59.0155777855108</v>
      </c>
      <c r="X75">
        <v>67.562461329161295</v>
      </c>
      <c r="AA75" t="str">
        <f t="shared" si="19"/>
        <v>TAG_56:4+NH4_</v>
      </c>
      <c r="AB75">
        <f t="shared" si="20"/>
        <v>1.4459123780840302</v>
      </c>
      <c r="AC75">
        <f t="shared" si="21"/>
        <v>1.4871882364021851</v>
      </c>
      <c r="AD75">
        <f t="shared" si="22"/>
        <v>1.0690105221539099</v>
      </c>
      <c r="AE75">
        <f t="shared" si="23"/>
        <v>1.5230141387668601</v>
      </c>
      <c r="AF75">
        <f t="shared" si="24"/>
        <v>1.6295270520326302</v>
      </c>
      <c r="AG75">
        <f t="shared" si="25"/>
        <v>159.78796879651651</v>
      </c>
      <c r="AH75">
        <f t="shared" si="26"/>
        <v>165.44725135709851</v>
      </c>
      <c r="AI75">
        <f t="shared" si="38"/>
        <v>125.9252584515695</v>
      </c>
      <c r="AJ75">
        <f t="shared" si="39"/>
        <v>106.72401252440051</v>
      </c>
      <c r="AK75">
        <f t="shared" si="40"/>
        <v>63.289019557336047</v>
      </c>
      <c r="AM75" t="str">
        <f t="shared" si="41"/>
        <v>TAG_56:4+NH4_</v>
      </c>
      <c r="AN75">
        <f t="shared" si="42"/>
        <v>1.4309304654879231</v>
      </c>
      <c r="AO75">
        <f t="shared" si="43"/>
        <v>124.23470213738422</v>
      </c>
      <c r="AQ75">
        <f t="shared" si="44"/>
        <v>0.21348035445206992</v>
      </c>
      <c r="AR75">
        <f t="shared" si="45"/>
        <v>41.79224640960458</v>
      </c>
      <c r="AT75">
        <f t="shared" si="27"/>
        <v>9.5471316883115637E-2</v>
      </c>
      <c r="AU75">
        <f t="shared" si="28"/>
        <v>17.061613151365588</v>
      </c>
      <c r="AW75">
        <f t="shared" si="46"/>
        <v>2.776087362250418E-3</v>
      </c>
    </row>
    <row r="76" spans="1:49" x14ac:dyDescent="0.2">
      <c r="A76" t="s">
        <v>1859</v>
      </c>
      <c r="B76">
        <v>930.78</v>
      </c>
      <c r="C76">
        <v>1.0611296559125001</v>
      </c>
      <c r="D76">
        <v>1.0813946854735399</v>
      </c>
      <c r="E76">
        <v>1.2223690868854</v>
      </c>
      <c r="F76">
        <v>0.96721689645965703</v>
      </c>
      <c r="G76">
        <v>0.89694070185227104</v>
      </c>
      <c r="H76">
        <v>0.93555125805044204</v>
      </c>
      <c r="I76">
        <v>1.29175502269261</v>
      </c>
      <c r="J76">
        <v>1.3122545950805999</v>
      </c>
      <c r="K76">
        <v>1.37323546032507</v>
      </c>
      <c r="L76">
        <v>1.10948231060589</v>
      </c>
      <c r="M76">
        <v>67.186411775319002</v>
      </c>
      <c r="N76">
        <v>70.812356387726695</v>
      </c>
      <c r="O76">
        <v>68.258877416543498</v>
      </c>
      <c r="P76">
        <v>73.161952528178205</v>
      </c>
      <c r="Q76">
        <v>33.238101118390198</v>
      </c>
      <c r="R76">
        <v>38.024673520639197</v>
      </c>
      <c r="S76">
        <v>49.378628150258699</v>
      </c>
      <c r="T76">
        <v>55.143927056246497</v>
      </c>
      <c r="U76">
        <v>49.364432231192403</v>
      </c>
      <c r="V76">
        <v>48.377445393094597</v>
      </c>
      <c r="W76">
        <v>28.631926639647599</v>
      </c>
      <c r="X76">
        <v>29.3290202630014</v>
      </c>
      <c r="AA76" t="str">
        <f t="shared" si="19"/>
        <v>TAG_56:3+NH4_</v>
      </c>
      <c r="AB76">
        <f t="shared" si="20"/>
        <v>1.0712621706930201</v>
      </c>
      <c r="AC76">
        <f t="shared" si="21"/>
        <v>1.0947929916725285</v>
      </c>
      <c r="AD76">
        <f t="shared" si="22"/>
        <v>0.91624597995135648</v>
      </c>
      <c r="AE76">
        <f t="shared" si="23"/>
        <v>1.302004808886605</v>
      </c>
      <c r="AF76">
        <f t="shared" si="24"/>
        <v>1.24135888546548</v>
      </c>
      <c r="AG76">
        <f t="shared" si="25"/>
        <v>68.999384081522848</v>
      </c>
      <c r="AH76">
        <f t="shared" si="26"/>
        <v>70.710414972360851</v>
      </c>
      <c r="AI76">
        <f t="shared" si="38"/>
        <v>52.261277603252594</v>
      </c>
      <c r="AJ76">
        <f t="shared" si="39"/>
        <v>48.8709388121435</v>
      </c>
      <c r="AK76">
        <f t="shared" si="40"/>
        <v>28.980473451324499</v>
      </c>
      <c r="AM76" t="str">
        <f t="shared" si="41"/>
        <v>TAG_56:3+NH4_</v>
      </c>
      <c r="AN76">
        <f t="shared" si="42"/>
        <v>1.1251329673337982</v>
      </c>
      <c r="AO76">
        <f t="shared" si="43"/>
        <v>53.964497784120852</v>
      </c>
      <c r="AQ76">
        <f t="shared" si="44"/>
        <v>0.15186216014151085</v>
      </c>
      <c r="AR76">
        <f t="shared" si="45"/>
        <v>17.025865046294204</v>
      </c>
      <c r="AT76">
        <f t="shared" si="27"/>
        <v>6.791482265727547E-2</v>
      </c>
      <c r="AU76">
        <f t="shared" si="28"/>
        <v>6.9507802988180494</v>
      </c>
      <c r="AW76">
        <f t="shared" si="46"/>
        <v>2.2634782545232161E-3</v>
      </c>
    </row>
    <row r="77" spans="1:49" x14ac:dyDescent="0.2">
      <c r="A77" t="s">
        <v>1860</v>
      </c>
      <c r="B77">
        <v>932.78200000000004</v>
      </c>
      <c r="C77">
        <v>0.52466597206604604</v>
      </c>
      <c r="D77">
        <v>0.51410415045800695</v>
      </c>
      <c r="E77">
        <v>0.54297142941838805</v>
      </c>
      <c r="F77">
        <v>0.451031060795066</v>
      </c>
      <c r="G77">
        <v>0.402832468303921</v>
      </c>
      <c r="H77">
        <v>0.45268484362959199</v>
      </c>
      <c r="I77">
        <v>0.52800191335867497</v>
      </c>
      <c r="J77">
        <v>0.55737733149740099</v>
      </c>
      <c r="K77">
        <v>0.54454238421127799</v>
      </c>
      <c r="L77">
        <v>0.53030330879341603</v>
      </c>
      <c r="M77">
        <v>14.991844672595301</v>
      </c>
      <c r="N77">
        <v>15.347087627248699</v>
      </c>
      <c r="O77">
        <v>15.4665708287261</v>
      </c>
      <c r="P77">
        <v>19.675640352601</v>
      </c>
      <c r="Q77">
        <v>9.27742048828663</v>
      </c>
      <c r="R77">
        <v>9.3900261961515703</v>
      </c>
      <c r="S77">
        <v>11.6435999012143</v>
      </c>
      <c r="T77">
        <v>13.8227347501747</v>
      </c>
      <c r="U77">
        <v>10.3851872922839</v>
      </c>
      <c r="V77">
        <v>10.0232324712068</v>
      </c>
      <c r="W77">
        <v>8.5411066561884201</v>
      </c>
      <c r="X77">
        <v>8.0541577896398007</v>
      </c>
      <c r="AA77" t="str">
        <f t="shared" si="19"/>
        <v>TAG_56:2+NH4_</v>
      </c>
      <c r="AB77">
        <f t="shared" si="20"/>
        <v>0.51938506126202655</v>
      </c>
      <c r="AC77">
        <f t="shared" si="21"/>
        <v>0.49700124510672705</v>
      </c>
      <c r="AD77">
        <f t="shared" si="22"/>
        <v>0.4277586559667565</v>
      </c>
      <c r="AE77">
        <f t="shared" si="23"/>
        <v>0.54268962242803798</v>
      </c>
      <c r="AF77">
        <f t="shared" si="24"/>
        <v>0.53742284650234695</v>
      </c>
      <c r="AG77">
        <f t="shared" si="25"/>
        <v>15.169466149922</v>
      </c>
      <c r="AH77">
        <f t="shared" si="26"/>
        <v>17.571105590663549</v>
      </c>
      <c r="AI77">
        <f t="shared" si="38"/>
        <v>12.733167325694499</v>
      </c>
      <c r="AJ77">
        <f t="shared" si="39"/>
        <v>10.204209881745349</v>
      </c>
      <c r="AK77">
        <f t="shared" si="40"/>
        <v>8.2976322229141104</v>
      </c>
      <c r="AM77" t="str">
        <f t="shared" si="41"/>
        <v>TAG_56:2+NH4_</v>
      </c>
      <c r="AN77">
        <f t="shared" si="42"/>
        <v>0.5048514862531791</v>
      </c>
      <c r="AO77">
        <f t="shared" si="43"/>
        <v>12.795116234187901</v>
      </c>
      <c r="AQ77">
        <f t="shared" si="44"/>
        <v>4.6660405130674334E-2</v>
      </c>
      <c r="AR77">
        <f t="shared" si="45"/>
        <v>3.7212769206809053</v>
      </c>
      <c r="AT77">
        <f t="shared" si="27"/>
        <v>2.0867167545973554E-2</v>
      </c>
      <c r="AU77">
        <f t="shared" si="28"/>
        <v>1.5192049412106081</v>
      </c>
      <c r="AW77">
        <f t="shared" si="46"/>
        <v>1.7907005325813626E-3</v>
      </c>
    </row>
    <row r="78" spans="1:49" x14ac:dyDescent="0.2">
      <c r="A78" t="s">
        <v>1861</v>
      </c>
      <c r="B78">
        <v>934.78399999999999</v>
      </c>
      <c r="C78">
        <v>0.10950717794780999</v>
      </c>
      <c r="D78">
        <v>0.11682153253614801</v>
      </c>
      <c r="E78">
        <v>0.130301795043547</v>
      </c>
      <c r="F78">
        <v>0.122390646669082</v>
      </c>
      <c r="G78">
        <v>9.9395600596731498E-2</v>
      </c>
      <c r="H78">
        <v>8.9132990915380406E-2</v>
      </c>
      <c r="I78">
        <v>0.11750519844677999</v>
      </c>
      <c r="J78">
        <v>0.12952442895306701</v>
      </c>
      <c r="K78">
        <v>0.104729626086531</v>
      </c>
      <c r="L78">
        <v>0.12966900051675401</v>
      </c>
      <c r="M78">
        <v>1.6461474965601399</v>
      </c>
      <c r="N78">
        <v>1.8353225710933001</v>
      </c>
      <c r="O78">
        <v>1.91960956432995</v>
      </c>
      <c r="P78">
        <v>1.4963406123399099</v>
      </c>
      <c r="Q78">
        <v>0.76974947879933597</v>
      </c>
      <c r="R78">
        <v>1.04032768682334</v>
      </c>
      <c r="S78">
        <v>1.1713343294810701</v>
      </c>
      <c r="T78">
        <v>1.8133164445988501</v>
      </c>
      <c r="U78">
        <v>1.2225997147562799</v>
      </c>
      <c r="V78">
        <v>1.01004115282527</v>
      </c>
      <c r="W78">
        <v>0.94085464571215505</v>
      </c>
      <c r="X78">
        <v>0.94869744911927201</v>
      </c>
      <c r="AA78" t="str">
        <f t="shared" si="19"/>
        <v>TAG_56:1+NH4_</v>
      </c>
      <c r="AB78">
        <f t="shared" si="20"/>
        <v>0.113164355241979</v>
      </c>
      <c r="AC78">
        <f t="shared" si="21"/>
        <v>0.1263462208563145</v>
      </c>
      <c r="AD78">
        <f t="shared" si="22"/>
        <v>9.4264295756055952E-2</v>
      </c>
      <c r="AE78">
        <f t="shared" si="23"/>
        <v>0.12351481369992351</v>
      </c>
      <c r="AF78">
        <f t="shared" si="24"/>
        <v>0.1171993133016425</v>
      </c>
      <c r="AG78">
        <f t="shared" si="25"/>
        <v>1.74073503382672</v>
      </c>
      <c r="AH78">
        <f t="shared" si="26"/>
        <v>1.7079750883349298</v>
      </c>
      <c r="AI78">
        <f t="shared" si="38"/>
        <v>1.4923253870399602</v>
      </c>
      <c r="AJ78">
        <f t="shared" si="39"/>
        <v>1.1163204337907748</v>
      </c>
      <c r="AK78">
        <f t="shared" si="40"/>
        <v>0.94477604741571353</v>
      </c>
      <c r="AM78" t="str">
        <f t="shared" si="41"/>
        <v>TAG_56:1+NH4_</v>
      </c>
      <c r="AN78">
        <f t="shared" si="42"/>
        <v>0.11489779977118308</v>
      </c>
      <c r="AO78">
        <f t="shared" si="43"/>
        <v>1.4004263980816196</v>
      </c>
      <c r="AQ78">
        <f t="shared" si="44"/>
        <v>1.2642809782635059E-2</v>
      </c>
      <c r="AR78">
        <f t="shared" si="45"/>
        <v>0.35608111071017901</v>
      </c>
      <c r="AT78">
        <f t="shared" si="27"/>
        <v>5.6540364201142657E-3</v>
      </c>
      <c r="AU78">
        <f t="shared" si="28"/>
        <v>0.14536950471390414</v>
      </c>
      <c r="AW78">
        <f t="shared" si="46"/>
        <v>1.2685974375238583E-3</v>
      </c>
    </row>
    <row r="79" spans="1:49" x14ac:dyDescent="0.2">
      <c r="A79" t="s">
        <v>1862</v>
      </c>
      <c r="B79">
        <v>936.78599999999994</v>
      </c>
      <c r="C79">
        <v>2.0458460615541598E-3</v>
      </c>
      <c r="D79">
        <v>4.7616901939672102E-3</v>
      </c>
      <c r="E79">
        <v>5.1263950158445101E-4</v>
      </c>
      <c r="F79">
        <v>6.5517091217764502E-3</v>
      </c>
      <c r="G79">
        <v>2.8047420348593899E-3</v>
      </c>
      <c r="H79">
        <v>4.9907962181634496E-3</v>
      </c>
      <c r="I79">
        <v>2.1037327422909601E-3</v>
      </c>
      <c r="J79">
        <v>7.4371712904380098E-3</v>
      </c>
      <c r="K79">
        <v>2.98949612312386E-3</v>
      </c>
      <c r="L79">
        <v>5.0424637871127704E-3</v>
      </c>
      <c r="M79">
        <v>7.4638315556653595E-2</v>
      </c>
      <c r="N79">
        <v>7.8924231507489701E-2</v>
      </c>
      <c r="O79">
        <v>5.5864820167440002E-2</v>
      </c>
      <c r="P79">
        <v>9.8146260065330906E-2</v>
      </c>
      <c r="Q79">
        <v>3.4103561677870702E-2</v>
      </c>
      <c r="R79">
        <v>4.6853088421791901E-2</v>
      </c>
      <c r="S79">
        <v>1.0894489872225801E-2</v>
      </c>
      <c r="T79">
        <v>4.6059577747562197E-2</v>
      </c>
      <c r="U79">
        <v>4.8732569626903199E-2</v>
      </c>
      <c r="V79">
        <v>3.5984460139671201E-2</v>
      </c>
      <c r="W79">
        <v>2.7799640337501201E-2</v>
      </c>
      <c r="X79">
        <v>6.5849071854552303E-3</v>
      </c>
      <c r="AA79" t="str">
        <f t="shared" si="19"/>
        <v>TAG_56:0+NH4_</v>
      </c>
      <c r="AB79">
        <f t="shared" si="20"/>
        <v>3.403768127760685E-3</v>
      </c>
      <c r="AC79">
        <f t="shared" si="21"/>
        <v>3.5321743116804505E-3</v>
      </c>
      <c r="AD79">
        <f t="shared" si="22"/>
        <v>3.89776912651142E-3</v>
      </c>
      <c r="AE79">
        <f t="shared" si="23"/>
        <v>4.770452016364485E-3</v>
      </c>
      <c r="AF79">
        <f t="shared" si="24"/>
        <v>4.0159799551183154E-3</v>
      </c>
      <c r="AG79">
        <f t="shared" si="25"/>
        <v>7.6781273532071648E-2</v>
      </c>
      <c r="AH79">
        <f t="shared" si="26"/>
        <v>7.7005540116385454E-2</v>
      </c>
      <c r="AI79">
        <f t="shared" si="38"/>
        <v>2.8477033809893998E-2</v>
      </c>
      <c r="AJ79">
        <f t="shared" si="39"/>
        <v>4.23585148832872E-2</v>
      </c>
      <c r="AK79">
        <f t="shared" si="40"/>
        <v>1.7192273761478215E-2</v>
      </c>
      <c r="AM79" t="str">
        <f t="shared" si="41"/>
        <v>TAG_56:0+NH4_</v>
      </c>
      <c r="AN79">
        <f t="shared" si="42"/>
        <v>3.9240287074870702E-3</v>
      </c>
      <c r="AO79">
        <f t="shared" si="43"/>
        <v>4.8362927220623304E-2</v>
      </c>
      <c r="AQ79">
        <f t="shared" si="44"/>
        <v>5.3614316037676828E-4</v>
      </c>
      <c r="AR79">
        <f t="shared" si="45"/>
        <v>2.7527772530226834E-2</v>
      </c>
      <c r="AT79">
        <f t="shared" si="27"/>
        <v>2.3977051045480512E-4</v>
      </c>
      <c r="AU79">
        <f t="shared" si="28"/>
        <v>1.1238166075743196E-2</v>
      </c>
      <c r="AW79">
        <f t="shared" si="46"/>
        <v>2.2546206784655572E-2</v>
      </c>
    </row>
    <row r="80" spans="1:49" x14ac:dyDescent="0.2">
      <c r="A80" t="s">
        <v>1863</v>
      </c>
      <c r="B80">
        <v>938.78800000000001</v>
      </c>
      <c r="C80">
        <v>6.0062717353405101E-4</v>
      </c>
      <c r="D80">
        <v>1.3893806478363199E-3</v>
      </c>
      <c r="E80">
        <v>7.4674201280485104E-4</v>
      </c>
      <c r="F80">
        <v>2.5363913158766099E-5</v>
      </c>
      <c r="G80">
        <v>6.5360383314556003E-4</v>
      </c>
      <c r="H80">
        <v>7.2591742464044604E-4</v>
      </c>
      <c r="I80">
        <v>0</v>
      </c>
      <c r="J80">
        <v>1.4328545913160301E-4</v>
      </c>
      <c r="K80">
        <v>1.17236488774372E-4</v>
      </c>
      <c r="L80">
        <v>2.3691902378412898E-3</v>
      </c>
      <c r="M80">
        <v>2.88814532220526E-2</v>
      </c>
      <c r="N80">
        <v>4.6658547069548001E-2</v>
      </c>
      <c r="O80">
        <v>2.76960027696239E-2</v>
      </c>
      <c r="P80">
        <v>3.4715999415822402E-2</v>
      </c>
      <c r="Q80">
        <v>9.2629386146067007E-3</v>
      </c>
      <c r="R80">
        <v>5.49591564880016E-3</v>
      </c>
      <c r="S80">
        <v>0</v>
      </c>
      <c r="T80">
        <v>2.1681050552623201E-2</v>
      </c>
      <c r="U80">
        <v>4.5241094709209402E-2</v>
      </c>
      <c r="V80">
        <v>1.39345465490844E-2</v>
      </c>
      <c r="W80">
        <v>6.02325540645859E-2</v>
      </c>
      <c r="X80">
        <v>0</v>
      </c>
      <c r="AA80" t="str">
        <f t="shared" ref="AA80:AA132" si="47">A80</f>
        <v>TAG_58:13+NH4</v>
      </c>
      <c r="AB80">
        <f t="shared" ref="AB80:AB131" si="48">AVERAGE(C80:D80)</f>
        <v>9.9500391068518541E-4</v>
      </c>
      <c r="AC80">
        <f t="shared" ref="AC80:AC131" si="49">AVERAGE(E80:F80)</f>
        <v>3.8605296298180856E-4</v>
      </c>
      <c r="AD80">
        <f t="shared" ref="AD80:AD131" si="50">AVERAGE(G80:H80)</f>
        <v>6.8976062889300298E-4</v>
      </c>
      <c r="AE80">
        <f t="shared" ref="AE80:AE131" si="51">AVERAGE(I80:J80)</f>
        <v>7.1642729565801506E-5</v>
      </c>
      <c r="AF80">
        <f t="shared" ref="AF80:AF131" si="52">AVERAGE(K80:L80)</f>
        <v>1.2432133633078308E-3</v>
      </c>
      <c r="AG80">
        <f t="shared" ref="AG80:AG131" si="53">AVERAGE(M80:N80)</f>
        <v>3.77700001458003E-2</v>
      </c>
      <c r="AH80">
        <f t="shared" ref="AH80:AH131" si="54">AVERAGE(O80:P80)</f>
        <v>3.1206001092723153E-2</v>
      </c>
      <c r="AI80">
        <f t="shared" si="38"/>
        <v>1.08405252763116E-2</v>
      </c>
      <c r="AJ80">
        <f t="shared" si="39"/>
        <v>2.9587820629146902E-2</v>
      </c>
      <c r="AK80">
        <f t="shared" si="40"/>
        <v>3.011627703229295E-2</v>
      </c>
      <c r="AM80" t="str">
        <f t="shared" si="41"/>
        <v>TAG_58:13+NH4</v>
      </c>
      <c r="AN80">
        <f t="shared" si="42"/>
        <v>6.7713471908672595E-4</v>
      </c>
      <c r="AO80">
        <f t="shared" si="43"/>
        <v>2.7904124835254986E-2</v>
      </c>
      <c r="AQ80">
        <f t="shared" si="44"/>
        <v>4.6717084833073339E-4</v>
      </c>
      <c r="AR80">
        <f t="shared" si="45"/>
        <v>1.0088765549363072E-2</v>
      </c>
      <c r="AT80">
        <f t="shared" ref="AT80:AT132" si="55">AQ80/SQRT(5)</f>
        <v>2.089251547947528E-4</v>
      </c>
      <c r="AU80">
        <f t="shared" ref="AU80:AU132" si="56">AR80/SQRT(6)</f>
        <v>4.11872128841819E-3</v>
      </c>
      <c r="AW80">
        <f t="shared" si="46"/>
        <v>3.764354523444318E-3</v>
      </c>
    </row>
    <row r="81" spans="1:49" x14ac:dyDescent="0.2">
      <c r="A81" t="s">
        <v>1864</v>
      </c>
      <c r="B81">
        <v>940.79</v>
      </c>
      <c r="C81">
        <v>6.08920309546472E-3</v>
      </c>
      <c r="D81">
        <v>2.4935774412832598E-3</v>
      </c>
      <c r="E81">
        <v>4.3922706418782001E-3</v>
      </c>
      <c r="F81">
        <v>1.7452795069225399E-3</v>
      </c>
      <c r="G81">
        <v>5.58085471824758E-3</v>
      </c>
      <c r="H81">
        <v>6.1690818898611803E-3</v>
      </c>
      <c r="I81">
        <v>2.38894485517685E-3</v>
      </c>
      <c r="J81">
        <v>3.64068391381118E-3</v>
      </c>
      <c r="K81">
        <v>2.3908656013406498E-3</v>
      </c>
      <c r="L81">
        <v>4.4312873288746904E-3</v>
      </c>
      <c r="M81">
        <v>0.21648553205875101</v>
      </c>
      <c r="N81">
        <v>8.5630069567765296E-2</v>
      </c>
      <c r="O81">
        <v>0.22619169065153799</v>
      </c>
      <c r="P81">
        <v>0.28089890307510201</v>
      </c>
      <c r="Q81">
        <v>4.1764695048791801E-2</v>
      </c>
      <c r="R81">
        <v>4.5407466130445003E-2</v>
      </c>
      <c r="S81">
        <v>0.24026874139523199</v>
      </c>
      <c r="T81">
        <v>7.5393106790291806E-2</v>
      </c>
      <c r="U81">
        <v>0.12494472439760999</v>
      </c>
      <c r="V81">
        <v>6.3749554617912998E-2</v>
      </c>
      <c r="W81">
        <v>7.5984038699973999E-2</v>
      </c>
      <c r="X81">
        <v>0.13486695648410599</v>
      </c>
      <c r="AA81" t="str">
        <f t="shared" si="47"/>
        <v>TAG_58:12+NH4_</v>
      </c>
      <c r="AB81">
        <f t="shared" si="48"/>
        <v>4.2913902683739897E-3</v>
      </c>
      <c r="AC81">
        <f t="shared" si="49"/>
        <v>3.0687750744003701E-3</v>
      </c>
      <c r="AD81">
        <f t="shared" si="50"/>
        <v>5.8749683040543801E-3</v>
      </c>
      <c r="AE81">
        <f t="shared" si="51"/>
        <v>3.014814384494015E-3</v>
      </c>
      <c r="AF81">
        <f t="shared" si="52"/>
        <v>3.4110764651076701E-3</v>
      </c>
      <c r="AG81">
        <f t="shared" si="53"/>
        <v>0.15105780081325815</v>
      </c>
      <c r="AH81">
        <f t="shared" si="54"/>
        <v>0.25354529686332</v>
      </c>
      <c r="AI81">
        <f t="shared" si="38"/>
        <v>0.15783092409276189</v>
      </c>
      <c r="AJ81">
        <f t="shared" si="39"/>
        <v>9.4347139507761496E-2</v>
      </c>
      <c r="AK81">
        <f t="shared" si="40"/>
        <v>0.10542549759203999</v>
      </c>
      <c r="AM81" t="str">
        <f t="shared" si="41"/>
        <v>TAG_58:12+NH4_</v>
      </c>
      <c r="AN81">
        <f t="shared" si="42"/>
        <v>3.9322048992860847E-3</v>
      </c>
      <c r="AO81">
        <f t="shared" si="43"/>
        <v>0.15244133177382829</v>
      </c>
      <c r="AQ81">
        <f t="shared" si="44"/>
        <v>1.2002119646457865E-3</v>
      </c>
      <c r="AR81">
        <f t="shared" si="45"/>
        <v>6.292534755358227E-2</v>
      </c>
      <c r="AT81">
        <f t="shared" si="55"/>
        <v>5.3675110807131061E-4</v>
      </c>
      <c r="AU81">
        <f t="shared" si="56"/>
        <v>2.5689165565594387E-2</v>
      </c>
      <c r="AW81">
        <f t="shared" si="46"/>
        <v>6.1729225863655689E-3</v>
      </c>
    </row>
    <row r="82" spans="1:49" x14ac:dyDescent="0.2">
      <c r="A82" t="s">
        <v>1865</v>
      </c>
      <c r="B82">
        <v>942.79200000000003</v>
      </c>
      <c r="C82">
        <v>1.5887975129816701E-2</v>
      </c>
      <c r="D82">
        <v>1.18735001656168E-2</v>
      </c>
      <c r="E82">
        <v>9.2276336813452795E-3</v>
      </c>
      <c r="F82">
        <v>9.9531020750668001E-3</v>
      </c>
      <c r="G82">
        <v>8.4802391220452408E-3</v>
      </c>
      <c r="H82">
        <v>4.7312796974203703E-3</v>
      </c>
      <c r="I82">
        <v>7.7486966795204696E-3</v>
      </c>
      <c r="J82">
        <v>6.7093365314599297E-3</v>
      </c>
      <c r="K82">
        <v>9.3327054418123803E-3</v>
      </c>
      <c r="L82">
        <v>4.1497208349561198E-3</v>
      </c>
      <c r="M82">
        <v>0.53966194385614996</v>
      </c>
      <c r="N82">
        <v>0.31422095788514298</v>
      </c>
      <c r="O82">
        <v>0.41572275991096602</v>
      </c>
      <c r="P82">
        <v>0.41612558547591499</v>
      </c>
      <c r="Q82">
        <v>0.120753007741911</v>
      </c>
      <c r="R82">
        <v>0.15084979944000601</v>
      </c>
      <c r="S82">
        <v>0.42048989441404999</v>
      </c>
      <c r="T82">
        <v>0.46916707548751002</v>
      </c>
      <c r="U82">
        <v>0.35790644604802802</v>
      </c>
      <c r="V82">
        <v>0.41151577018717</v>
      </c>
      <c r="W82">
        <v>0.29563674722418398</v>
      </c>
      <c r="X82">
        <v>0.190852109837581</v>
      </c>
      <c r="AA82" t="str">
        <f t="shared" si="47"/>
        <v>TAG_58:11+NH4_</v>
      </c>
      <c r="AB82">
        <f t="shared" si="48"/>
        <v>1.3880737647716751E-2</v>
      </c>
      <c r="AC82">
        <f t="shared" si="49"/>
        <v>9.5903678782060398E-3</v>
      </c>
      <c r="AD82">
        <f t="shared" si="50"/>
        <v>6.605759409732806E-3</v>
      </c>
      <c r="AE82">
        <f t="shared" si="51"/>
        <v>7.2290166054901992E-3</v>
      </c>
      <c r="AF82">
        <f t="shared" si="52"/>
        <v>6.7412131383842496E-3</v>
      </c>
      <c r="AG82">
        <f t="shared" si="53"/>
        <v>0.4269414508706465</v>
      </c>
      <c r="AH82">
        <f t="shared" si="54"/>
        <v>0.41592417269344051</v>
      </c>
      <c r="AI82">
        <f t="shared" si="38"/>
        <v>0.44482848495077998</v>
      </c>
      <c r="AJ82">
        <f t="shared" si="39"/>
        <v>0.38471110811759901</v>
      </c>
      <c r="AK82">
        <f t="shared" si="40"/>
        <v>0.24324442853088249</v>
      </c>
      <c r="AM82" t="str">
        <f t="shared" si="41"/>
        <v>TAG_58:11+NH4_</v>
      </c>
      <c r="AN82">
        <f t="shared" si="42"/>
        <v>8.8094189359060084E-3</v>
      </c>
      <c r="AO82">
        <f t="shared" si="43"/>
        <v>0.38312992903266974</v>
      </c>
      <c r="AQ82">
        <f t="shared" si="44"/>
        <v>3.080560694963725E-3</v>
      </c>
      <c r="AR82">
        <f t="shared" si="45"/>
        <v>8.1197409200287368E-2</v>
      </c>
      <c r="AT82">
        <f t="shared" si="55"/>
        <v>1.3776686245505765E-3</v>
      </c>
      <c r="AU82">
        <f t="shared" si="56"/>
        <v>3.3148703496112063E-2</v>
      </c>
      <c r="AW82">
        <f t="shared" si="46"/>
        <v>4.9367909229878896E-4</v>
      </c>
    </row>
    <row r="83" spans="1:49" x14ac:dyDescent="0.2">
      <c r="A83" t="s">
        <v>1866</v>
      </c>
      <c r="B83">
        <v>944.79399999999998</v>
      </c>
      <c r="C83">
        <v>0.13292193850926701</v>
      </c>
      <c r="D83">
        <v>0.115033905765645</v>
      </c>
      <c r="E83">
        <v>7.1688426028401295E-2</v>
      </c>
      <c r="F83">
        <v>6.1214692886569298E-2</v>
      </c>
      <c r="G83">
        <v>0.11657675899973199</v>
      </c>
      <c r="H83">
        <v>0.113255807876566</v>
      </c>
      <c r="I83">
        <v>7.7543982703369305E-2</v>
      </c>
      <c r="J83">
        <v>7.1919979360004896E-2</v>
      </c>
      <c r="K83">
        <v>7.5032504514659704E-2</v>
      </c>
      <c r="L83">
        <v>9.3169536045181897E-2</v>
      </c>
      <c r="M83">
        <v>5.4789287662531896</v>
      </c>
      <c r="N83">
        <v>6.1655527779934998</v>
      </c>
      <c r="O83">
        <v>6.26053810987516</v>
      </c>
      <c r="P83">
        <v>7.3256303723672502</v>
      </c>
      <c r="Q83">
        <v>2.2858690213674202</v>
      </c>
      <c r="R83">
        <v>2.92167685335273</v>
      </c>
      <c r="S83">
        <v>11.2171787848413</v>
      </c>
      <c r="T83">
        <v>11.6886703816088</v>
      </c>
      <c r="U83">
        <v>6.45628795579744</v>
      </c>
      <c r="V83">
        <v>8.4844076880809993</v>
      </c>
      <c r="W83">
        <v>3.0609596476971599</v>
      </c>
      <c r="X83">
        <v>4.3101672616628504</v>
      </c>
      <c r="AA83" t="str">
        <f t="shared" si="47"/>
        <v>TAG_58:10+NH4_</v>
      </c>
      <c r="AB83">
        <f t="shared" si="48"/>
        <v>0.12397792213745601</v>
      </c>
      <c r="AC83">
        <f t="shared" si="49"/>
        <v>6.6451559457485293E-2</v>
      </c>
      <c r="AD83">
        <f t="shared" si="50"/>
        <v>0.114916283438149</v>
      </c>
      <c r="AE83">
        <f t="shared" si="51"/>
        <v>7.47319810316871E-2</v>
      </c>
      <c r="AF83">
        <f t="shared" si="52"/>
        <v>8.4101020279920807E-2</v>
      </c>
      <c r="AG83">
        <f t="shared" si="53"/>
        <v>5.8222407721233447</v>
      </c>
      <c r="AH83">
        <f t="shared" si="54"/>
        <v>6.7930842411212051</v>
      </c>
      <c r="AI83">
        <f t="shared" si="38"/>
        <v>11.45292458322505</v>
      </c>
      <c r="AJ83">
        <f t="shared" si="39"/>
        <v>7.4703478219392192</v>
      </c>
      <c r="AK83">
        <f t="shared" si="40"/>
        <v>3.6855634546800049</v>
      </c>
      <c r="AM83" t="str">
        <f t="shared" si="41"/>
        <v>TAG_58:10+NH4_</v>
      </c>
      <c r="AN83">
        <f t="shared" si="42"/>
        <v>9.2835753268939641E-2</v>
      </c>
      <c r="AO83">
        <f t="shared" si="43"/>
        <v>7.0448321746177651</v>
      </c>
      <c r="AQ83">
        <f t="shared" si="44"/>
        <v>2.5286124194292322E-2</v>
      </c>
      <c r="AR83">
        <f t="shared" si="45"/>
        <v>2.8484704378473831</v>
      </c>
      <c r="AT83">
        <f t="shared" si="55"/>
        <v>1.1308298517187947E-2</v>
      </c>
      <c r="AU83">
        <f t="shared" si="56"/>
        <v>1.1628831866880456</v>
      </c>
      <c r="AW83">
        <f t="shared" si="46"/>
        <v>5.4780518057203215E-3</v>
      </c>
    </row>
    <row r="84" spans="1:49" x14ac:dyDescent="0.2">
      <c r="A84" t="s">
        <v>1867</v>
      </c>
      <c r="B84">
        <v>946.79600000000005</v>
      </c>
      <c r="C84">
        <v>0.27362796174828002</v>
      </c>
      <c r="D84">
        <v>0.22519644411460299</v>
      </c>
      <c r="E84">
        <v>0.162038551098107</v>
      </c>
      <c r="F84">
        <v>0.15353937875870699</v>
      </c>
      <c r="G84">
        <v>0.185373321976843</v>
      </c>
      <c r="H84">
        <v>0.182412585801944</v>
      </c>
      <c r="I84">
        <v>0.16366107594710799</v>
      </c>
      <c r="J84">
        <v>0.17599881543696899</v>
      </c>
      <c r="K84">
        <v>0.18774111573603899</v>
      </c>
      <c r="L84">
        <v>0.17309791970486599</v>
      </c>
      <c r="M84">
        <v>10.020040555460399</v>
      </c>
      <c r="N84">
        <v>10.2957412571066</v>
      </c>
      <c r="O84">
        <v>12.1452223643746</v>
      </c>
      <c r="P84">
        <v>13.118115468075599</v>
      </c>
      <c r="Q84">
        <v>4.3696756609432397</v>
      </c>
      <c r="R84">
        <v>4.4789170538330296</v>
      </c>
      <c r="S84">
        <v>24.2652206930413</v>
      </c>
      <c r="T84">
        <v>22.014076993111999</v>
      </c>
      <c r="U84">
        <v>14.774173011412101</v>
      </c>
      <c r="V84">
        <v>17.228339403648999</v>
      </c>
      <c r="W84">
        <v>6.9933796471828797</v>
      </c>
      <c r="X84">
        <v>7.9961854366354403</v>
      </c>
      <c r="AA84" t="str">
        <f t="shared" si="47"/>
        <v>TAG_58:9+NH4_</v>
      </c>
      <c r="AB84">
        <f t="shared" si="48"/>
        <v>0.24941220293144151</v>
      </c>
      <c r="AC84">
        <f t="shared" si="49"/>
        <v>0.15778896492840699</v>
      </c>
      <c r="AD84">
        <f t="shared" si="50"/>
        <v>0.1838929538893935</v>
      </c>
      <c r="AE84">
        <f t="shared" si="51"/>
        <v>0.16982994569203849</v>
      </c>
      <c r="AF84">
        <f t="shared" si="52"/>
        <v>0.1804195177204525</v>
      </c>
      <c r="AG84">
        <f t="shared" si="53"/>
        <v>10.1578909062835</v>
      </c>
      <c r="AH84">
        <f t="shared" si="54"/>
        <v>12.631668916225099</v>
      </c>
      <c r="AI84">
        <f t="shared" si="38"/>
        <v>23.13964884307665</v>
      </c>
      <c r="AJ84">
        <f t="shared" si="39"/>
        <v>16.001256207530549</v>
      </c>
      <c r="AK84">
        <f t="shared" si="40"/>
        <v>7.49478254190916</v>
      </c>
      <c r="AM84" t="str">
        <f t="shared" si="41"/>
        <v>TAG_58:9+NH4_</v>
      </c>
      <c r="AN84">
        <f t="shared" si="42"/>
        <v>0.1882687170323466</v>
      </c>
      <c r="AO84">
        <f t="shared" si="43"/>
        <v>13.885049483004991</v>
      </c>
      <c r="AQ84">
        <f t="shared" si="44"/>
        <v>3.5666113741448055E-2</v>
      </c>
      <c r="AR84">
        <f t="shared" si="45"/>
        <v>6.0502918461847432</v>
      </c>
      <c r="AT84">
        <f t="shared" si="55"/>
        <v>1.595037096382344E-2</v>
      </c>
      <c r="AU84">
        <f t="shared" si="56"/>
        <v>2.4700213030123712</v>
      </c>
      <c r="AW84">
        <f t="shared" si="46"/>
        <v>7.169303918550269E-3</v>
      </c>
    </row>
    <row r="85" spans="1:49" x14ac:dyDescent="0.2">
      <c r="A85" t="s">
        <v>1868</v>
      </c>
      <c r="B85">
        <v>948.798</v>
      </c>
      <c r="C85">
        <v>0.25501908365236198</v>
      </c>
      <c r="D85">
        <v>0.282143626341056</v>
      </c>
      <c r="E85">
        <v>0.25853446679303599</v>
      </c>
      <c r="F85">
        <v>0.204376339433094</v>
      </c>
      <c r="G85">
        <v>0.24606828941491199</v>
      </c>
      <c r="H85">
        <v>0.25050635498921098</v>
      </c>
      <c r="I85">
        <v>0.25215197891817698</v>
      </c>
      <c r="J85">
        <v>0.239776705020567</v>
      </c>
      <c r="K85">
        <v>0.22470900498365001</v>
      </c>
      <c r="L85">
        <v>0.27548869763808398</v>
      </c>
      <c r="M85">
        <v>9.7528953897737694</v>
      </c>
      <c r="N85">
        <v>12.1382858226608</v>
      </c>
      <c r="O85">
        <v>8.2145422514688793</v>
      </c>
      <c r="P85">
        <v>10.6550143855213</v>
      </c>
      <c r="Q85">
        <v>5.2986789203689897</v>
      </c>
      <c r="R85">
        <v>5.2413760188840897</v>
      </c>
      <c r="S85">
        <v>25.828758835812501</v>
      </c>
      <c r="T85">
        <v>28.1031287581336</v>
      </c>
      <c r="U85">
        <v>22.7017840699191</v>
      </c>
      <c r="V85">
        <v>20.500335375405299</v>
      </c>
      <c r="W85">
        <v>6.8251409098514104</v>
      </c>
      <c r="X85">
        <v>8.9458115675125907</v>
      </c>
      <c r="AA85" t="str">
        <f t="shared" si="47"/>
        <v>TAG_58:8+NH4_</v>
      </c>
      <c r="AB85">
        <f t="shared" si="48"/>
        <v>0.26858135499670899</v>
      </c>
      <c r="AC85">
        <f t="shared" si="49"/>
        <v>0.23145540311306501</v>
      </c>
      <c r="AD85">
        <f t="shared" si="50"/>
        <v>0.24828732220206148</v>
      </c>
      <c r="AE85">
        <f t="shared" si="51"/>
        <v>0.245964341969372</v>
      </c>
      <c r="AF85">
        <f t="shared" si="52"/>
        <v>0.25009885131086701</v>
      </c>
      <c r="AG85">
        <f t="shared" si="53"/>
        <v>10.945590606217284</v>
      </c>
      <c r="AH85">
        <f t="shared" si="54"/>
        <v>9.4347783184950895</v>
      </c>
      <c r="AI85">
        <f t="shared" si="38"/>
        <v>26.96594379697305</v>
      </c>
      <c r="AJ85">
        <f t="shared" si="39"/>
        <v>21.6010597226622</v>
      </c>
      <c r="AK85">
        <f t="shared" si="40"/>
        <v>7.885476238682001</v>
      </c>
      <c r="AM85" t="str">
        <f t="shared" si="41"/>
        <v>TAG_58:8+NH4_</v>
      </c>
      <c r="AN85">
        <f t="shared" si="42"/>
        <v>0.24887745471841488</v>
      </c>
      <c r="AO85">
        <f t="shared" si="43"/>
        <v>15.366569736605925</v>
      </c>
      <c r="AQ85">
        <f t="shared" si="44"/>
        <v>1.324856464138644E-2</v>
      </c>
      <c r="AR85">
        <f t="shared" si="45"/>
        <v>8.4278156986632471</v>
      </c>
      <c r="AT85">
        <f t="shared" si="55"/>
        <v>5.9249382284880404E-3</v>
      </c>
      <c r="AU85">
        <f t="shared" si="56"/>
        <v>3.4406413513237784</v>
      </c>
      <c r="AW85">
        <f t="shared" si="46"/>
        <v>1.598288271040323E-2</v>
      </c>
    </row>
    <row r="86" spans="1:49" x14ac:dyDescent="0.2">
      <c r="A86" t="s">
        <v>1869</v>
      </c>
      <c r="B86">
        <v>950.8</v>
      </c>
      <c r="C86">
        <v>0.47194015179728299</v>
      </c>
      <c r="D86">
        <v>0.43415034307547001</v>
      </c>
      <c r="E86">
        <v>0.386486357771608</v>
      </c>
      <c r="F86">
        <v>0.29418853184494798</v>
      </c>
      <c r="G86">
        <v>0.30288963890568898</v>
      </c>
      <c r="H86">
        <v>0.27775182336669801</v>
      </c>
      <c r="I86">
        <v>0.40608461669565799</v>
      </c>
      <c r="J86">
        <v>0.43868252114780498</v>
      </c>
      <c r="K86">
        <v>0.37420200857724301</v>
      </c>
      <c r="L86">
        <v>0.39755538492596598</v>
      </c>
      <c r="M86">
        <v>6.944075771824</v>
      </c>
      <c r="N86">
        <v>7.58958154714019</v>
      </c>
      <c r="O86">
        <v>6.6512288342841899</v>
      </c>
      <c r="P86">
        <v>6.8482987659368497</v>
      </c>
      <c r="Q86">
        <v>4.8320881898547503</v>
      </c>
      <c r="R86">
        <v>4.5496112605516004</v>
      </c>
      <c r="S86">
        <v>18.545646972324601</v>
      </c>
      <c r="T86">
        <v>21.746239987733201</v>
      </c>
      <c r="U86">
        <v>18.7574683555066</v>
      </c>
      <c r="V86">
        <v>19.303447501777999</v>
      </c>
      <c r="W86">
        <v>6.3434940217658502</v>
      </c>
      <c r="X86">
        <v>6.5296403774456202</v>
      </c>
      <c r="AA86" t="str">
        <f t="shared" si="47"/>
        <v>TAG_58:7+NH4_</v>
      </c>
      <c r="AB86">
        <f t="shared" si="48"/>
        <v>0.45304524743637653</v>
      </c>
      <c r="AC86">
        <f t="shared" si="49"/>
        <v>0.34033744480827799</v>
      </c>
      <c r="AD86">
        <f t="shared" si="50"/>
        <v>0.2903207311361935</v>
      </c>
      <c r="AE86">
        <f t="shared" si="51"/>
        <v>0.42238356892173146</v>
      </c>
      <c r="AF86">
        <f t="shared" si="52"/>
        <v>0.38587869675160447</v>
      </c>
      <c r="AG86">
        <f t="shared" si="53"/>
        <v>7.266828659482095</v>
      </c>
      <c r="AH86">
        <f t="shared" si="54"/>
        <v>6.7497638001105198</v>
      </c>
      <c r="AI86">
        <f t="shared" si="38"/>
        <v>20.145943480028901</v>
      </c>
      <c r="AJ86">
        <f t="shared" si="39"/>
        <v>19.030457928642299</v>
      </c>
      <c r="AK86">
        <f t="shared" si="40"/>
        <v>6.4365671996057348</v>
      </c>
      <c r="AM86" t="str">
        <f t="shared" si="41"/>
        <v>TAG_58:7+NH4_</v>
      </c>
      <c r="AN86">
        <f t="shared" si="42"/>
        <v>0.37839313781083678</v>
      </c>
      <c r="AO86">
        <f t="shared" si="43"/>
        <v>11.925912213573911</v>
      </c>
      <c r="AQ86">
        <f t="shared" si="44"/>
        <v>6.4747806296604579E-2</v>
      </c>
      <c r="AR86">
        <f t="shared" si="45"/>
        <v>7.0120604048236039</v>
      </c>
      <c r="AT86">
        <f t="shared" si="55"/>
        <v>2.8956099254639347E-2</v>
      </c>
      <c r="AU86">
        <f t="shared" si="56"/>
        <v>2.8626616728985796</v>
      </c>
      <c r="AW86">
        <f t="shared" si="46"/>
        <v>2.1156380875551405E-2</v>
      </c>
    </row>
    <row r="87" spans="1:49" x14ac:dyDescent="0.2">
      <c r="A87" t="s">
        <v>1870</v>
      </c>
      <c r="B87">
        <v>952.80200000000002</v>
      </c>
      <c r="C87">
        <v>0.211334512992818</v>
      </c>
      <c r="D87">
        <v>0.173293989251155</v>
      </c>
      <c r="E87">
        <v>0.22051306690179701</v>
      </c>
      <c r="F87">
        <v>0.161215011984222</v>
      </c>
      <c r="G87">
        <v>0.11950166971074801</v>
      </c>
      <c r="H87">
        <v>0.155498735223806</v>
      </c>
      <c r="I87">
        <v>0.21597092962577499</v>
      </c>
      <c r="J87">
        <v>0.218807307205451</v>
      </c>
      <c r="K87">
        <v>0.20837595275394599</v>
      </c>
      <c r="L87">
        <v>0.16430393919074801</v>
      </c>
      <c r="M87">
        <v>2.76437828532229</v>
      </c>
      <c r="N87">
        <v>2.41636743317062</v>
      </c>
      <c r="O87">
        <v>2.3798678721065301</v>
      </c>
      <c r="P87">
        <v>2.7771575876095098</v>
      </c>
      <c r="Q87">
        <v>1.4655314073949199</v>
      </c>
      <c r="R87">
        <v>1.5166862813368001</v>
      </c>
      <c r="S87">
        <v>5.2335852126326401</v>
      </c>
      <c r="T87">
        <v>5.4952785494094298</v>
      </c>
      <c r="U87">
        <v>5.1553816082576098</v>
      </c>
      <c r="V87">
        <v>4.1006863069654598</v>
      </c>
      <c r="W87">
        <v>2.1848902288202501</v>
      </c>
      <c r="X87">
        <v>1.55890693010531</v>
      </c>
      <c r="AA87" t="str">
        <f t="shared" si="47"/>
        <v>TAG_58:6+NH4_</v>
      </c>
      <c r="AB87">
        <f t="shared" si="48"/>
        <v>0.1923142511219865</v>
      </c>
      <c r="AC87">
        <f t="shared" si="49"/>
        <v>0.1908640394430095</v>
      </c>
      <c r="AD87">
        <f t="shared" si="50"/>
        <v>0.13750020246727701</v>
      </c>
      <c r="AE87">
        <f t="shared" si="51"/>
        <v>0.21738911841561298</v>
      </c>
      <c r="AF87">
        <f t="shared" si="52"/>
        <v>0.18633994597234699</v>
      </c>
      <c r="AG87">
        <f t="shared" si="53"/>
        <v>2.5903728592464548</v>
      </c>
      <c r="AH87">
        <f t="shared" si="54"/>
        <v>2.5785127298580202</v>
      </c>
      <c r="AI87">
        <f t="shared" si="38"/>
        <v>5.3644318810210354</v>
      </c>
      <c r="AJ87">
        <f t="shared" si="39"/>
        <v>4.6280339576115352</v>
      </c>
      <c r="AK87">
        <f t="shared" si="40"/>
        <v>1.87189857946278</v>
      </c>
      <c r="AM87" t="str">
        <f t="shared" si="41"/>
        <v>TAG_58:6+NH4_</v>
      </c>
      <c r="AN87">
        <f t="shared" si="42"/>
        <v>0.18488151148404658</v>
      </c>
      <c r="AO87">
        <f t="shared" si="43"/>
        <v>3.406650001439965</v>
      </c>
      <c r="AQ87">
        <f t="shared" si="44"/>
        <v>2.9132869078678767E-2</v>
      </c>
      <c r="AR87">
        <f t="shared" si="45"/>
        <v>1.502686785155267</v>
      </c>
      <c r="AT87">
        <f t="shared" si="55"/>
        <v>1.3028615127905478E-2</v>
      </c>
      <c r="AU87">
        <f t="shared" si="56"/>
        <v>0.61346931114227599</v>
      </c>
      <c r="AW87">
        <f t="shared" si="46"/>
        <v>8.6747191684323401E-3</v>
      </c>
    </row>
    <row r="88" spans="1:49" x14ac:dyDescent="0.2">
      <c r="A88" t="s">
        <v>1871</v>
      </c>
      <c r="B88">
        <v>954.80399999999997</v>
      </c>
      <c r="C88">
        <v>0.134434322934883</v>
      </c>
      <c r="D88">
        <v>8.7020396304215597E-2</v>
      </c>
      <c r="E88">
        <v>0.16093963641081599</v>
      </c>
      <c r="F88">
        <v>0.141627892155401</v>
      </c>
      <c r="G88">
        <v>0.13612691349467801</v>
      </c>
      <c r="H88">
        <v>0.12730784460886899</v>
      </c>
      <c r="I88">
        <v>0.159483407417321</v>
      </c>
      <c r="J88">
        <v>0.15088864859895801</v>
      </c>
      <c r="K88">
        <v>0.17169657303553401</v>
      </c>
      <c r="L88">
        <v>0.145764482588427</v>
      </c>
      <c r="M88">
        <v>4.1806576997673099</v>
      </c>
      <c r="N88">
        <v>3.7085947943961401</v>
      </c>
      <c r="O88">
        <v>3.7704274681566599</v>
      </c>
      <c r="P88">
        <v>4.1681937205372899</v>
      </c>
      <c r="Q88">
        <v>1.9647992053010701</v>
      </c>
      <c r="R88">
        <v>2.5294849185864399</v>
      </c>
      <c r="S88">
        <v>3.39100716278692</v>
      </c>
      <c r="T88">
        <v>3.4302398839169399</v>
      </c>
      <c r="U88">
        <v>3.1532782021768102</v>
      </c>
      <c r="V88">
        <v>2.8406935556045299</v>
      </c>
      <c r="W88">
        <v>1.8963703154653699</v>
      </c>
      <c r="X88">
        <v>1.8448992543956</v>
      </c>
      <c r="AA88" t="str">
        <f t="shared" si="47"/>
        <v>TAG_58:5+NH4_</v>
      </c>
      <c r="AB88">
        <f t="shared" si="48"/>
        <v>0.1107273596195493</v>
      </c>
      <c r="AC88">
        <f t="shared" si="49"/>
        <v>0.1512837642831085</v>
      </c>
      <c r="AD88">
        <f t="shared" si="50"/>
        <v>0.1317173790517735</v>
      </c>
      <c r="AE88">
        <f t="shared" si="51"/>
        <v>0.15518602800813952</v>
      </c>
      <c r="AF88">
        <f t="shared" si="52"/>
        <v>0.15873052781198049</v>
      </c>
      <c r="AG88">
        <f t="shared" si="53"/>
        <v>3.9446262470817253</v>
      </c>
      <c r="AH88">
        <f t="shared" si="54"/>
        <v>3.9693105943469749</v>
      </c>
      <c r="AI88">
        <f t="shared" si="38"/>
        <v>3.41062352335193</v>
      </c>
      <c r="AJ88">
        <f t="shared" si="39"/>
        <v>2.99698587889067</v>
      </c>
      <c r="AK88">
        <f t="shared" si="40"/>
        <v>1.870634784930485</v>
      </c>
      <c r="AM88" t="str">
        <f t="shared" si="41"/>
        <v>TAG_58:5+NH4_</v>
      </c>
      <c r="AN88">
        <f t="shared" si="42"/>
        <v>0.14152901175491026</v>
      </c>
      <c r="AO88">
        <f t="shared" si="43"/>
        <v>3.2384362057203568</v>
      </c>
      <c r="AQ88">
        <f t="shared" si="44"/>
        <v>2.0140576922335427E-2</v>
      </c>
      <c r="AR88">
        <f t="shared" si="45"/>
        <v>0.86482790280240551</v>
      </c>
      <c r="AT88">
        <f t="shared" si="55"/>
        <v>9.0071398208811035E-3</v>
      </c>
      <c r="AU88">
        <f t="shared" si="56"/>
        <v>0.35306451286452994</v>
      </c>
      <c r="AW88">
        <f t="shared" si="46"/>
        <v>1.3147024686915596E-3</v>
      </c>
    </row>
    <row r="89" spans="1:49" x14ac:dyDescent="0.2">
      <c r="A89" t="s">
        <v>1872</v>
      </c>
      <c r="B89">
        <v>956.80600000000004</v>
      </c>
      <c r="C89">
        <v>5.29205571349654E-2</v>
      </c>
      <c r="D89">
        <v>5.93089895878346E-2</v>
      </c>
      <c r="E89">
        <v>8.7492822584054206E-2</v>
      </c>
      <c r="F89">
        <v>9.9587163567268405E-2</v>
      </c>
      <c r="G89">
        <v>6.2720052902014795E-2</v>
      </c>
      <c r="H89">
        <v>7.1179177887329095E-2</v>
      </c>
      <c r="I89">
        <v>0.10345453449526799</v>
      </c>
      <c r="J89">
        <v>0.10420732375285099</v>
      </c>
      <c r="K89">
        <v>8.4418616692461895E-2</v>
      </c>
      <c r="L89">
        <v>7.0996281267808103E-2</v>
      </c>
      <c r="M89">
        <v>2.6663607842034001</v>
      </c>
      <c r="N89">
        <v>2.6007757656984301</v>
      </c>
      <c r="O89">
        <v>2.9976817494281498</v>
      </c>
      <c r="P89">
        <v>3.46704447719938</v>
      </c>
      <c r="Q89">
        <v>1.3574737565846</v>
      </c>
      <c r="R89">
        <v>1.23590519936868</v>
      </c>
      <c r="S89">
        <v>1.51502900446146</v>
      </c>
      <c r="T89">
        <v>1.72523178043846</v>
      </c>
      <c r="U89">
        <v>2.0386572197317401</v>
      </c>
      <c r="V89">
        <v>1.7495287799938499</v>
      </c>
      <c r="W89">
        <v>1.2255435896746301</v>
      </c>
      <c r="X89">
        <v>1.0446306000927901</v>
      </c>
      <c r="AA89" t="str">
        <f t="shared" si="47"/>
        <v>TAG_58:4+NH4_</v>
      </c>
      <c r="AB89">
        <f t="shared" si="48"/>
        <v>5.61147733614E-2</v>
      </c>
      <c r="AC89">
        <f t="shared" si="49"/>
        <v>9.3539993075661299E-2</v>
      </c>
      <c r="AD89">
        <f t="shared" si="50"/>
        <v>6.6949615394671952E-2</v>
      </c>
      <c r="AE89">
        <f t="shared" si="51"/>
        <v>0.1038309291240595</v>
      </c>
      <c r="AF89">
        <f t="shared" si="52"/>
        <v>7.7707448980134999E-2</v>
      </c>
      <c r="AG89">
        <f t="shared" si="53"/>
        <v>2.6335682749509148</v>
      </c>
      <c r="AH89">
        <f t="shared" si="54"/>
        <v>3.2323631133137649</v>
      </c>
      <c r="AI89">
        <f t="shared" si="38"/>
        <v>1.6201303924499602</v>
      </c>
      <c r="AJ89">
        <f t="shared" si="39"/>
        <v>1.8940929998627949</v>
      </c>
      <c r="AK89">
        <f t="shared" si="40"/>
        <v>1.1350870948837102</v>
      </c>
      <c r="AM89" t="str">
        <f t="shared" si="41"/>
        <v>TAG_58:4+NH4_</v>
      </c>
      <c r="AN89">
        <f t="shared" si="42"/>
        <v>7.9628551987185547E-2</v>
      </c>
      <c r="AO89">
        <f t="shared" si="43"/>
        <v>2.1030483750922291</v>
      </c>
      <c r="AQ89">
        <f t="shared" si="44"/>
        <v>1.9343132549930562E-2</v>
      </c>
      <c r="AR89">
        <f t="shared" si="45"/>
        <v>0.83225962128561648</v>
      </c>
      <c r="AT89">
        <f t="shared" si="55"/>
        <v>8.6505118558867153E-3</v>
      </c>
      <c r="AU89">
        <f t="shared" si="56"/>
        <v>0.33976856761195501</v>
      </c>
      <c r="AW89">
        <f t="shared" si="46"/>
        <v>5.5443709049875535E-3</v>
      </c>
    </row>
    <row r="90" spans="1:49" x14ac:dyDescent="0.2">
      <c r="A90" t="s">
        <v>1873</v>
      </c>
      <c r="B90">
        <v>958.80799999999999</v>
      </c>
      <c r="C90">
        <v>0.398486030007904</v>
      </c>
      <c r="D90">
        <v>0.42054136940807102</v>
      </c>
      <c r="E90">
        <v>0.82030918219107396</v>
      </c>
      <c r="F90">
        <v>0.78642306133971196</v>
      </c>
      <c r="G90">
        <v>0.985617411079307</v>
      </c>
      <c r="H90">
        <v>0.98145552802300196</v>
      </c>
      <c r="I90">
        <v>0.84595284218452105</v>
      </c>
      <c r="J90">
        <v>1.02441317866857</v>
      </c>
      <c r="K90">
        <v>0.70330362165365001</v>
      </c>
      <c r="L90">
        <v>0.764113734105902</v>
      </c>
      <c r="M90">
        <v>12.102924240265899</v>
      </c>
      <c r="N90">
        <v>10.9619324500792</v>
      </c>
      <c r="O90">
        <v>20.763069227042401</v>
      </c>
      <c r="P90">
        <v>22.486224711773001</v>
      </c>
      <c r="Q90">
        <v>5.7353780836256698</v>
      </c>
      <c r="R90">
        <v>4.9145577783974002</v>
      </c>
      <c r="S90">
        <v>7.2950719269996398</v>
      </c>
      <c r="T90">
        <v>8.9768167336202307</v>
      </c>
      <c r="U90">
        <v>9.3647942875424395</v>
      </c>
      <c r="V90">
        <v>9.7349325060686205</v>
      </c>
      <c r="W90">
        <v>4.1115536170598004</v>
      </c>
      <c r="X90">
        <v>4.91261859165808</v>
      </c>
      <c r="AA90" t="str">
        <f t="shared" si="47"/>
        <v>TAG_58:3+NH4_</v>
      </c>
      <c r="AB90">
        <f t="shared" si="48"/>
        <v>0.40951369970798751</v>
      </c>
      <c r="AC90">
        <f t="shared" si="49"/>
        <v>0.8033661217653929</v>
      </c>
      <c r="AD90">
        <f t="shared" si="50"/>
        <v>0.98353646955115448</v>
      </c>
      <c r="AE90">
        <f t="shared" si="51"/>
        <v>0.9351830104265455</v>
      </c>
      <c r="AF90">
        <f t="shared" si="52"/>
        <v>0.73370867787977601</v>
      </c>
      <c r="AG90">
        <f t="shared" si="53"/>
        <v>11.53242834517255</v>
      </c>
      <c r="AH90">
        <f t="shared" si="54"/>
        <v>21.624646969407699</v>
      </c>
      <c r="AI90">
        <f t="shared" si="38"/>
        <v>8.1359443303099361</v>
      </c>
      <c r="AJ90">
        <f t="shared" si="39"/>
        <v>9.5498633968055309</v>
      </c>
      <c r="AK90">
        <f t="shared" si="40"/>
        <v>4.5120861043589402</v>
      </c>
      <c r="AM90" t="str">
        <f t="shared" si="41"/>
        <v>TAG_58:3+NH4_</v>
      </c>
      <c r="AN90">
        <f t="shared" si="42"/>
        <v>0.77306159586617129</v>
      </c>
      <c r="AO90">
        <f t="shared" si="43"/>
        <v>11.070993829210931</v>
      </c>
      <c r="AQ90">
        <f t="shared" si="44"/>
        <v>0.22650447829834883</v>
      </c>
      <c r="AR90">
        <f t="shared" si="45"/>
        <v>6.4331201666185613</v>
      </c>
      <c r="AT90">
        <f t="shared" si="55"/>
        <v>0.10129588213664677</v>
      </c>
      <c r="AU90">
        <f t="shared" si="56"/>
        <v>2.6263103103706293</v>
      </c>
      <c r="AW90">
        <f t="shared" si="46"/>
        <v>2.3129079517849073E-2</v>
      </c>
    </row>
    <row r="91" spans="1:49" x14ac:dyDescent="0.2">
      <c r="A91" t="s">
        <v>1874</v>
      </c>
      <c r="B91">
        <v>960.81</v>
      </c>
      <c r="C91">
        <v>0.113270614393691</v>
      </c>
      <c r="D91">
        <v>0.101317485693921</v>
      </c>
      <c r="E91">
        <v>0.134584183257033</v>
      </c>
      <c r="F91">
        <v>0.12953314157453899</v>
      </c>
      <c r="G91">
        <v>0.119585598593205</v>
      </c>
      <c r="H91">
        <v>0.114486990469975</v>
      </c>
      <c r="I91">
        <v>0.11473215988847101</v>
      </c>
      <c r="J91">
        <v>0.13576616602536901</v>
      </c>
      <c r="K91">
        <v>0.125277300062173</v>
      </c>
      <c r="L91">
        <v>0.131118332180892</v>
      </c>
      <c r="M91">
        <v>1.5561463545515599</v>
      </c>
      <c r="N91">
        <v>1.1719372237169701</v>
      </c>
      <c r="O91">
        <v>1.8796751699046099</v>
      </c>
      <c r="P91">
        <v>1.6798161491287</v>
      </c>
      <c r="Q91">
        <v>0.80998420875228805</v>
      </c>
      <c r="R91">
        <v>0.85112393820378696</v>
      </c>
      <c r="S91">
        <v>0.93167916070664603</v>
      </c>
      <c r="T91">
        <v>0.96804679218763301</v>
      </c>
      <c r="U91">
        <v>0.90862370617594701</v>
      </c>
      <c r="V91">
        <v>0.96200060104927498</v>
      </c>
      <c r="W91">
        <v>0.86274907592222005</v>
      </c>
      <c r="X91">
        <v>0.70881289088032295</v>
      </c>
      <c r="AA91" t="str">
        <f t="shared" si="47"/>
        <v>TAG_58:2+NH4_</v>
      </c>
      <c r="AB91">
        <f t="shared" si="48"/>
        <v>0.107294050043806</v>
      </c>
      <c r="AC91">
        <f t="shared" si="49"/>
        <v>0.13205866241578601</v>
      </c>
      <c r="AD91">
        <f t="shared" si="50"/>
        <v>0.11703629453159001</v>
      </c>
      <c r="AE91">
        <f t="shared" si="51"/>
        <v>0.12524916295692001</v>
      </c>
      <c r="AF91">
        <f t="shared" si="52"/>
        <v>0.1281978161215325</v>
      </c>
      <c r="AG91">
        <f t="shared" si="53"/>
        <v>1.3640417891342649</v>
      </c>
      <c r="AH91">
        <f t="shared" si="54"/>
        <v>1.779745659516655</v>
      </c>
      <c r="AI91">
        <f t="shared" si="38"/>
        <v>0.94986297644713957</v>
      </c>
      <c r="AJ91">
        <f t="shared" si="39"/>
        <v>0.935312153612611</v>
      </c>
      <c r="AK91">
        <f t="shared" si="40"/>
        <v>0.78578098340127145</v>
      </c>
      <c r="AM91" t="str">
        <f t="shared" si="41"/>
        <v>TAG_58:2+NH4_</v>
      </c>
      <c r="AN91">
        <f t="shared" si="42"/>
        <v>0.1219671972139269</v>
      </c>
      <c r="AO91">
        <f t="shared" si="43"/>
        <v>1.1629487124223883</v>
      </c>
      <c r="AQ91">
        <f t="shared" si="44"/>
        <v>9.8874242117073918E-3</v>
      </c>
      <c r="AR91">
        <f t="shared" si="45"/>
        <v>0.40631155811891256</v>
      </c>
      <c r="AT91">
        <f t="shared" si="55"/>
        <v>4.4217905319509998E-3</v>
      </c>
      <c r="AU91">
        <f t="shared" si="56"/>
        <v>0.1658759989977546</v>
      </c>
      <c r="AW91">
        <f t="shared" si="46"/>
        <v>4.5849446288572272E-3</v>
      </c>
    </row>
    <row r="92" spans="1:49" x14ac:dyDescent="0.2">
      <c r="A92" t="s">
        <v>1875</v>
      </c>
      <c r="B92">
        <v>962.81200000000001</v>
      </c>
      <c r="C92">
        <v>1.8609251187565502E-2</v>
      </c>
      <c r="D92">
        <v>1.6727536873999901E-2</v>
      </c>
      <c r="E92">
        <v>2.0174577458862499E-2</v>
      </c>
      <c r="F92">
        <v>2.2904717246946302E-2</v>
      </c>
      <c r="G92">
        <v>2.4442751992111E-2</v>
      </c>
      <c r="H92">
        <v>1.5773478521373702E-2</v>
      </c>
      <c r="I92">
        <v>2.1022499666818299E-2</v>
      </c>
      <c r="J92">
        <v>2.3307696083661299E-2</v>
      </c>
      <c r="K92">
        <v>1.5650736571125302E-2</v>
      </c>
      <c r="L92">
        <v>2.67302885286404E-2</v>
      </c>
      <c r="M92">
        <v>0.18579388798857999</v>
      </c>
      <c r="N92">
        <v>0.131132836226107</v>
      </c>
      <c r="O92">
        <v>0.10889471121646099</v>
      </c>
      <c r="P92">
        <v>7.7715369143327204E-2</v>
      </c>
      <c r="Q92">
        <v>9.5454495886476504E-2</v>
      </c>
      <c r="R92">
        <v>3.3192778957772902E-2</v>
      </c>
      <c r="S92">
        <v>4.2073895217709698E-2</v>
      </c>
      <c r="T92">
        <v>3.8045200970776703E-2</v>
      </c>
      <c r="U92">
        <v>3.6767935349754602E-2</v>
      </c>
      <c r="V92">
        <v>6.0192746689096001E-2</v>
      </c>
      <c r="W92">
        <v>2.0389198689809301E-2</v>
      </c>
      <c r="X92">
        <v>8.8913653037546295E-2</v>
      </c>
      <c r="AA92" t="str">
        <f t="shared" si="47"/>
        <v>TAG_58:1+NH4_</v>
      </c>
      <c r="AB92">
        <f t="shared" si="48"/>
        <v>1.76683940307827E-2</v>
      </c>
      <c r="AC92">
        <f t="shared" si="49"/>
        <v>2.1539647352904402E-2</v>
      </c>
      <c r="AD92">
        <f t="shared" si="50"/>
        <v>2.0108115256742352E-2</v>
      </c>
      <c r="AE92">
        <f t="shared" si="51"/>
        <v>2.2165097875239799E-2</v>
      </c>
      <c r="AF92">
        <f t="shared" si="52"/>
        <v>2.1190512549882849E-2</v>
      </c>
      <c r="AG92">
        <f t="shared" si="53"/>
        <v>0.15846336210734349</v>
      </c>
      <c r="AH92">
        <f t="shared" si="54"/>
        <v>9.3305040179894105E-2</v>
      </c>
      <c r="AI92">
        <f t="shared" si="38"/>
        <v>4.0059548094243197E-2</v>
      </c>
      <c r="AJ92">
        <f t="shared" si="39"/>
        <v>4.8480341019425305E-2</v>
      </c>
      <c r="AK92">
        <f t="shared" si="40"/>
        <v>5.4651425863677799E-2</v>
      </c>
      <c r="AM92" t="str">
        <f t="shared" si="41"/>
        <v>TAG_58:1+NH4_</v>
      </c>
      <c r="AN92">
        <f t="shared" si="42"/>
        <v>2.0534353413110423E-2</v>
      </c>
      <c r="AO92">
        <f t="shared" si="43"/>
        <v>7.8991943452916782E-2</v>
      </c>
      <c r="AQ92">
        <f t="shared" si="44"/>
        <v>1.7674763340720025E-3</v>
      </c>
      <c r="AR92">
        <f t="shared" si="45"/>
        <v>4.8886913404301111E-2</v>
      </c>
      <c r="AT92">
        <f t="shared" si="55"/>
        <v>7.9043944632142501E-4</v>
      </c>
      <c r="AU92">
        <f t="shared" si="56"/>
        <v>1.9957998823360839E-2</v>
      </c>
      <c r="AW92">
        <f t="shared" si="46"/>
        <v>5.5533097289569858E-2</v>
      </c>
    </row>
    <row r="93" spans="1:49" x14ac:dyDescent="0.2">
      <c r="A93" t="s">
        <v>1876</v>
      </c>
      <c r="B93">
        <v>964.81399999999996</v>
      </c>
      <c r="C93">
        <v>3.09256860870772E-3</v>
      </c>
      <c r="D93">
        <v>1.4177556522971001E-4</v>
      </c>
      <c r="E93">
        <v>2.0665456534945401E-3</v>
      </c>
      <c r="F93">
        <v>3.0244097642569798E-3</v>
      </c>
      <c r="G93">
        <v>2.5758339981126698E-3</v>
      </c>
      <c r="H93">
        <v>1.78117258562724E-3</v>
      </c>
      <c r="I93">
        <v>1.7014674872747101E-3</v>
      </c>
      <c r="J93">
        <v>1.04568458715665E-3</v>
      </c>
      <c r="K93">
        <v>1.90605055746122E-3</v>
      </c>
      <c r="L93">
        <v>6.72316974941231E-4</v>
      </c>
      <c r="M93">
        <v>1.3868701268668999E-2</v>
      </c>
      <c r="N93">
        <v>2.5356389726754702E-2</v>
      </c>
      <c r="O93">
        <v>0</v>
      </c>
      <c r="P93">
        <v>3.4299203471265499E-2</v>
      </c>
      <c r="Q93">
        <v>1.0231068503361199E-2</v>
      </c>
      <c r="R93">
        <v>1.4660291838971501E-2</v>
      </c>
      <c r="S93">
        <v>5.71770009225223E-2</v>
      </c>
      <c r="T93">
        <v>0</v>
      </c>
      <c r="U93">
        <v>1.43048105367577E-2</v>
      </c>
      <c r="V93">
        <v>0</v>
      </c>
      <c r="W93">
        <v>0</v>
      </c>
      <c r="X93">
        <v>8.1100686181839101E-3</v>
      </c>
      <c r="AA93" t="str">
        <f t="shared" si="47"/>
        <v>TAG_58:0+NH4_</v>
      </c>
      <c r="AB93">
        <f t="shared" si="48"/>
        <v>1.6171720869687151E-3</v>
      </c>
      <c r="AC93">
        <f t="shared" si="49"/>
        <v>2.5454777088757602E-3</v>
      </c>
      <c r="AD93">
        <f t="shared" si="50"/>
        <v>2.1785032918699549E-3</v>
      </c>
      <c r="AE93">
        <f t="shared" si="51"/>
        <v>1.37357603721568E-3</v>
      </c>
      <c r="AF93">
        <f t="shared" si="52"/>
        <v>1.2891837662012255E-3</v>
      </c>
      <c r="AG93">
        <f t="shared" si="53"/>
        <v>1.9612545497711849E-2</v>
      </c>
      <c r="AH93">
        <f t="shared" si="54"/>
        <v>1.714960173563275E-2</v>
      </c>
      <c r="AI93">
        <f t="shared" si="38"/>
        <v>2.858850046126115E-2</v>
      </c>
      <c r="AJ93">
        <f t="shared" si="39"/>
        <v>7.1524052683788501E-3</v>
      </c>
      <c r="AK93">
        <f t="shared" si="40"/>
        <v>4.0550343090919551E-3</v>
      </c>
      <c r="AM93" t="str">
        <f t="shared" si="41"/>
        <v>TAG_58:0+NH4_</v>
      </c>
      <c r="AN93">
        <f t="shared" si="42"/>
        <v>1.8007825782262669E-3</v>
      </c>
      <c r="AO93">
        <f t="shared" si="43"/>
        <v>1.5311617454415311E-2</v>
      </c>
      <c r="AQ93">
        <f t="shared" si="44"/>
        <v>5.4203213944748385E-4</v>
      </c>
      <c r="AR93">
        <f t="shared" si="45"/>
        <v>9.8923606666133108E-3</v>
      </c>
      <c r="AT93">
        <f t="shared" si="55"/>
        <v>2.4240414195884381E-4</v>
      </c>
      <c r="AU93">
        <f t="shared" si="56"/>
        <v>4.0385393307968446E-3</v>
      </c>
      <c r="AW93">
        <f t="shared" si="46"/>
        <v>3.7752575989327061E-2</v>
      </c>
    </row>
    <row r="94" spans="1:49" x14ac:dyDescent="0.2">
      <c r="A94" t="s">
        <v>1877</v>
      </c>
      <c r="B94">
        <v>964.81399999999996</v>
      </c>
      <c r="C94">
        <v>5.4016267222359001E-4</v>
      </c>
      <c r="D94">
        <v>6.6296754317443705E-4</v>
      </c>
      <c r="E94">
        <v>0</v>
      </c>
      <c r="F94">
        <v>8.9141217838301003E-4</v>
      </c>
      <c r="G94">
        <v>5.4423534359388697E-4</v>
      </c>
      <c r="H94">
        <v>0</v>
      </c>
      <c r="I94">
        <v>8.0439300584401696E-5</v>
      </c>
      <c r="J94">
        <v>1.01949498309647E-3</v>
      </c>
      <c r="K94">
        <v>6.1492826952324903E-4</v>
      </c>
      <c r="L94">
        <v>6.8432560992119306E-5</v>
      </c>
      <c r="M94">
        <v>3.4359559434971203E-2</v>
      </c>
      <c r="N94">
        <v>4.1878003496638901E-2</v>
      </c>
      <c r="O94">
        <v>2.1533594227904601E-2</v>
      </c>
      <c r="P94">
        <v>0</v>
      </c>
      <c r="Q94">
        <v>4.0160382799160101E-3</v>
      </c>
      <c r="R94">
        <v>5.49591564880016E-3</v>
      </c>
      <c r="S94">
        <v>1.31429281308134E-2</v>
      </c>
      <c r="T94">
        <v>0</v>
      </c>
      <c r="U94">
        <v>0</v>
      </c>
      <c r="V94">
        <v>1.28816799294803E-2</v>
      </c>
      <c r="W94">
        <v>0</v>
      </c>
      <c r="X94">
        <v>2.46813668421514E-2</v>
      </c>
      <c r="AA94" t="str">
        <f t="shared" si="47"/>
        <v>TAG_60:14+NH4_</v>
      </c>
      <c r="AB94">
        <f t="shared" si="48"/>
        <v>6.0156510769901353E-4</v>
      </c>
      <c r="AC94">
        <f t="shared" si="49"/>
        <v>4.4570608919150502E-4</v>
      </c>
      <c r="AD94">
        <f t="shared" si="50"/>
        <v>2.7211767179694348E-4</v>
      </c>
      <c r="AE94">
        <f t="shared" si="51"/>
        <v>5.4996714184043583E-4</v>
      </c>
      <c r="AF94">
        <f t="shared" si="52"/>
        <v>3.4168041525768416E-4</v>
      </c>
      <c r="AG94">
        <f t="shared" si="53"/>
        <v>3.8118781465805052E-2</v>
      </c>
      <c r="AH94">
        <f t="shared" si="54"/>
        <v>1.0766797113952301E-2</v>
      </c>
      <c r="AI94">
        <f t="shared" si="38"/>
        <v>6.5714640654067E-3</v>
      </c>
      <c r="AJ94">
        <f t="shared" si="39"/>
        <v>6.44083996474015E-3</v>
      </c>
      <c r="AK94">
        <f t="shared" si="40"/>
        <v>1.23406834210757E-2</v>
      </c>
      <c r="AM94" t="str">
        <f t="shared" si="41"/>
        <v>TAG_60:14+NH4_</v>
      </c>
      <c r="AN94">
        <f t="shared" si="42"/>
        <v>4.4220728515711636E-4</v>
      </c>
      <c r="AO94">
        <f t="shared" si="43"/>
        <v>1.4847713206195981E-2</v>
      </c>
      <c r="AQ94">
        <f t="shared" si="44"/>
        <v>1.3789078295173128E-4</v>
      </c>
      <c r="AR94">
        <f t="shared" si="45"/>
        <v>1.3263234051100806E-2</v>
      </c>
      <c r="AT94">
        <f t="shared" si="55"/>
        <v>6.1666632830148041E-5</v>
      </c>
      <c r="AU94">
        <f t="shared" si="56"/>
        <v>5.4146926273840011E-3</v>
      </c>
      <c r="AW94">
        <f t="shared" si="46"/>
        <v>7.2082830974957393E-2</v>
      </c>
    </row>
    <row r="95" spans="1:49" x14ac:dyDescent="0.2">
      <c r="A95" t="s">
        <v>1878</v>
      </c>
      <c r="B95">
        <v>966.81600000000003</v>
      </c>
      <c r="C95">
        <v>2.5364884483703499E-3</v>
      </c>
      <c r="D95">
        <v>5.2283200214634298E-3</v>
      </c>
      <c r="E95">
        <v>3.3912704901826601E-3</v>
      </c>
      <c r="F95">
        <v>2.0916008949694799E-3</v>
      </c>
      <c r="G95">
        <v>4.4307665917549003E-3</v>
      </c>
      <c r="H95">
        <v>3.3497756199067298E-3</v>
      </c>
      <c r="I95">
        <v>7.40197154550959E-3</v>
      </c>
      <c r="J95">
        <v>3.9599532272656304E-3</v>
      </c>
      <c r="K95">
        <v>5.2923236391971499E-3</v>
      </c>
      <c r="L95">
        <v>2.5954143271275301E-4</v>
      </c>
      <c r="M95">
        <v>8.4271768135755404E-2</v>
      </c>
      <c r="N95">
        <v>2.9891383502176301E-2</v>
      </c>
      <c r="O95">
        <v>2.28714347455501E-2</v>
      </c>
      <c r="P95">
        <v>5.1205377331240101E-2</v>
      </c>
      <c r="Q95">
        <v>0</v>
      </c>
      <c r="R95">
        <v>1.6425779126885202E-2</v>
      </c>
      <c r="S95">
        <v>7.9512251898310696E-2</v>
      </c>
      <c r="T95">
        <v>9.2829464235397105E-2</v>
      </c>
      <c r="U95">
        <v>8.6992468250670099E-2</v>
      </c>
      <c r="V95">
        <v>5.04555766900509E-2</v>
      </c>
      <c r="W95">
        <v>6.8752277355517297E-2</v>
      </c>
      <c r="X95">
        <v>2.2478854727073502E-2</v>
      </c>
      <c r="AA95" t="str">
        <f t="shared" si="47"/>
        <v>TAG_60:13+NH4_</v>
      </c>
      <c r="AB95">
        <f t="shared" si="48"/>
        <v>3.8824042349168897E-3</v>
      </c>
      <c r="AC95">
        <f t="shared" si="49"/>
        <v>2.7414356925760698E-3</v>
      </c>
      <c r="AD95">
        <f t="shared" si="50"/>
        <v>3.8902711058308153E-3</v>
      </c>
      <c r="AE95">
        <f t="shared" si="51"/>
        <v>5.6809623863876106E-3</v>
      </c>
      <c r="AF95">
        <f t="shared" si="52"/>
        <v>2.7759325359549515E-3</v>
      </c>
      <c r="AG95">
        <f t="shared" si="53"/>
        <v>5.7081575818965849E-2</v>
      </c>
      <c r="AH95">
        <f t="shared" si="54"/>
        <v>3.7038406038395102E-2</v>
      </c>
      <c r="AI95">
        <f t="shared" si="38"/>
        <v>8.61708580668539E-2</v>
      </c>
      <c r="AJ95">
        <f t="shared" si="39"/>
        <v>6.8724022470360496E-2</v>
      </c>
      <c r="AK95">
        <f t="shared" si="40"/>
        <v>4.5615566041295401E-2</v>
      </c>
      <c r="AM95" t="str">
        <f t="shared" si="41"/>
        <v>TAG_60:13+NH4_</v>
      </c>
      <c r="AN95">
        <f t="shared" si="42"/>
        <v>3.7942011911332673E-3</v>
      </c>
      <c r="AO95">
        <f t="shared" si="43"/>
        <v>5.8926085687174147E-2</v>
      </c>
      <c r="AQ95">
        <f t="shared" si="44"/>
        <v>1.1960417282050957E-3</v>
      </c>
      <c r="AR95">
        <f t="shared" si="45"/>
        <v>1.9351484810814248E-2</v>
      </c>
      <c r="AT95">
        <f t="shared" si="55"/>
        <v>5.3488612163858434E-4</v>
      </c>
      <c r="AU95">
        <f t="shared" si="56"/>
        <v>7.9002105919523287E-3</v>
      </c>
      <c r="AW95">
        <f t="shared" si="46"/>
        <v>3.0556746013324343E-3</v>
      </c>
    </row>
    <row r="96" spans="1:49" x14ac:dyDescent="0.2">
      <c r="A96" t="s">
        <v>1879</v>
      </c>
      <c r="B96">
        <v>968.81799999999998</v>
      </c>
      <c r="C96">
        <v>2.2019424300272001E-2</v>
      </c>
      <c r="D96">
        <v>2.3362425410856199E-2</v>
      </c>
      <c r="E96">
        <v>2.3565494206395001E-2</v>
      </c>
      <c r="F96">
        <v>1.7563504818677501E-2</v>
      </c>
      <c r="G96">
        <v>3.1131998075783599E-2</v>
      </c>
      <c r="H96">
        <v>2.8474304563826599E-2</v>
      </c>
      <c r="I96">
        <v>3.1658173188703502E-2</v>
      </c>
      <c r="J96">
        <v>2.7363763197517401E-2</v>
      </c>
      <c r="K96">
        <v>1.4892628054346499E-2</v>
      </c>
      <c r="L96">
        <v>2.5073937970448799E-2</v>
      </c>
      <c r="M96">
        <v>0.58116553492604195</v>
      </c>
      <c r="N96">
        <v>0.36153034511266002</v>
      </c>
      <c r="O96">
        <v>0.36014294068384201</v>
      </c>
      <c r="P96">
        <v>0.40829933468972102</v>
      </c>
      <c r="Q96">
        <v>0.120198532125027</v>
      </c>
      <c r="R96">
        <v>0.206087405359929</v>
      </c>
      <c r="S96">
        <v>0.72262374334309598</v>
      </c>
      <c r="T96">
        <v>1.1757928044380299</v>
      </c>
      <c r="U96">
        <v>0.540436270813486</v>
      </c>
      <c r="V96">
        <v>0.425769375800788</v>
      </c>
      <c r="W96">
        <v>0.29362420795990102</v>
      </c>
      <c r="X96">
        <v>0.26470548398670202</v>
      </c>
      <c r="AA96" t="str">
        <f t="shared" si="47"/>
        <v>TAG_60:12+NH4_</v>
      </c>
      <c r="AB96">
        <f t="shared" si="48"/>
        <v>2.26909248555641E-2</v>
      </c>
      <c r="AC96">
        <f t="shared" si="49"/>
        <v>2.056449951253625E-2</v>
      </c>
      <c r="AD96">
        <f t="shared" si="50"/>
        <v>2.9803151319805099E-2</v>
      </c>
      <c r="AE96">
        <f t="shared" si="51"/>
        <v>2.951096819311045E-2</v>
      </c>
      <c r="AF96">
        <f t="shared" si="52"/>
        <v>1.998328301239765E-2</v>
      </c>
      <c r="AG96">
        <f t="shared" si="53"/>
        <v>0.47134794001935099</v>
      </c>
      <c r="AH96">
        <f t="shared" si="54"/>
        <v>0.38422113768678151</v>
      </c>
      <c r="AI96">
        <f t="shared" si="38"/>
        <v>0.94920827389056295</v>
      </c>
      <c r="AJ96">
        <f t="shared" si="39"/>
        <v>0.483102823307137</v>
      </c>
      <c r="AK96">
        <f t="shared" si="40"/>
        <v>0.27916484597330149</v>
      </c>
      <c r="AM96" t="str">
        <f t="shared" si="41"/>
        <v>TAG_60:12+NH4_</v>
      </c>
      <c r="AN96">
        <f t="shared" si="42"/>
        <v>2.4510565378682708E-2</v>
      </c>
      <c r="AO96">
        <f t="shared" si="43"/>
        <v>0.51340900417542668</v>
      </c>
      <c r="AQ96">
        <f t="shared" si="44"/>
        <v>4.8060978799885166E-3</v>
      </c>
      <c r="AR96">
        <f t="shared" si="45"/>
        <v>0.25698659094431348</v>
      </c>
      <c r="AT96">
        <f t="shared" si="55"/>
        <v>2.1493523132343896E-3</v>
      </c>
      <c r="AU96">
        <f t="shared" si="56"/>
        <v>0.10491433642515205</v>
      </c>
      <c r="AW96">
        <f t="shared" si="46"/>
        <v>1.3104767351817811E-2</v>
      </c>
    </row>
    <row r="97" spans="1:49" x14ac:dyDescent="0.2">
      <c r="A97" t="s">
        <v>1880</v>
      </c>
      <c r="B97">
        <v>970.82</v>
      </c>
      <c r="C97">
        <v>3.7846038499095902E-2</v>
      </c>
      <c r="D97">
        <v>3.4194400492996997E-2</v>
      </c>
      <c r="E97">
        <v>3.4666040782045299E-2</v>
      </c>
      <c r="F97">
        <v>2.35719921910084E-2</v>
      </c>
      <c r="G97">
        <v>2.2841374076000901E-2</v>
      </c>
      <c r="H97">
        <v>2.2969207172812301E-2</v>
      </c>
      <c r="I97">
        <v>3.1103118661650601E-2</v>
      </c>
      <c r="J97">
        <v>3.2581102557495002E-2</v>
      </c>
      <c r="K97">
        <v>3.01279185497265E-2</v>
      </c>
      <c r="L97">
        <v>4.3522607504292897E-2</v>
      </c>
      <c r="M97">
        <v>0.36178382935668002</v>
      </c>
      <c r="N97">
        <v>0.43448648714076699</v>
      </c>
      <c r="O97">
        <v>0.48776152000569201</v>
      </c>
      <c r="P97">
        <v>0.33257751491195903</v>
      </c>
      <c r="Q97">
        <v>0.189731667588217</v>
      </c>
      <c r="R97">
        <v>0.20528287617863999</v>
      </c>
      <c r="S97">
        <v>0.91627592069415198</v>
      </c>
      <c r="T97">
        <v>1.13945390803347</v>
      </c>
      <c r="U97">
        <v>0.81398565579164806</v>
      </c>
      <c r="V97">
        <v>0.91593380804592905</v>
      </c>
      <c r="W97">
        <v>0.47475331179729002</v>
      </c>
      <c r="X97">
        <v>0.45115521933354302</v>
      </c>
      <c r="AA97" t="str">
        <f t="shared" si="47"/>
        <v>TAG_60:11+NH4_</v>
      </c>
      <c r="AB97">
        <f t="shared" si="48"/>
        <v>3.6020219496046446E-2</v>
      </c>
      <c r="AC97">
        <f t="shared" si="49"/>
        <v>2.9119016486526851E-2</v>
      </c>
      <c r="AD97">
        <f t="shared" si="50"/>
        <v>2.2905290624406601E-2</v>
      </c>
      <c r="AE97">
        <f t="shared" si="51"/>
        <v>3.1842110609572802E-2</v>
      </c>
      <c r="AF97">
        <f t="shared" si="52"/>
        <v>3.6825263027009697E-2</v>
      </c>
      <c r="AG97">
        <f t="shared" si="53"/>
        <v>0.39813515824872348</v>
      </c>
      <c r="AH97">
        <f t="shared" si="54"/>
        <v>0.41016951745882552</v>
      </c>
      <c r="AI97">
        <f t="shared" si="38"/>
        <v>1.027864914363811</v>
      </c>
      <c r="AJ97">
        <f t="shared" si="39"/>
        <v>0.8649597319187885</v>
      </c>
      <c r="AK97">
        <f t="shared" si="40"/>
        <v>0.46295426556541652</v>
      </c>
      <c r="AM97" t="str">
        <f t="shared" si="41"/>
        <v>TAG_60:11+NH4_</v>
      </c>
      <c r="AN97">
        <f t="shared" si="42"/>
        <v>3.1342380048712482E-2</v>
      </c>
      <c r="AO97">
        <f t="shared" si="43"/>
        <v>0.63281671751111301</v>
      </c>
      <c r="AQ97">
        <f t="shared" si="44"/>
        <v>5.6639593431975698E-3</v>
      </c>
      <c r="AR97">
        <f t="shared" si="45"/>
        <v>0.2930247086445118</v>
      </c>
      <c r="AT97">
        <f t="shared" si="55"/>
        <v>2.5329996226369652E-3</v>
      </c>
      <c r="AU97">
        <f t="shared" si="56"/>
        <v>0.11962683636779349</v>
      </c>
      <c r="AW97">
        <f t="shared" si="46"/>
        <v>1.0096762654543241E-2</v>
      </c>
    </row>
    <row r="98" spans="1:49" x14ac:dyDescent="0.2">
      <c r="A98" t="s">
        <v>1881</v>
      </c>
      <c r="B98">
        <v>972.822</v>
      </c>
      <c r="C98">
        <v>4.3560153833273697E-2</v>
      </c>
      <c r="D98">
        <v>4.2259073851477001E-2</v>
      </c>
      <c r="E98">
        <v>4.9269697514145797E-2</v>
      </c>
      <c r="F98">
        <v>3.8049994755824601E-2</v>
      </c>
      <c r="G98">
        <v>3.4404103647478597E-2</v>
      </c>
      <c r="H98">
        <v>3.5888598744617403E-2</v>
      </c>
      <c r="I98">
        <v>3.9422970170348397E-2</v>
      </c>
      <c r="J98">
        <v>4.64395990238625E-2</v>
      </c>
      <c r="K98">
        <v>4.5646665210335398E-2</v>
      </c>
      <c r="L98">
        <v>4.0627368783627403E-2</v>
      </c>
      <c r="M98">
        <v>0.91547566089398702</v>
      </c>
      <c r="N98">
        <v>0.55009100359246199</v>
      </c>
      <c r="O98">
        <v>0.49803907175106199</v>
      </c>
      <c r="P98">
        <v>0.58021058854937502</v>
      </c>
      <c r="Q98">
        <v>0.30286823535384</v>
      </c>
      <c r="R98">
        <v>0.28902956447310701</v>
      </c>
      <c r="S98">
        <v>1.3495998412680601</v>
      </c>
      <c r="T98">
        <v>1.3532144690681001</v>
      </c>
      <c r="U98">
        <v>1.15744530085595</v>
      </c>
      <c r="V98">
        <v>1.36052546953778</v>
      </c>
      <c r="W98">
        <v>0.51977070716558404</v>
      </c>
      <c r="X98">
        <v>0.51893943176211199</v>
      </c>
      <c r="AA98" t="str">
        <f t="shared" si="47"/>
        <v>TAG_60:10+NH4_</v>
      </c>
      <c r="AB98">
        <f t="shared" si="48"/>
        <v>4.2909613842375349E-2</v>
      </c>
      <c r="AC98">
        <f t="shared" si="49"/>
        <v>4.3659846134985199E-2</v>
      </c>
      <c r="AD98">
        <f t="shared" si="50"/>
        <v>3.5146351196048004E-2</v>
      </c>
      <c r="AE98">
        <f t="shared" si="51"/>
        <v>4.2931284597105449E-2</v>
      </c>
      <c r="AF98">
        <f t="shared" si="52"/>
        <v>4.31370169969814E-2</v>
      </c>
      <c r="AG98">
        <f t="shared" si="53"/>
        <v>0.73278333224322445</v>
      </c>
      <c r="AH98">
        <f t="shared" si="54"/>
        <v>0.5391248301502185</v>
      </c>
      <c r="AI98">
        <f t="shared" si="38"/>
        <v>1.3514071551680802</v>
      </c>
      <c r="AJ98">
        <f t="shared" si="39"/>
        <v>1.2589853851968651</v>
      </c>
      <c r="AK98">
        <f t="shared" si="40"/>
        <v>0.51935506946384802</v>
      </c>
      <c r="AM98" t="str">
        <f t="shared" si="41"/>
        <v>TAG_60:10+NH4_</v>
      </c>
      <c r="AN98">
        <f t="shared" si="42"/>
        <v>4.1556822553499087E-2</v>
      </c>
      <c r="AO98">
        <f t="shared" si="43"/>
        <v>0.88033115444444721</v>
      </c>
      <c r="AQ98">
        <f t="shared" si="44"/>
        <v>3.5962847450102535E-3</v>
      </c>
      <c r="AR98">
        <f t="shared" si="45"/>
        <v>0.3980538513904559</v>
      </c>
      <c r="AT98">
        <f t="shared" si="55"/>
        <v>1.6083074312576847E-3</v>
      </c>
      <c r="AU98">
        <f t="shared" si="56"/>
        <v>0.16250480434271022</v>
      </c>
      <c r="AW98">
        <f t="shared" si="46"/>
        <v>9.2249194267441364E-3</v>
      </c>
    </row>
    <row r="99" spans="1:49" x14ac:dyDescent="0.2">
      <c r="A99" t="s">
        <v>1882</v>
      </c>
      <c r="B99">
        <v>974.82399999999996</v>
      </c>
      <c r="C99">
        <v>3.8220698007327199E-2</v>
      </c>
      <c r="D99">
        <v>4.0456463052509897E-2</v>
      </c>
      <c r="E99">
        <v>4.5471407584066398E-2</v>
      </c>
      <c r="F99">
        <v>2.6976213711145301E-2</v>
      </c>
      <c r="G99">
        <v>2.90902038811875E-2</v>
      </c>
      <c r="H99">
        <v>3.2419476242026499E-2</v>
      </c>
      <c r="I99">
        <v>5.2765537611986102E-2</v>
      </c>
      <c r="J99">
        <v>4.5485308293584999E-2</v>
      </c>
      <c r="K99">
        <v>4.4867531821841097E-2</v>
      </c>
      <c r="L99">
        <v>4.31378760992761E-2</v>
      </c>
      <c r="M99">
        <v>0.51307478596860201</v>
      </c>
      <c r="N99">
        <v>0.56161561476254396</v>
      </c>
      <c r="O99">
        <v>0.69273817895554801</v>
      </c>
      <c r="P99">
        <v>0.61456252035746195</v>
      </c>
      <c r="Q99">
        <v>0.27791131066036001</v>
      </c>
      <c r="R99">
        <v>0.38259167719935899</v>
      </c>
      <c r="S99">
        <v>1.30073966909628</v>
      </c>
      <c r="T99">
        <v>1.34039424580838</v>
      </c>
      <c r="U99">
        <v>1.2334308981241999</v>
      </c>
      <c r="V99">
        <v>1.08292568993907</v>
      </c>
      <c r="W99">
        <v>0.49576356257241699</v>
      </c>
      <c r="X99">
        <v>0.366098430577384</v>
      </c>
      <c r="AA99" t="str">
        <f t="shared" si="47"/>
        <v>TAG_60:9+NH4_</v>
      </c>
      <c r="AB99">
        <f t="shared" si="48"/>
        <v>3.9338580529918551E-2</v>
      </c>
      <c r="AC99">
        <f t="shared" si="49"/>
        <v>3.6223810647605853E-2</v>
      </c>
      <c r="AD99">
        <f t="shared" si="50"/>
        <v>3.0754840061606999E-2</v>
      </c>
      <c r="AE99">
        <f t="shared" si="51"/>
        <v>4.9125422952785547E-2</v>
      </c>
      <c r="AF99">
        <f t="shared" si="52"/>
        <v>4.4002703960558595E-2</v>
      </c>
      <c r="AG99">
        <f t="shared" si="53"/>
        <v>0.53734520036557298</v>
      </c>
      <c r="AH99">
        <f t="shared" si="54"/>
        <v>0.65365034965650493</v>
      </c>
      <c r="AI99">
        <f t="shared" si="38"/>
        <v>1.32056695745233</v>
      </c>
      <c r="AJ99">
        <f t="shared" si="39"/>
        <v>1.158178294031635</v>
      </c>
      <c r="AK99">
        <f t="shared" si="40"/>
        <v>0.43093099657490053</v>
      </c>
      <c r="AM99" t="str">
        <f t="shared" si="41"/>
        <v>TAG_60:9+NH4_</v>
      </c>
      <c r="AN99">
        <f t="shared" si="42"/>
        <v>3.9889071630495113E-2</v>
      </c>
      <c r="AO99">
        <f t="shared" si="43"/>
        <v>0.82013435961618875</v>
      </c>
      <c r="AQ99">
        <f t="shared" si="44"/>
        <v>7.0605155897833505E-3</v>
      </c>
      <c r="AR99">
        <f t="shared" si="45"/>
        <v>0.39492796132227659</v>
      </c>
      <c r="AT99">
        <f t="shared" si="55"/>
        <v>3.1575585629905179E-3</v>
      </c>
      <c r="AU99">
        <f t="shared" si="56"/>
        <v>0.16122866506619804</v>
      </c>
      <c r="AW99">
        <f t="shared" si="46"/>
        <v>1.1521034223662319E-2</v>
      </c>
    </row>
    <row r="100" spans="1:49" x14ac:dyDescent="0.2">
      <c r="A100" t="s">
        <v>1883</v>
      </c>
      <c r="B100">
        <v>976.82600000000002</v>
      </c>
      <c r="C100">
        <v>2.1724975033955599E-2</v>
      </c>
      <c r="D100">
        <v>1.9445182777275399E-2</v>
      </c>
      <c r="E100">
        <v>2.1564587008551499E-2</v>
      </c>
      <c r="F100">
        <v>1.6675357295622899E-2</v>
      </c>
      <c r="G100">
        <v>1.86298199952574E-2</v>
      </c>
      <c r="H100">
        <v>1.91796059678742E-2</v>
      </c>
      <c r="I100">
        <v>2.69145015527683E-2</v>
      </c>
      <c r="J100">
        <v>2.4135529719018001E-2</v>
      </c>
      <c r="K100">
        <v>3.05850125488728E-2</v>
      </c>
      <c r="L100">
        <v>1.8495601539395501E-2</v>
      </c>
      <c r="M100">
        <v>0.37763712957970902</v>
      </c>
      <c r="N100">
        <v>0.476435951770805</v>
      </c>
      <c r="O100">
        <v>0.502089288282763</v>
      </c>
      <c r="P100">
        <v>0.77324192001251901</v>
      </c>
      <c r="Q100">
        <v>0.27125921511844903</v>
      </c>
      <c r="R100">
        <v>0.19361987370550199</v>
      </c>
      <c r="S100">
        <v>1.18327268955403</v>
      </c>
      <c r="T100">
        <v>0.79445701164431404</v>
      </c>
      <c r="U100">
        <v>0.87755902028970101</v>
      </c>
      <c r="V100">
        <v>0.94168649488224798</v>
      </c>
      <c r="W100">
        <v>0.27061758306085998</v>
      </c>
      <c r="X100">
        <v>0.31049793946007298</v>
      </c>
      <c r="AA100" t="str">
        <f t="shared" si="47"/>
        <v>TAG_60:8+NH4_</v>
      </c>
      <c r="AB100">
        <f t="shared" si="48"/>
        <v>2.0585078905615499E-2</v>
      </c>
      <c r="AC100">
        <f t="shared" si="49"/>
        <v>1.9119972152087199E-2</v>
      </c>
      <c r="AD100">
        <f t="shared" si="50"/>
        <v>1.8904712981565798E-2</v>
      </c>
      <c r="AE100">
        <f t="shared" si="51"/>
        <v>2.5525015635893149E-2</v>
      </c>
      <c r="AF100">
        <f t="shared" si="52"/>
        <v>2.4540307044134152E-2</v>
      </c>
      <c r="AG100">
        <f t="shared" si="53"/>
        <v>0.42703654067525698</v>
      </c>
      <c r="AH100">
        <f t="shared" si="54"/>
        <v>0.63766560414764095</v>
      </c>
      <c r="AI100">
        <f t="shared" si="38"/>
        <v>0.98886485059917195</v>
      </c>
      <c r="AJ100">
        <f t="shared" si="39"/>
        <v>0.90962275758597455</v>
      </c>
      <c r="AK100">
        <f t="shared" si="40"/>
        <v>0.29055776126046651</v>
      </c>
      <c r="AM100" t="str">
        <f t="shared" si="41"/>
        <v>TAG_60:8+NH4_</v>
      </c>
      <c r="AN100">
        <f t="shared" si="42"/>
        <v>2.1735017343859159E-2</v>
      </c>
      <c r="AO100">
        <f t="shared" si="43"/>
        <v>0.65074950285370226</v>
      </c>
      <c r="AQ100">
        <f t="shared" si="44"/>
        <v>3.0985956458558068E-3</v>
      </c>
      <c r="AR100">
        <f t="shared" si="45"/>
        <v>0.3005387325124223</v>
      </c>
      <c r="AT100">
        <f t="shared" si="55"/>
        <v>1.3857340997836896E-3</v>
      </c>
      <c r="AU100">
        <f t="shared" si="56"/>
        <v>0.12269442376637263</v>
      </c>
      <c r="AW100">
        <f t="shared" si="46"/>
        <v>9.4446599389345076E-3</v>
      </c>
    </row>
    <row r="101" spans="1:49" x14ac:dyDescent="0.2">
      <c r="A101" t="s">
        <v>1884</v>
      </c>
      <c r="B101">
        <v>978.82799999999997</v>
      </c>
      <c r="C101">
        <v>1.1046350102244799E-2</v>
      </c>
      <c r="D101">
        <v>1.6318338875625098E-2</v>
      </c>
      <c r="E101">
        <v>1.6581235369838802E-2</v>
      </c>
      <c r="F101">
        <v>1.52872204448077E-2</v>
      </c>
      <c r="G101">
        <v>5.3701045162765004E-3</v>
      </c>
      <c r="H101">
        <v>1.2704240763502401E-2</v>
      </c>
      <c r="I101">
        <v>1.48802626905259E-2</v>
      </c>
      <c r="J101">
        <v>1.1510177456793899E-2</v>
      </c>
      <c r="K101">
        <v>9.7309922478687992E-3</v>
      </c>
      <c r="L101">
        <v>1.1056128811500801E-2</v>
      </c>
      <c r="M101">
        <v>0.13865809684043301</v>
      </c>
      <c r="N101">
        <v>0.16242913160841599</v>
      </c>
      <c r="O101">
        <v>0.213482437852996</v>
      </c>
      <c r="P101">
        <v>0.20786616903996799</v>
      </c>
      <c r="Q101">
        <v>9.1447905697741597E-2</v>
      </c>
      <c r="R101">
        <v>0.110295946332783</v>
      </c>
      <c r="S101">
        <v>0.177445630033532</v>
      </c>
      <c r="T101">
        <v>0.25011368265367401</v>
      </c>
      <c r="U101">
        <v>0.42247472271255099</v>
      </c>
      <c r="V101">
        <v>0.24989773629730699</v>
      </c>
      <c r="W101">
        <v>0.13300213844111</v>
      </c>
      <c r="X101">
        <v>9.4683081222693297E-2</v>
      </c>
      <c r="AA101" t="str">
        <f t="shared" si="47"/>
        <v>TAG_60:7+NH4_</v>
      </c>
      <c r="AB101">
        <f t="shared" si="48"/>
        <v>1.3682344488934949E-2</v>
      </c>
      <c r="AC101">
        <f t="shared" si="49"/>
        <v>1.593422790732325E-2</v>
      </c>
      <c r="AD101">
        <f t="shared" si="50"/>
        <v>9.03717263988945E-3</v>
      </c>
      <c r="AE101">
        <f t="shared" si="51"/>
        <v>1.31952200736599E-2</v>
      </c>
      <c r="AF101">
        <f t="shared" si="52"/>
        <v>1.0393560529684799E-2</v>
      </c>
      <c r="AG101">
        <f t="shared" si="53"/>
        <v>0.1505436142244245</v>
      </c>
      <c r="AH101">
        <f t="shared" si="54"/>
        <v>0.210674303446482</v>
      </c>
      <c r="AI101">
        <f t="shared" si="38"/>
        <v>0.21377965634360302</v>
      </c>
      <c r="AJ101">
        <f t="shared" si="39"/>
        <v>0.33618622950492899</v>
      </c>
      <c r="AK101">
        <f t="shared" si="40"/>
        <v>0.11384260983190164</v>
      </c>
      <c r="AM101" t="str">
        <f t="shared" si="41"/>
        <v>TAG_60:7+NH4_</v>
      </c>
      <c r="AN101">
        <f t="shared" si="42"/>
        <v>1.244850512789847E-2</v>
      </c>
      <c r="AO101">
        <f t="shared" si="43"/>
        <v>0.20500528267026802</v>
      </c>
      <c r="AQ101">
        <f t="shared" si="44"/>
        <v>2.7427264136047442E-3</v>
      </c>
      <c r="AR101">
        <f t="shared" si="45"/>
        <v>8.4549208292122174E-2</v>
      </c>
      <c r="AT101">
        <f t="shared" si="55"/>
        <v>1.2265845409008824E-3</v>
      </c>
      <c r="AU101">
        <f t="shared" si="56"/>
        <v>3.4517069745331953E-2</v>
      </c>
      <c r="AW101">
        <f t="shared" si="46"/>
        <v>6.9927480889354068E-3</v>
      </c>
    </row>
    <row r="102" spans="1:49" x14ac:dyDescent="0.2">
      <c r="A102" t="s">
        <v>1885</v>
      </c>
      <c r="B102">
        <v>980.83</v>
      </c>
      <c r="C102">
        <v>1.25755315103219E-2</v>
      </c>
      <c r="D102">
        <v>1.1675732140474E-2</v>
      </c>
      <c r="E102">
        <v>1.6756182108938301E-2</v>
      </c>
      <c r="F102">
        <v>9.5066937326307999E-3</v>
      </c>
      <c r="G102">
        <v>8.1833038522354899E-3</v>
      </c>
      <c r="H102">
        <v>8.5090908254196098E-3</v>
      </c>
      <c r="I102">
        <v>2.34635511184525E-2</v>
      </c>
      <c r="J102">
        <v>1.0878256417085E-2</v>
      </c>
      <c r="K102">
        <v>1.9919332122470001E-2</v>
      </c>
      <c r="L102">
        <v>9.2765088427030507E-3</v>
      </c>
      <c r="M102">
        <v>0.23447098536283201</v>
      </c>
      <c r="N102">
        <v>0.25463771494980603</v>
      </c>
      <c r="O102">
        <v>8.1981302065883596E-2</v>
      </c>
      <c r="P102">
        <v>0.23235897193704799</v>
      </c>
      <c r="Q102">
        <v>0.107341387935522</v>
      </c>
      <c r="R102">
        <v>0.15994530314181901</v>
      </c>
      <c r="S102">
        <v>0.389396162767707</v>
      </c>
      <c r="T102">
        <v>0.35023510805911701</v>
      </c>
      <c r="U102">
        <v>0.29105458040392701</v>
      </c>
      <c r="V102">
        <v>0.160524016235601</v>
      </c>
      <c r="W102">
        <v>0.14817368291938399</v>
      </c>
      <c r="X102">
        <v>0.22525910474276101</v>
      </c>
      <c r="AA102" t="str">
        <f t="shared" si="47"/>
        <v>TAG_60:6+NH4_</v>
      </c>
      <c r="AB102">
        <f t="shared" si="48"/>
        <v>1.2125631825397949E-2</v>
      </c>
      <c r="AC102">
        <f t="shared" si="49"/>
        <v>1.313143792078455E-2</v>
      </c>
      <c r="AD102">
        <f t="shared" si="50"/>
        <v>8.346197338827549E-3</v>
      </c>
      <c r="AE102">
        <f t="shared" si="51"/>
        <v>1.7170903767768749E-2</v>
      </c>
      <c r="AF102">
        <f t="shared" si="52"/>
        <v>1.4597920482586527E-2</v>
      </c>
      <c r="AG102">
        <f t="shared" si="53"/>
        <v>0.24455435015631902</v>
      </c>
      <c r="AH102">
        <f t="shared" si="54"/>
        <v>0.15717013700146579</v>
      </c>
      <c r="AI102">
        <f t="shared" si="38"/>
        <v>0.369815635413412</v>
      </c>
      <c r="AJ102">
        <f t="shared" si="39"/>
        <v>0.22578929831976402</v>
      </c>
      <c r="AK102">
        <f t="shared" si="40"/>
        <v>0.1867163938310725</v>
      </c>
      <c r="AM102" t="str">
        <f t="shared" si="41"/>
        <v>TAG_60:6+NH4_</v>
      </c>
      <c r="AN102">
        <f t="shared" si="42"/>
        <v>1.3074418267073066E-2</v>
      </c>
      <c r="AO102">
        <f t="shared" si="43"/>
        <v>0.23680916294440668</v>
      </c>
      <c r="AQ102">
        <f t="shared" si="44"/>
        <v>3.2542961050432699E-3</v>
      </c>
      <c r="AR102">
        <f t="shared" si="45"/>
        <v>8.173708924124265E-2</v>
      </c>
      <c r="AT102">
        <f t="shared" si="55"/>
        <v>1.4553654619579096E-3</v>
      </c>
      <c r="AU102">
        <f t="shared" si="56"/>
        <v>3.3369026950229523E-2</v>
      </c>
      <c r="AW102">
        <f t="shared" si="46"/>
        <v>3.5821404394347925E-3</v>
      </c>
    </row>
    <row r="103" spans="1:49" x14ac:dyDescent="0.2">
      <c r="A103" t="s">
        <v>1886</v>
      </c>
      <c r="B103">
        <v>982.83199999999999</v>
      </c>
      <c r="C103">
        <v>2.19139480248325E-2</v>
      </c>
      <c r="D103">
        <v>1.68107545110232E-2</v>
      </c>
      <c r="E103">
        <v>2.95385167258292E-2</v>
      </c>
      <c r="F103">
        <v>2.4061474442859401E-2</v>
      </c>
      <c r="G103">
        <v>1.71110953182857E-2</v>
      </c>
      <c r="H103">
        <v>1.2683990756419201E-2</v>
      </c>
      <c r="I103">
        <v>2.2212166643294399E-2</v>
      </c>
      <c r="J103">
        <v>2.7723280471589899E-2</v>
      </c>
      <c r="K103">
        <v>3.16603641611998E-2</v>
      </c>
      <c r="L103">
        <v>2.8164886254281499E-2</v>
      </c>
      <c r="M103">
        <v>0.137529667180633</v>
      </c>
      <c r="N103">
        <v>0.34331888612306699</v>
      </c>
      <c r="O103">
        <v>0.174822331206335</v>
      </c>
      <c r="P103">
        <v>0.101431218635664</v>
      </c>
      <c r="Q103">
        <v>4.6840523857613697E-2</v>
      </c>
      <c r="R103">
        <v>2.5980130803972899E-2</v>
      </c>
      <c r="S103">
        <v>9.7077930957022607E-2</v>
      </c>
      <c r="T103">
        <v>0.14003304439634401</v>
      </c>
      <c r="U103">
        <v>0.14750729267255999</v>
      </c>
      <c r="V103">
        <v>0.122870545360765</v>
      </c>
      <c r="W103">
        <v>0.13262405451559101</v>
      </c>
      <c r="X103">
        <v>0.133183387801215</v>
      </c>
      <c r="AA103" t="str">
        <f t="shared" si="47"/>
        <v>TAG_60:5+NH4_</v>
      </c>
      <c r="AB103">
        <f t="shared" si="48"/>
        <v>1.936235126792785E-2</v>
      </c>
      <c r="AC103">
        <f t="shared" si="49"/>
        <v>2.6799995584344302E-2</v>
      </c>
      <c r="AD103">
        <f t="shared" si="50"/>
        <v>1.489754303735245E-2</v>
      </c>
      <c r="AE103">
        <f t="shared" si="51"/>
        <v>2.4967723557442149E-2</v>
      </c>
      <c r="AF103">
        <f t="shared" si="52"/>
        <v>2.9912625207740649E-2</v>
      </c>
      <c r="AG103">
        <f t="shared" si="53"/>
        <v>0.24042427665185001</v>
      </c>
      <c r="AH103">
        <f t="shared" si="54"/>
        <v>0.13812677492099951</v>
      </c>
      <c r="AI103">
        <f t="shared" ref="AI103:AI119" si="57">AVERAGE(S103:T103)</f>
        <v>0.11855548767668331</v>
      </c>
      <c r="AJ103">
        <f t="shared" ref="AJ103:AJ119" si="58">AVERAGE(U103:V103)</f>
        <v>0.1351889190166625</v>
      </c>
      <c r="AK103">
        <f t="shared" ref="AK103:AK119" si="59">AVERAGE(W103:X103)</f>
        <v>0.13290372115840299</v>
      </c>
      <c r="AM103" t="str">
        <f t="shared" ref="AM103:AM119" si="60">A103</f>
        <v>TAG_60:5+NH4_</v>
      </c>
      <c r="AN103">
        <f t="shared" ref="AN103:AN119" si="61">AVERAGE(AB103:AF103)</f>
        <v>2.3188047730961482E-2</v>
      </c>
      <c r="AO103">
        <f t="shared" ref="AO103:AO119" si="62">AVERAGE(AG103:AK103)</f>
        <v>0.15303983588491968</v>
      </c>
      <c r="AQ103">
        <f t="shared" ref="AQ103:AQ119" si="63">STDEV(AB103:AF103)</f>
        <v>6.0166805026971313E-3</v>
      </c>
      <c r="AR103">
        <f t="shared" ref="AR103:AR119" si="64">STDEV(AG103:AK103)</f>
        <v>4.9426026787833421E-2</v>
      </c>
      <c r="AT103">
        <f t="shared" si="55"/>
        <v>2.6907413205856782E-3</v>
      </c>
      <c r="AU103">
        <f t="shared" si="56"/>
        <v>2.0178090940554096E-2</v>
      </c>
      <c r="AW103">
        <f t="shared" ref="AW103:AW119" si="65">TTEST(AB103:AF103,AG103:AK103,2,3)</f>
        <v>3.9331738495808734E-3</v>
      </c>
    </row>
    <row r="104" spans="1:49" x14ac:dyDescent="0.2">
      <c r="A104" t="s">
        <v>1887</v>
      </c>
      <c r="B104">
        <v>984.83399999999995</v>
      </c>
      <c r="C104">
        <v>2.5349870357965001E-2</v>
      </c>
      <c r="D104">
        <v>3.17218667283602E-2</v>
      </c>
      <c r="E104">
        <v>5.0076015590961899E-2</v>
      </c>
      <c r="F104">
        <v>2.17676975712034E-2</v>
      </c>
      <c r="G104">
        <v>1.23115450613788E-2</v>
      </c>
      <c r="H104">
        <v>2.43035045797645E-2</v>
      </c>
      <c r="I104">
        <v>3.3647996071959903E-2</v>
      </c>
      <c r="J104">
        <v>3.1120111841464002E-2</v>
      </c>
      <c r="K104">
        <v>3.7053749629739598E-2</v>
      </c>
      <c r="L104">
        <v>3.3767285145144203E-2</v>
      </c>
      <c r="M104">
        <v>0.63419077879932195</v>
      </c>
      <c r="N104">
        <v>0.461647625959271</v>
      </c>
      <c r="O104">
        <v>0.265606474179231</v>
      </c>
      <c r="P104">
        <v>0.60643822353697296</v>
      </c>
      <c r="Q104">
        <v>0.24135421335485499</v>
      </c>
      <c r="R104">
        <v>0.17151683688064301</v>
      </c>
      <c r="S104">
        <v>0.18196814127400099</v>
      </c>
      <c r="T104">
        <v>0.33967165120130199</v>
      </c>
      <c r="U104">
        <v>0.39655544836901602</v>
      </c>
      <c r="V104">
        <v>0.24537071184290199</v>
      </c>
      <c r="W104">
        <v>0.22642710902221799</v>
      </c>
      <c r="X104">
        <v>0.20858666360876199</v>
      </c>
      <c r="AA104" t="str">
        <f t="shared" si="47"/>
        <v>TAG_60:4+NH4_</v>
      </c>
      <c r="AB104">
        <f t="shared" si="48"/>
        <v>2.8535868543162601E-2</v>
      </c>
      <c r="AC104">
        <f t="shared" si="49"/>
        <v>3.5921856581082649E-2</v>
      </c>
      <c r="AD104">
        <f t="shared" si="50"/>
        <v>1.8307524820571651E-2</v>
      </c>
      <c r="AE104">
        <f t="shared" si="51"/>
        <v>3.2384053956711956E-2</v>
      </c>
      <c r="AF104">
        <f t="shared" si="52"/>
        <v>3.54105173874419E-2</v>
      </c>
      <c r="AG104">
        <f t="shared" si="53"/>
        <v>0.54791920237929648</v>
      </c>
      <c r="AH104">
        <f t="shared" si="54"/>
        <v>0.43602234885810198</v>
      </c>
      <c r="AI104">
        <f t="shared" si="57"/>
        <v>0.26081989623765151</v>
      </c>
      <c r="AJ104">
        <f t="shared" si="58"/>
        <v>0.32096308010595898</v>
      </c>
      <c r="AK104">
        <f t="shared" si="59"/>
        <v>0.21750688631548998</v>
      </c>
      <c r="AM104" t="str">
        <f t="shared" si="60"/>
        <v>TAG_60:4+NH4_</v>
      </c>
      <c r="AN104">
        <f t="shared" si="61"/>
        <v>3.0111964257794156E-2</v>
      </c>
      <c r="AO104">
        <f t="shared" si="62"/>
        <v>0.35664628277929983</v>
      </c>
      <c r="AQ104">
        <f t="shared" si="63"/>
        <v>7.225316148871402E-3</v>
      </c>
      <c r="AR104">
        <f t="shared" si="64"/>
        <v>0.13481621619581075</v>
      </c>
      <c r="AT104">
        <f t="shared" si="55"/>
        <v>3.231259613560689E-3</v>
      </c>
      <c r="AU104">
        <f t="shared" si="56"/>
        <v>5.50384897887463E-2</v>
      </c>
      <c r="AW104">
        <f t="shared" si="65"/>
        <v>5.5692700148012673E-3</v>
      </c>
    </row>
    <row r="105" spans="1:49" x14ac:dyDescent="0.2">
      <c r="A105" t="s">
        <v>1888</v>
      </c>
      <c r="B105">
        <v>986.83600000000001</v>
      </c>
      <c r="C105">
        <v>6.4301627377275294E-2</v>
      </c>
      <c r="D105">
        <v>7.6354581076779005E-2</v>
      </c>
      <c r="E105">
        <v>7.7641665232035098E-2</v>
      </c>
      <c r="F105">
        <v>6.0243413458622302E-2</v>
      </c>
      <c r="G105">
        <v>6.0860233420594899E-2</v>
      </c>
      <c r="H105">
        <v>7.0001063986426207E-2</v>
      </c>
      <c r="I105">
        <v>7.9409172249993401E-2</v>
      </c>
      <c r="J105">
        <v>9.9931863169362603E-2</v>
      </c>
      <c r="K105">
        <v>9.0188468092195606E-2</v>
      </c>
      <c r="L105">
        <v>7.4750135101499193E-2</v>
      </c>
      <c r="M105">
        <v>0.49714636224014502</v>
      </c>
      <c r="N105">
        <v>0.60028490001986101</v>
      </c>
      <c r="O105">
        <v>0.71755149319132205</v>
      </c>
      <c r="P105">
        <v>0.58287529764131096</v>
      </c>
      <c r="Q105">
        <v>0.29610259323780302</v>
      </c>
      <c r="R105">
        <v>0.33328958448457002</v>
      </c>
      <c r="S105">
        <v>0.223279484166377</v>
      </c>
      <c r="T105">
        <v>0.35506080352797598</v>
      </c>
      <c r="U105">
        <v>0.29713296603350497</v>
      </c>
      <c r="V105">
        <v>0.43658176566623802</v>
      </c>
      <c r="W105">
        <v>0.24843775482809499</v>
      </c>
      <c r="X105">
        <v>0.37145224390102</v>
      </c>
      <c r="AA105" t="str">
        <f t="shared" si="47"/>
        <v>TAG_60:3+NH4_</v>
      </c>
      <c r="AB105">
        <f t="shared" si="48"/>
        <v>7.0328104227027149E-2</v>
      </c>
      <c r="AC105">
        <f t="shared" si="49"/>
        <v>6.8942539345328707E-2</v>
      </c>
      <c r="AD105">
        <f t="shared" si="50"/>
        <v>6.5430648703510549E-2</v>
      </c>
      <c r="AE105">
        <f t="shared" si="51"/>
        <v>8.9670517709678002E-2</v>
      </c>
      <c r="AF105">
        <f t="shared" si="52"/>
        <v>8.24693015968474E-2</v>
      </c>
      <c r="AG105">
        <f t="shared" si="53"/>
        <v>0.54871563113000299</v>
      </c>
      <c r="AH105">
        <f t="shared" si="54"/>
        <v>0.65021339541631651</v>
      </c>
      <c r="AI105">
        <f t="shared" si="57"/>
        <v>0.28917014384717649</v>
      </c>
      <c r="AJ105">
        <f t="shared" si="58"/>
        <v>0.3668573658498715</v>
      </c>
      <c r="AK105">
        <f t="shared" si="59"/>
        <v>0.30994499936455749</v>
      </c>
      <c r="AM105" t="str">
        <f t="shared" si="60"/>
        <v>TAG_60:3+NH4_</v>
      </c>
      <c r="AN105">
        <f t="shared" si="61"/>
        <v>7.5368222316478356E-2</v>
      </c>
      <c r="AO105">
        <f t="shared" si="62"/>
        <v>0.43298030712158503</v>
      </c>
      <c r="AQ105">
        <f t="shared" si="63"/>
        <v>1.0252177107508887E-2</v>
      </c>
      <c r="AR105">
        <f t="shared" si="64"/>
        <v>0.15872631575427321</v>
      </c>
      <c r="AT105">
        <f t="shared" si="55"/>
        <v>4.5849129859514082E-3</v>
      </c>
      <c r="AU105">
        <f t="shared" si="56"/>
        <v>6.4799747058309376E-2</v>
      </c>
      <c r="AW105">
        <f t="shared" si="65"/>
        <v>7.1877156644343286E-3</v>
      </c>
    </row>
    <row r="106" spans="1:49" x14ac:dyDescent="0.2">
      <c r="A106" t="s">
        <v>1889</v>
      </c>
      <c r="B106">
        <v>988.83799999999997</v>
      </c>
      <c r="C106">
        <v>5.3865985428177797E-2</v>
      </c>
      <c r="D106">
        <v>4.8949535908652898E-2</v>
      </c>
      <c r="E106">
        <v>5.0545452706847398E-2</v>
      </c>
      <c r="F106">
        <v>4.1945610574056803E-2</v>
      </c>
      <c r="G106">
        <v>5.1475434858938802E-2</v>
      </c>
      <c r="H106">
        <v>3.6930549636602597E-2</v>
      </c>
      <c r="I106">
        <v>5.5257660373545403E-2</v>
      </c>
      <c r="J106">
        <v>5.4727656534104101E-2</v>
      </c>
      <c r="K106">
        <v>5.01947020779435E-2</v>
      </c>
      <c r="L106">
        <v>5.3615138787057801E-2</v>
      </c>
      <c r="M106">
        <v>0.12513853355238</v>
      </c>
      <c r="N106">
        <v>4.8377400963854199E-2</v>
      </c>
      <c r="O106">
        <v>0.14126631016445501</v>
      </c>
      <c r="P106">
        <v>0.106831607690783</v>
      </c>
      <c r="Q106">
        <v>9.71353389847813E-2</v>
      </c>
      <c r="R106">
        <v>0.104935708655644</v>
      </c>
      <c r="S106">
        <v>9.8691560603853007E-2</v>
      </c>
      <c r="T106">
        <v>0.13390727807679201</v>
      </c>
      <c r="U106">
        <v>0.107311451405641</v>
      </c>
      <c r="V106">
        <v>0.115799341234727</v>
      </c>
      <c r="W106">
        <v>0.12908754919971699</v>
      </c>
      <c r="X106">
        <v>7.1771397310795806E-2</v>
      </c>
      <c r="AA106" t="str">
        <f t="shared" si="47"/>
        <v>TAG_60:2+NH4_</v>
      </c>
      <c r="AB106">
        <f t="shared" si="48"/>
        <v>5.1407760668415348E-2</v>
      </c>
      <c r="AC106">
        <f t="shared" si="49"/>
        <v>4.6245531640452101E-2</v>
      </c>
      <c r="AD106">
        <f t="shared" si="50"/>
        <v>4.4202992247770703E-2</v>
      </c>
      <c r="AE106">
        <f t="shared" si="51"/>
        <v>5.4992658453824755E-2</v>
      </c>
      <c r="AF106">
        <f t="shared" si="52"/>
        <v>5.1904920432500654E-2</v>
      </c>
      <c r="AG106">
        <f t="shared" si="53"/>
        <v>8.6757967258117102E-2</v>
      </c>
      <c r="AH106">
        <f t="shared" si="54"/>
        <v>0.124048958927619</v>
      </c>
      <c r="AI106">
        <f t="shared" si="57"/>
        <v>0.11629941934032251</v>
      </c>
      <c r="AJ106">
        <f t="shared" si="58"/>
        <v>0.11155539632018399</v>
      </c>
      <c r="AK106">
        <f t="shared" si="59"/>
        <v>0.10042947325525639</v>
      </c>
      <c r="AM106" t="str">
        <f t="shared" si="60"/>
        <v>TAG_60:2+NH4_</v>
      </c>
      <c r="AN106">
        <f t="shared" si="61"/>
        <v>4.9750772688592716E-2</v>
      </c>
      <c r="AO106">
        <f t="shared" si="62"/>
        <v>0.10781824302029981</v>
      </c>
      <c r="AQ106">
        <f t="shared" si="63"/>
        <v>4.4138393340928212E-3</v>
      </c>
      <c r="AR106">
        <f t="shared" si="64"/>
        <v>1.4555599775019924E-2</v>
      </c>
      <c r="AT106">
        <f t="shared" si="55"/>
        <v>1.9739289585587907E-3</v>
      </c>
      <c r="AU106">
        <f t="shared" si="56"/>
        <v>5.9422987248280738E-3</v>
      </c>
      <c r="AW106">
        <f t="shared" si="65"/>
        <v>4.7639381465795837E-4</v>
      </c>
    </row>
    <row r="107" spans="1:49" x14ac:dyDescent="0.2">
      <c r="A107" t="s">
        <v>1890</v>
      </c>
      <c r="B107">
        <v>990.84</v>
      </c>
      <c r="C107">
        <v>3.6464999189554999E-3</v>
      </c>
      <c r="D107">
        <v>1.4939595298597899E-3</v>
      </c>
      <c r="E107">
        <v>1.0090742215396501E-2</v>
      </c>
      <c r="F107">
        <v>2.6112840917272601E-3</v>
      </c>
      <c r="G107">
        <v>4.9444948113376002E-3</v>
      </c>
      <c r="H107">
        <v>9.4695445151678095E-4</v>
      </c>
      <c r="I107">
        <v>7.2340356561907898E-3</v>
      </c>
      <c r="J107">
        <v>4.0117693533726897E-3</v>
      </c>
      <c r="K107">
        <v>5.2510151677171097E-3</v>
      </c>
      <c r="L107">
        <v>6.4959291279406096E-3</v>
      </c>
      <c r="M107">
        <v>2.3979431685988699E-2</v>
      </c>
      <c r="N107">
        <v>1.06220760175109E-2</v>
      </c>
      <c r="O107">
        <v>4.4949349672747101E-2</v>
      </c>
      <c r="P107">
        <v>8.1003998636918997E-2</v>
      </c>
      <c r="Q107">
        <v>1.0355394068654799E-2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2.9075845904520999E-2</v>
      </c>
      <c r="AA107" t="str">
        <f t="shared" si="47"/>
        <v>TAG_60:1+NH4_</v>
      </c>
      <c r="AB107">
        <f t="shared" si="48"/>
        <v>2.5702297244076448E-3</v>
      </c>
      <c r="AC107">
        <f t="shared" si="49"/>
        <v>6.3510131535618802E-3</v>
      </c>
      <c r="AD107">
        <f t="shared" si="50"/>
        <v>2.9457246314271907E-3</v>
      </c>
      <c r="AE107">
        <f t="shared" si="51"/>
        <v>5.6229025047817398E-3</v>
      </c>
      <c r="AF107">
        <f t="shared" si="52"/>
        <v>5.8734721478288596E-3</v>
      </c>
      <c r="AG107">
        <f t="shared" si="53"/>
        <v>1.7300753851749798E-2</v>
      </c>
      <c r="AH107">
        <f t="shared" si="54"/>
        <v>6.2976674154833046E-2</v>
      </c>
      <c r="AI107">
        <f t="shared" si="57"/>
        <v>0</v>
      </c>
      <c r="AJ107">
        <f t="shared" si="58"/>
        <v>0</v>
      </c>
      <c r="AK107">
        <f t="shared" si="59"/>
        <v>1.45379229522605E-2</v>
      </c>
      <c r="AM107" t="str">
        <f t="shared" si="60"/>
        <v>TAG_60:1+NH4_</v>
      </c>
      <c r="AN107">
        <f t="shared" si="61"/>
        <v>4.6726684324014623E-3</v>
      </c>
      <c r="AO107">
        <f t="shared" si="62"/>
        <v>1.8963070191768669E-2</v>
      </c>
      <c r="AQ107">
        <f t="shared" si="63"/>
        <v>1.7723077308228576E-3</v>
      </c>
      <c r="AR107">
        <f t="shared" si="64"/>
        <v>2.587826607270562E-2</v>
      </c>
      <c r="AT107">
        <f t="shared" si="55"/>
        <v>7.926001126336617E-4</v>
      </c>
      <c r="AU107">
        <f t="shared" si="56"/>
        <v>1.0564757884351057E-2</v>
      </c>
      <c r="AW107">
        <f t="shared" si="65"/>
        <v>0.28486943990668945</v>
      </c>
    </row>
    <row r="108" spans="1:49" x14ac:dyDescent="0.2">
      <c r="A108" t="s">
        <v>1891</v>
      </c>
      <c r="B108">
        <v>992.84199999999998</v>
      </c>
      <c r="C108">
        <v>1.60509844250678E-3</v>
      </c>
      <c r="D108">
        <v>8.7331884302173899E-4</v>
      </c>
      <c r="E108">
        <v>0</v>
      </c>
      <c r="F108">
        <v>0</v>
      </c>
      <c r="G108">
        <v>8.8818843564862399E-4</v>
      </c>
      <c r="H108">
        <v>0</v>
      </c>
      <c r="I108">
        <v>0</v>
      </c>
      <c r="J108">
        <v>0</v>
      </c>
      <c r="K108">
        <v>4.60538129597819E-4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AA108" t="str">
        <f t="shared" si="47"/>
        <v>TAG 60:0+NH4</v>
      </c>
      <c r="AB108">
        <f t="shared" si="48"/>
        <v>1.2392086427642595E-3</v>
      </c>
      <c r="AC108">
        <f t="shared" si="49"/>
        <v>0</v>
      </c>
      <c r="AD108">
        <f t="shared" si="50"/>
        <v>4.4409421782431199E-4</v>
      </c>
      <c r="AE108">
        <f t="shared" si="51"/>
        <v>0</v>
      </c>
      <c r="AF108">
        <f t="shared" si="52"/>
        <v>2.302690647989095E-4</v>
      </c>
      <c r="AG108">
        <f t="shared" si="53"/>
        <v>0</v>
      </c>
      <c r="AH108">
        <f t="shared" si="54"/>
        <v>0</v>
      </c>
      <c r="AI108">
        <f t="shared" si="57"/>
        <v>0</v>
      </c>
      <c r="AJ108">
        <f t="shared" si="58"/>
        <v>0</v>
      </c>
      <c r="AK108">
        <f t="shared" si="59"/>
        <v>0</v>
      </c>
      <c r="AM108" t="str">
        <f t="shared" si="60"/>
        <v>TAG 60:0+NH4</v>
      </c>
      <c r="AN108">
        <f t="shared" si="61"/>
        <v>3.8271438507749618E-4</v>
      </c>
      <c r="AO108">
        <f t="shared" si="62"/>
        <v>0</v>
      </c>
      <c r="AQ108">
        <f t="shared" si="63"/>
        <v>5.1320806552600077E-4</v>
      </c>
      <c r="AR108">
        <f t="shared" si="64"/>
        <v>0</v>
      </c>
      <c r="AT108">
        <f t="shared" si="55"/>
        <v>2.295136242234608E-4</v>
      </c>
      <c r="AU108">
        <f t="shared" si="56"/>
        <v>0</v>
      </c>
      <c r="AW108">
        <f t="shared" si="65"/>
        <v>0.17074122095886865</v>
      </c>
    </row>
    <row r="109" spans="1:49" x14ac:dyDescent="0.2">
      <c r="A109" t="s">
        <v>1892</v>
      </c>
      <c r="B109">
        <v>990.84</v>
      </c>
      <c r="C109">
        <v>3.1941885733427198E-3</v>
      </c>
      <c r="D109">
        <v>2.1107644542405898E-3</v>
      </c>
      <c r="E109">
        <v>2.3324414625943901E-3</v>
      </c>
      <c r="F109">
        <v>3.3712707170842002E-3</v>
      </c>
      <c r="G109">
        <v>3.0621210153865498E-3</v>
      </c>
      <c r="H109">
        <v>5.9554739548355203E-4</v>
      </c>
      <c r="I109">
        <v>6.4692150724309297E-4</v>
      </c>
      <c r="J109">
        <v>2.08845561549992E-3</v>
      </c>
      <c r="K109">
        <v>3.2815524625770601E-3</v>
      </c>
      <c r="L109">
        <v>2.6694381439034002E-3</v>
      </c>
      <c r="M109">
        <v>4.6083313653454E-2</v>
      </c>
      <c r="N109">
        <v>4.8301778308971699E-2</v>
      </c>
      <c r="O109">
        <v>5.6279630161699297E-2</v>
      </c>
      <c r="P109">
        <v>0</v>
      </c>
      <c r="Q109">
        <v>1.8105765096971298E-2</v>
      </c>
      <c r="R109">
        <v>2.8963525659029699E-2</v>
      </c>
      <c r="S109">
        <v>2.1473817840173801E-2</v>
      </c>
      <c r="T109">
        <v>3.9748049476668199E-2</v>
      </c>
      <c r="U109">
        <v>2.1109733206704999E-2</v>
      </c>
      <c r="V109">
        <v>6.8980059636262201E-3</v>
      </c>
      <c r="W109">
        <v>3.95878788331087E-2</v>
      </c>
      <c r="X109">
        <v>2.9667970237783999E-2</v>
      </c>
      <c r="AA109" t="str">
        <f t="shared" si="47"/>
        <v>TAG 62:15+NH4</v>
      </c>
      <c r="AB109">
        <f t="shared" si="48"/>
        <v>2.652476513791655E-3</v>
      </c>
      <c r="AC109">
        <f t="shared" si="49"/>
        <v>2.8518560898392951E-3</v>
      </c>
      <c r="AD109">
        <f t="shared" si="50"/>
        <v>1.828834205435051E-3</v>
      </c>
      <c r="AE109">
        <f t="shared" si="51"/>
        <v>1.3676885613715065E-3</v>
      </c>
      <c r="AF109">
        <f t="shared" si="52"/>
        <v>2.9754953032402301E-3</v>
      </c>
      <c r="AG109">
        <f t="shared" si="53"/>
        <v>4.7192545981212849E-2</v>
      </c>
      <c r="AH109">
        <f t="shared" si="54"/>
        <v>2.8139815080849648E-2</v>
      </c>
      <c r="AI109">
        <f t="shared" si="57"/>
        <v>3.0610933658420998E-2</v>
      </c>
      <c r="AJ109">
        <f t="shared" si="58"/>
        <v>1.4003869585165609E-2</v>
      </c>
      <c r="AK109">
        <f t="shared" si="59"/>
        <v>3.4627924535446351E-2</v>
      </c>
      <c r="AM109" t="str">
        <f t="shared" si="60"/>
        <v>TAG 62:15+NH4</v>
      </c>
      <c r="AN109">
        <f t="shared" si="61"/>
        <v>2.3352701347355473E-3</v>
      </c>
      <c r="AO109">
        <f t="shared" si="62"/>
        <v>3.0915017768219095E-2</v>
      </c>
      <c r="AQ109">
        <f t="shared" si="63"/>
        <v>7.0179424582837626E-4</v>
      </c>
      <c r="AR109">
        <f t="shared" si="64"/>
        <v>1.1963744724770924E-2</v>
      </c>
      <c r="AT109">
        <f t="shared" si="55"/>
        <v>3.1385192797808947E-4</v>
      </c>
      <c r="AU109">
        <f t="shared" si="56"/>
        <v>4.8841783314337896E-3</v>
      </c>
      <c r="AW109">
        <f t="shared" si="65"/>
        <v>5.841180827923541E-3</v>
      </c>
    </row>
    <row r="110" spans="1:49" x14ac:dyDescent="0.2">
      <c r="A110" t="s">
        <v>1893</v>
      </c>
      <c r="B110">
        <v>992.84199999999998</v>
      </c>
      <c r="C110">
        <v>8.8091366553993695E-4</v>
      </c>
      <c r="D110">
        <v>1.3848724125070399E-3</v>
      </c>
      <c r="E110">
        <v>7.5286269780892802E-4</v>
      </c>
      <c r="F110">
        <v>8.0100466020599005E-4</v>
      </c>
      <c r="G110">
        <v>1.96786261008132E-4</v>
      </c>
      <c r="H110">
        <v>5.0861691518151004E-4</v>
      </c>
      <c r="I110">
        <v>0</v>
      </c>
      <c r="J110">
        <v>2.3598308104026499E-4</v>
      </c>
      <c r="K110">
        <v>9.7714903039706103E-4</v>
      </c>
      <c r="L110">
        <v>1.47980528633742E-3</v>
      </c>
      <c r="M110">
        <v>5.4291745426117199E-2</v>
      </c>
      <c r="N110">
        <v>5.60335166924383E-2</v>
      </c>
      <c r="O110">
        <v>3.0911032299055102E-2</v>
      </c>
      <c r="P110">
        <v>8.1003998636918997E-2</v>
      </c>
      <c r="Q110">
        <v>1.0355394068654799E-2</v>
      </c>
      <c r="R110">
        <v>4.38675429421812E-3</v>
      </c>
      <c r="S110">
        <v>4.3511423702697602E-2</v>
      </c>
      <c r="T110">
        <v>1.9990393343521502E-2</v>
      </c>
      <c r="U110">
        <v>0</v>
      </c>
      <c r="V110">
        <v>1.27741045539952E-2</v>
      </c>
      <c r="W110">
        <v>3.2848266315721401E-2</v>
      </c>
      <c r="X110">
        <v>3.41365505986687E-2</v>
      </c>
      <c r="AA110" t="str">
        <f t="shared" si="47"/>
        <v>TAG 62:14+NH5</v>
      </c>
      <c r="AB110">
        <f t="shared" si="48"/>
        <v>1.1328930390234885E-3</v>
      </c>
      <c r="AC110">
        <f t="shared" si="49"/>
        <v>7.7693367900745903E-4</v>
      </c>
      <c r="AD110">
        <f t="shared" si="50"/>
        <v>3.5270158809482102E-4</v>
      </c>
      <c r="AE110">
        <f t="shared" si="51"/>
        <v>1.1799154052013249E-4</v>
      </c>
      <c r="AF110">
        <f t="shared" si="52"/>
        <v>1.2284771583672405E-3</v>
      </c>
      <c r="AG110">
        <f t="shared" si="53"/>
        <v>5.5162631059277753E-2</v>
      </c>
      <c r="AH110">
        <f t="shared" si="54"/>
        <v>5.5957515467987051E-2</v>
      </c>
      <c r="AI110">
        <f t="shared" si="57"/>
        <v>3.175090852310955E-2</v>
      </c>
      <c r="AJ110">
        <f t="shared" si="58"/>
        <v>6.3870522769976E-3</v>
      </c>
      <c r="AK110">
        <f t="shared" si="59"/>
        <v>3.3492408457195047E-2</v>
      </c>
      <c r="AM110" t="str">
        <f t="shared" si="60"/>
        <v>TAG 62:14+NH5</v>
      </c>
      <c r="AN110">
        <f t="shared" si="61"/>
        <v>7.2179940100262842E-4</v>
      </c>
      <c r="AO110">
        <f t="shared" si="62"/>
        <v>3.6550103156913392E-2</v>
      </c>
      <c r="AQ110">
        <f t="shared" si="63"/>
        <v>4.8207293159701177E-4</v>
      </c>
      <c r="AR110">
        <f t="shared" si="64"/>
        <v>2.0403830840815856E-2</v>
      </c>
      <c r="AT110">
        <f t="shared" si="55"/>
        <v>2.1558956903270491E-4</v>
      </c>
      <c r="AU110">
        <f t="shared" si="56"/>
        <v>8.3298290596769183E-3</v>
      </c>
      <c r="AW110">
        <f t="shared" si="65"/>
        <v>1.7133373314348135E-2</v>
      </c>
    </row>
    <row r="111" spans="1:49" x14ac:dyDescent="0.2">
      <c r="A111" t="s">
        <v>1894</v>
      </c>
      <c r="B111">
        <v>994.84400000000005</v>
      </c>
      <c r="C111">
        <v>8.0438198741850202E-3</v>
      </c>
      <c r="D111">
        <v>1.12913584078905E-2</v>
      </c>
      <c r="E111">
        <v>7.1265326912674596E-3</v>
      </c>
      <c r="F111">
        <v>7.4400826547686497E-3</v>
      </c>
      <c r="G111">
        <v>4.4884279545590799E-3</v>
      </c>
      <c r="H111">
        <v>6.5480787864791098E-3</v>
      </c>
      <c r="I111">
        <v>7.2875854673751404E-3</v>
      </c>
      <c r="J111">
        <v>6.2050630451445698E-3</v>
      </c>
      <c r="K111">
        <v>7.9073153593263706E-3</v>
      </c>
      <c r="L111">
        <v>8.3824013850921902E-3</v>
      </c>
      <c r="M111">
        <v>8.3754786887739505E-2</v>
      </c>
      <c r="N111">
        <v>9.6182779946152194E-2</v>
      </c>
      <c r="O111">
        <v>4.63159838512043E-2</v>
      </c>
      <c r="P111">
        <v>1.6347817365785802E-2</v>
      </c>
      <c r="Q111">
        <v>1.54235828653291E-2</v>
      </c>
      <c r="R111">
        <v>5.2124265382139601E-2</v>
      </c>
      <c r="S111">
        <v>0.102625939901799</v>
      </c>
      <c r="T111">
        <v>0.16354950635961099</v>
      </c>
      <c r="U111">
        <v>0.11744511561216001</v>
      </c>
      <c r="V111">
        <v>5.2585185123279997E-2</v>
      </c>
      <c r="W111">
        <v>7.0856240038133705E-2</v>
      </c>
      <c r="X111">
        <v>4.5615742108235199E-2</v>
      </c>
      <c r="AA111" t="str">
        <f t="shared" si="47"/>
        <v>TAG 62:13+NH6</v>
      </c>
      <c r="AB111">
        <f t="shared" si="48"/>
        <v>9.6675891410377603E-3</v>
      </c>
      <c r="AC111">
        <f t="shared" si="49"/>
        <v>7.2833076730180546E-3</v>
      </c>
      <c r="AD111">
        <f t="shared" si="50"/>
        <v>5.5182533705190953E-3</v>
      </c>
      <c r="AE111">
        <f t="shared" si="51"/>
        <v>6.7463242562598551E-3</v>
      </c>
      <c r="AF111">
        <f t="shared" si="52"/>
        <v>8.1448583722092804E-3</v>
      </c>
      <c r="AG111">
        <f t="shared" si="53"/>
        <v>8.9968783416945849E-2</v>
      </c>
      <c r="AH111">
        <f t="shared" si="54"/>
        <v>3.1331900608495049E-2</v>
      </c>
      <c r="AI111">
        <f t="shared" si="57"/>
        <v>0.13308772313070499</v>
      </c>
      <c r="AJ111">
        <f t="shared" si="58"/>
        <v>8.5015150367720005E-2</v>
      </c>
      <c r="AK111">
        <f t="shared" si="59"/>
        <v>5.8235991073184452E-2</v>
      </c>
      <c r="AM111" t="str">
        <f t="shared" si="60"/>
        <v>TAG 62:13+NH6</v>
      </c>
      <c r="AN111">
        <f t="shared" si="61"/>
        <v>7.4720665626088088E-3</v>
      </c>
      <c r="AO111">
        <f t="shared" si="62"/>
        <v>7.9527909719410067E-2</v>
      </c>
      <c r="AQ111">
        <f t="shared" si="63"/>
        <v>1.5534386063395633E-3</v>
      </c>
      <c r="AR111">
        <f t="shared" si="64"/>
        <v>3.8026228974255359E-2</v>
      </c>
      <c r="AT111">
        <f t="shared" si="55"/>
        <v>6.947188645295598E-4</v>
      </c>
      <c r="AU111">
        <f t="shared" si="56"/>
        <v>1.5524142971527167E-2</v>
      </c>
      <c r="AW111">
        <f t="shared" si="65"/>
        <v>1.323755321879002E-2</v>
      </c>
    </row>
    <row r="112" spans="1:49" x14ac:dyDescent="0.2">
      <c r="A112" t="s">
        <v>1895</v>
      </c>
      <c r="B112">
        <v>996.846</v>
      </c>
      <c r="C112">
        <v>1.31704559609154E-2</v>
      </c>
      <c r="D112">
        <v>4.5575718574827296E-3</v>
      </c>
      <c r="E112">
        <v>1.24151246183037E-2</v>
      </c>
      <c r="F112">
        <v>8.7095124065272294E-3</v>
      </c>
      <c r="G112">
        <v>8.4625368190247106E-3</v>
      </c>
      <c r="H112">
        <v>5.6660978465031802E-3</v>
      </c>
      <c r="I112">
        <v>6.7049871173402303E-3</v>
      </c>
      <c r="J112">
        <v>1.5725574932925999E-2</v>
      </c>
      <c r="K112">
        <v>7.1321157503969404E-3</v>
      </c>
      <c r="L112">
        <v>7.3259867378259302E-3</v>
      </c>
      <c r="M112">
        <v>8.2455826666036694E-2</v>
      </c>
      <c r="N112">
        <v>8.6582617472330994E-2</v>
      </c>
      <c r="O112">
        <v>3.9063973127046299E-2</v>
      </c>
      <c r="P112">
        <v>7.7612685256795199E-3</v>
      </c>
      <c r="Q112">
        <v>4.2988112344322899E-2</v>
      </c>
      <c r="R112">
        <v>2.3828314641094198E-2</v>
      </c>
      <c r="S112">
        <v>0.147977504350014</v>
      </c>
      <c r="T112">
        <v>0.303803308750005</v>
      </c>
      <c r="U112">
        <v>6.4101891822014506E-2</v>
      </c>
      <c r="V112">
        <v>0.17033413477140499</v>
      </c>
      <c r="W112">
        <v>5.4173794806424098E-2</v>
      </c>
      <c r="X112">
        <v>6.5805327868368999E-2</v>
      </c>
      <c r="AA112" t="str">
        <f t="shared" si="47"/>
        <v>TAG_62:12+NH4_</v>
      </c>
      <c r="AB112">
        <f t="shared" si="48"/>
        <v>8.8640139091990654E-3</v>
      </c>
      <c r="AC112">
        <f t="shared" si="49"/>
        <v>1.0562318512415465E-2</v>
      </c>
      <c r="AD112">
        <f t="shared" si="50"/>
        <v>7.0643173327639454E-3</v>
      </c>
      <c r="AE112">
        <f t="shared" si="51"/>
        <v>1.1215281025133115E-2</v>
      </c>
      <c r="AF112">
        <f t="shared" si="52"/>
        <v>7.2290512441114353E-3</v>
      </c>
      <c r="AG112">
        <f t="shared" si="53"/>
        <v>8.4519222069183844E-2</v>
      </c>
      <c r="AH112">
        <f t="shared" si="54"/>
        <v>2.3412620826362911E-2</v>
      </c>
      <c r="AI112">
        <f t="shared" si="57"/>
        <v>0.2258904065500095</v>
      </c>
      <c r="AJ112">
        <f t="shared" si="58"/>
        <v>0.11721801329670975</v>
      </c>
      <c r="AK112">
        <f t="shared" si="59"/>
        <v>5.9989561337396552E-2</v>
      </c>
      <c r="AM112" t="str">
        <f t="shared" si="60"/>
        <v>TAG_62:12+NH4_</v>
      </c>
      <c r="AN112">
        <f t="shared" si="61"/>
        <v>8.9869964047246051E-3</v>
      </c>
      <c r="AO112">
        <f t="shared" si="62"/>
        <v>0.10220596481593251</v>
      </c>
      <c r="AQ112">
        <f t="shared" si="63"/>
        <v>1.8873978640057006E-3</v>
      </c>
      <c r="AR112">
        <f t="shared" si="64"/>
        <v>7.7179400385352745E-2</v>
      </c>
      <c r="AT112">
        <f t="shared" si="55"/>
        <v>8.4406998490092994E-4</v>
      </c>
      <c r="AU112">
        <f t="shared" si="56"/>
        <v>3.1508358266346272E-2</v>
      </c>
      <c r="AW112">
        <f t="shared" si="65"/>
        <v>5.4027331072077675E-2</v>
      </c>
    </row>
    <row r="113" spans="1:49" x14ac:dyDescent="0.2">
      <c r="A113" t="s">
        <v>1896</v>
      </c>
      <c r="B113">
        <v>998.84799999999996</v>
      </c>
      <c r="C113">
        <v>1.1104094825784099E-2</v>
      </c>
      <c r="D113">
        <v>5.1643404847506302E-3</v>
      </c>
      <c r="E113">
        <v>1.22066880157126E-2</v>
      </c>
      <c r="F113">
        <v>1.0423344539423E-2</v>
      </c>
      <c r="G113">
        <v>1.03125836919444E-2</v>
      </c>
      <c r="H113">
        <v>8.2211751131498097E-3</v>
      </c>
      <c r="I113">
        <v>1.5674654348759899E-2</v>
      </c>
      <c r="J113">
        <v>1.6197460765795701E-2</v>
      </c>
      <c r="K113">
        <v>5.4980516780807299E-3</v>
      </c>
      <c r="L113">
        <v>9.1388011670946092E-3</v>
      </c>
      <c r="M113">
        <v>4.2465363320750599E-2</v>
      </c>
      <c r="N113">
        <v>7.2786512776153001E-2</v>
      </c>
      <c r="O113">
        <v>0.103194367829834</v>
      </c>
      <c r="P113">
        <v>6.4937640642820399E-2</v>
      </c>
      <c r="Q113">
        <v>2.2263781484886901E-2</v>
      </c>
      <c r="R113">
        <v>6.8148648821876504E-2</v>
      </c>
      <c r="S113">
        <v>0.18426826227701501</v>
      </c>
      <c r="T113">
        <v>0.17101371253418299</v>
      </c>
      <c r="U113">
        <v>0.206107081101809</v>
      </c>
      <c r="V113">
        <v>0.25626524758083502</v>
      </c>
      <c r="W113">
        <v>2.66972183922955E-2</v>
      </c>
      <c r="X113">
        <v>3.5934009207194702E-2</v>
      </c>
      <c r="AA113" t="str">
        <f t="shared" si="47"/>
        <v>TAG_62:11+NH4_</v>
      </c>
      <c r="AB113">
        <f t="shared" si="48"/>
        <v>8.1342176552673638E-3</v>
      </c>
      <c r="AC113">
        <f t="shared" si="49"/>
        <v>1.1315016277567799E-2</v>
      </c>
      <c r="AD113">
        <f t="shared" si="50"/>
        <v>9.2668794025471055E-3</v>
      </c>
      <c r="AE113">
        <f t="shared" si="51"/>
        <v>1.59360575572778E-2</v>
      </c>
      <c r="AF113">
        <f t="shared" si="52"/>
        <v>7.3184264225876691E-3</v>
      </c>
      <c r="AG113">
        <f t="shared" si="53"/>
        <v>5.76259380484518E-2</v>
      </c>
      <c r="AH113">
        <f t="shared" si="54"/>
        <v>8.4066004236327208E-2</v>
      </c>
      <c r="AI113">
        <f t="shared" si="57"/>
        <v>0.177640987405599</v>
      </c>
      <c r="AJ113">
        <f t="shared" si="58"/>
        <v>0.231186164341322</v>
      </c>
      <c r="AK113">
        <f t="shared" si="59"/>
        <v>3.1315613799745103E-2</v>
      </c>
      <c r="AM113" t="str">
        <f t="shared" si="60"/>
        <v>TAG_62:11+NH4_</v>
      </c>
      <c r="AN113">
        <f t="shared" si="61"/>
        <v>1.0394119463049547E-2</v>
      </c>
      <c r="AO113">
        <f t="shared" si="62"/>
        <v>0.11636694156628902</v>
      </c>
      <c r="AQ113">
        <f t="shared" si="63"/>
        <v>3.4423408749429682E-3</v>
      </c>
      <c r="AR113">
        <f t="shared" si="64"/>
        <v>8.4654514075903381E-2</v>
      </c>
      <c r="AT113">
        <f t="shared" si="55"/>
        <v>1.5394616396197159E-3</v>
      </c>
      <c r="AU113">
        <f t="shared" si="56"/>
        <v>3.4560060651536585E-2</v>
      </c>
      <c r="AW113">
        <f t="shared" si="65"/>
        <v>4.8785039859685755E-2</v>
      </c>
    </row>
    <row r="114" spans="1:49" x14ac:dyDescent="0.2">
      <c r="A114" t="s">
        <v>1897</v>
      </c>
      <c r="B114">
        <v>1000.85</v>
      </c>
      <c r="C114">
        <v>4.9386798572162299E-3</v>
      </c>
      <c r="D114">
        <v>1.0692112278777401E-2</v>
      </c>
      <c r="E114">
        <v>8.95513787315496E-3</v>
      </c>
      <c r="F114">
        <v>4.0962218814202898E-3</v>
      </c>
      <c r="G114">
        <v>4.2447091738333003E-3</v>
      </c>
      <c r="H114">
        <v>6.7986245749247498E-3</v>
      </c>
      <c r="I114">
        <v>1.06405409690816E-2</v>
      </c>
      <c r="J114">
        <v>8.9628909769741104E-3</v>
      </c>
      <c r="K114">
        <v>9.8823225927389402E-3</v>
      </c>
      <c r="L114">
        <v>1.0319312397021401E-2</v>
      </c>
      <c r="M114">
        <v>2.4898094661118499E-2</v>
      </c>
      <c r="N114">
        <v>0</v>
      </c>
      <c r="O114">
        <v>8.1332488980330506E-2</v>
      </c>
      <c r="P114">
        <v>0</v>
      </c>
      <c r="Q114">
        <v>1.9515757750576099E-2</v>
      </c>
      <c r="R114">
        <v>2.5965355243665601E-2</v>
      </c>
      <c r="S114">
        <v>0.18390005663902101</v>
      </c>
      <c r="T114">
        <v>5.8917928286684698E-2</v>
      </c>
      <c r="U114">
        <v>7.8280102182454805E-2</v>
      </c>
      <c r="V114">
        <v>0.103889408452972</v>
      </c>
      <c r="W114">
        <v>1.1506781577694501E-2</v>
      </c>
      <c r="X114">
        <v>2.00682645424442E-2</v>
      </c>
      <c r="AA114" t="str">
        <f t="shared" si="47"/>
        <v>TAG_62:10+NH4_</v>
      </c>
      <c r="AB114">
        <f t="shared" si="48"/>
        <v>7.8153960679968153E-3</v>
      </c>
      <c r="AC114">
        <f t="shared" si="49"/>
        <v>6.5256798772876249E-3</v>
      </c>
      <c r="AD114">
        <f t="shared" si="50"/>
        <v>5.5216668743790255E-3</v>
      </c>
      <c r="AE114">
        <f t="shared" si="51"/>
        <v>9.8017159730278552E-3</v>
      </c>
      <c r="AF114">
        <f t="shared" si="52"/>
        <v>1.010081749488017E-2</v>
      </c>
      <c r="AG114">
        <f t="shared" si="53"/>
        <v>1.244904733055925E-2</v>
      </c>
      <c r="AH114">
        <f t="shared" si="54"/>
        <v>4.0666244490165253E-2</v>
      </c>
      <c r="AI114">
        <f t="shared" si="57"/>
        <v>0.12140899246285286</v>
      </c>
      <c r="AJ114">
        <f t="shared" si="58"/>
        <v>9.1084755317713401E-2</v>
      </c>
      <c r="AK114">
        <f t="shared" si="59"/>
        <v>1.578752306006935E-2</v>
      </c>
      <c r="AM114" t="str">
        <f t="shared" si="60"/>
        <v>TAG_62:10+NH4_</v>
      </c>
      <c r="AN114">
        <f t="shared" si="61"/>
        <v>7.9530552575142986E-3</v>
      </c>
      <c r="AO114">
        <f t="shared" si="62"/>
        <v>5.627931253227203E-2</v>
      </c>
      <c r="AQ114">
        <f t="shared" si="63"/>
        <v>1.9999018143098271E-3</v>
      </c>
      <c r="AR114">
        <f t="shared" si="64"/>
        <v>4.8108572810237386E-2</v>
      </c>
      <c r="AT114">
        <f t="shared" si="55"/>
        <v>8.9438328102438703E-4</v>
      </c>
      <c r="AU114">
        <f t="shared" si="56"/>
        <v>1.9640242606435696E-2</v>
      </c>
      <c r="AW114">
        <f t="shared" si="65"/>
        <v>8.7974467358083092E-2</v>
      </c>
    </row>
    <row r="115" spans="1:49" x14ac:dyDescent="0.2">
      <c r="A115" t="s">
        <v>1898</v>
      </c>
      <c r="B115">
        <v>1002.852</v>
      </c>
      <c r="C115">
        <v>2.0661446930211901E-3</v>
      </c>
      <c r="D115">
        <v>2.25603406344663E-3</v>
      </c>
      <c r="E115">
        <v>7.13454770030274E-3</v>
      </c>
      <c r="F115">
        <v>7.78885598218147E-4</v>
      </c>
      <c r="G115">
        <v>1.5513755666229599E-3</v>
      </c>
      <c r="H115">
        <v>7.0555141765625898E-4</v>
      </c>
      <c r="I115">
        <v>3.1567772364676002E-3</v>
      </c>
      <c r="J115">
        <v>7.2526333775468797E-3</v>
      </c>
      <c r="K115">
        <v>4.1811491392733597E-3</v>
      </c>
      <c r="L115">
        <v>2.26458491501225E-3</v>
      </c>
      <c r="M115">
        <v>2.1859628453374001E-2</v>
      </c>
      <c r="N115">
        <v>0</v>
      </c>
      <c r="O115">
        <v>3.0911032299055102E-2</v>
      </c>
      <c r="P115">
        <v>1.4430661003573399E-2</v>
      </c>
      <c r="Q115">
        <v>8.1929101874824595E-3</v>
      </c>
      <c r="R115">
        <v>1.3934703607058001E-2</v>
      </c>
      <c r="S115">
        <v>3.9219045161154598E-2</v>
      </c>
      <c r="T115">
        <v>1.55656085544066E-2</v>
      </c>
      <c r="U115">
        <v>1.6728620042082001E-2</v>
      </c>
      <c r="V115">
        <v>9.2505579973374899E-2</v>
      </c>
      <c r="W115">
        <v>1.3899820168750601E-2</v>
      </c>
      <c r="X115">
        <v>0</v>
      </c>
      <c r="AA115" t="str">
        <f t="shared" si="47"/>
        <v>TAG_62:9+NH4</v>
      </c>
      <c r="AB115">
        <f t="shared" si="48"/>
        <v>2.1610893782339101E-3</v>
      </c>
      <c r="AC115">
        <f t="shared" si="49"/>
        <v>3.9567166492604439E-3</v>
      </c>
      <c r="AD115">
        <f t="shared" si="50"/>
        <v>1.1284634921396096E-3</v>
      </c>
      <c r="AE115">
        <f t="shared" si="51"/>
        <v>5.2047053070072395E-3</v>
      </c>
      <c r="AF115">
        <f t="shared" si="52"/>
        <v>3.2228670271428049E-3</v>
      </c>
      <c r="AG115">
        <f t="shared" si="53"/>
        <v>1.0929814226687E-2</v>
      </c>
      <c r="AH115">
        <f t="shared" si="54"/>
        <v>2.2670846651314251E-2</v>
      </c>
      <c r="AI115">
        <f t="shared" si="57"/>
        <v>2.7392326857780598E-2</v>
      </c>
      <c r="AJ115">
        <f t="shared" si="58"/>
        <v>5.4617100007728452E-2</v>
      </c>
      <c r="AK115">
        <f t="shared" si="59"/>
        <v>6.9499100843753003E-3</v>
      </c>
      <c r="AM115" t="str">
        <f t="shared" si="60"/>
        <v>TAG_62:9+NH4</v>
      </c>
      <c r="AN115">
        <f t="shared" si="61"/>
        <v>3.134768370756802E-3</v>
      </c>
      <c r="AO115">
        <f t="shared" si="62"/>
        <v>2.4511999565577123E-2</v>
      </c>
      <c r="AQ115">
        <f t="shared" si="63"/>
        <v>1.5764920957849352E-3</v>
      </c>
      <c r="AR115">
        <f t="shared" si="64"/>
        <v>1.8781014000325121E-2</v>
      </c>
      <c r="AT115">
        <f t="shared" si="55"/>
        <v>7.0502869843324495E-4</v>
      </c>
      <c r="AU115">
        <f t="shared" si="56"/>
        <v>7.6673168588106081E-3</v>
      </c>
      <c r="AW115">
        <f t="shared" si="65"/>
        <v>6.3384218249397217E-2</v>
      </c>
    </row>
    <row r="116" spans="1:49" x14ac:dyDescent="0.2">
      <c r="A116" t="s">
        <v>1899</v>
      </c>
      <c r="B116">
        <v>1004.854</v>
      </c>
      <c r="C116">
        <v>4.72433670054038E-3</v>
      </c>
      <c r="D116">
        <v>1.82855976933551E-3</v>
      </c>
      <c r="E116">
        <v>1.1450343016203999E-3</v>
      </c>
      <c r="F116">
        <v>5.9366498455491502E-3</v>
      </c>
      <c r="G116">
        <v>3.6839336634203498E-3</v>
      </c>
      <c r="H116">
        <v>4.6040655185308702E-3</v>
      </c>
      <c r="I116">
        <v>3.24325697040662E-3</v>
      </c>
      <c r="J116">
        <v>1.1654909609677101E-3</v>
      </c>
      <c r="K116">
        <v>1.82914461215967E-3</v>
      </c>
      <c r="L116">
        <v>4.2869710997489596E-3</v>
      </c>
      <c r="M116">
        <v>2.3979431685988699E-2</v>
      </c>
      <c r="N116">
        <v>0</v>
      </c>
      <c r="O116">
        <v>3.4785409044338599E-2</v>
      </c>
      <c r="P116">
        <v>3.8144907186833603E-2</v>
      </c>
      <c r="Q116">
        <v>2.5227437950198599E-2</v>
      </c>
      <c r="R116">
        <v>1.8333308075605501E-2</v>
      </c>
      <c r="S116">
        <v>1.2533255989482701E-2</v>
      </c>
      <c r="T116">
        <v>5.1002399945592199E-2</v>
      </c>
      <c r="U116">
        <v>1.6302631798298401E-2</v>
      </c>
      <c r="V116">
        <v>4.0077378488387098E-2</v>
      </c>
      <c r="W116">
        <v>0</v>
      </c>
      <c r="X116">
        <v>2.5646553330898499E-2</v>
      </c>
      <c r="AA116" t="str">
        <f t="shared" si="47"/>
        <v>TAG_62:8+NH4_</v>
      </c>
      <c r="AB116">
        <f t="shared" si="48"/>
        <v>3.2764482349379449E-3</v>
      </c>
      <c r="AC116">
        <f t="shared" si="49"/>
        <v>3.5408420735847752E-3</v>
      </c>
      <c r="AD116">
        <f t="shared" si="50"/>
        <v>4.1439995909756102E-3</v>
      </c>
      <c r="AE116">
        <f t="shared" si="51"/>
        <v>2.2043739656871651E-3</v>
      </c>
      <c r="AF116">
        <f t="shared" si="52"/>
        <v>3.0580578559543147E-3</v>
      </c>
      <c r="AG116">
        <f t="shared" si="53"/>
        <v>1.1989715842994349E-2</v>
      </c>
      <c r="AH116">
        <f t="shared" si="54"/>
        <v>3.6465158115586101E-2</v>
      </c>
      <c r="AI116">
        <f t="shared" si="57"/>
        <v>3.1767827967537451E-2</v>
      </c>
      <c r="AJ116">
        <f t="shared" si="58"/>
        <v>2.8190005143342751E-2</v>
      </c>
      <c r="AK116">
        <f t="shared" si="59"/>
        <v>1.2823276665449249E-2</v>
      </c>
      <c r="AM116" t="str">
        <f t="shared" si="60"/>
        <v>TAG_62:8+NH4_</v>
      </c>
      <c r="AN116">
        <f t="shared" si="61"/>
        <v>3.2447443442279616E-3</v>
      </c>
      <c r="AO116">
        <f t="shared" si="62"/>
        <v>2.4247196746981982E-2</v>
      </c>
      <c r="AQ116">
        <f t="shared" si="63"/>
        <v>7.0967622375782261E-4</v>
      </c>
      <c r="AR116">
        <f t="shared" si="64"/>
        <v>1.1204195644395655E-2</v>
      </c>
      <c r="AT116">
        <f t="shared" si="55"/>
        <v>3.173768556675685E-4</v>
      </c>
      <c r="AU116">
        <f t="shared" si="56"/>
        <v>4.5740937178471866E-3</v>
      </c>
      <c r="AW116">
        <f t="shared" si="65"/>
        <v>1.3652415740334786E-2</v>
      </c>
    </row>
    <row r="117" spans="1:49" x14ac:dyDescent="0.2">
      <c r="A117" t="s">
        <v>1900</v>
      </c>
      <c r="B117">
        <v>1006.856</v>
      </c>
      <c r="C117">
        <v>9.6223766719244204E-4</v>
      </c>
      <c r="D117">
        <v>1.84536942259797E-3</v>
      </c>
      <c r="E117">
        <v>0</v>
      </c>
      <c r="F117">
        <v>2.8967770676294399E-3</v>
      </c>
      <c r="G117">
        <v>1.8287650483432801E-3</v>
      </c>
      <c r="H117">
        <v>2.2293628846381699E-3</v>
      </c>
      <c r="I117">
        <v>4.0064074474521804E-3</v>
      </c>
      <c r="J117">
        <v>1.51819553983046E-3</v>
      </c>
      <c r="K117">
        <v>1.4187492793143E-3</v>
      </c>
      <c r="L117">
        <v>4.4248800783339599E-3</v>
      </c>
      <c r="M117">
        <v>2.95199811571508E-2</v>
      </c>
      <c r="N117">
        <v>9.3861265668486904E-2</v>
      </c>
      <c r="O117">
        <v>0</v>
      </c>
      <c r="P117">
        <v>1.50443829568135E-2</v>
      </c>
      <c r="Q117">
        <v>1.2748051821435701E-2</v>
      </c>
      <c r="R117">
        <v>3.6156186625163199E-2</v>
      </c>
      <c r="S117">
        <v>1.8836924278909602E-2</v>
      </c>
      <c r="T117">
        <v>5.3346596247958102E-2</v>
      </c>
      <c r="U117">
        <v>4.9054662721591098E-2</v>
      </c>
      <c r="V117">
        <v>2.5605205598996299E-3</v>
      </c>
      <c r="W117">
        <v>1.3899820168750601E-2</v>
      </c>
      <c r="X117">
        <v>1.02581211187322E-2</v>
      </c>
      <c r="AA117" t="str">
        <f t="shared" si="47"/>
        <v>TAG_62:7+NH4_</v>
      </c>
      <c r="AB117">
        <f t="shared" si="48"/>
        <v>1.4038035448952061E-3</v>
      </c>
      <c r="AC117">
        <f t="shared" si="49"/>
        <v>1.44838853381472E-3</v>
      </c>
      <c r="AD117">
        <f t="shared" si="50"/>
        <v>2.0290639664907249E-3</v>
      </c>
      <c r="AE117">
        <f t="shared" si="51"/>
        <v>2.7623014936413201E-3</v>
      </c>
      <c r="AF117">
        <f t="shared" si="52"/>
        <v>2.9218146788241297E-3</v>
      </c>
      <c r="AG117">
        <f t="shared" si="53"/>
        <v>6.1690623412818849E-2</v>
      </c>
      <c r="AH117">
        <f t="shared" si="54"/>
        <v>7.5221914784067501E-3</v>
      </c>
      <c r="AI117">
        <f t="shared" si="57"/>
        <v>3.6091760263433852E-2</v>
      </c>
      <c r="AJ117">
        <f t="shared" si="58"/>
        <v>2.5807591640745364E-2</v>
      </c>
      <c r="AK117">
        <f t="shared" si="59"/>
        <v>1.20789706437414E-2</v>
      </c>
      <c r="AM117" t="str">
        <f t="shared" si="60"/>
        <v>TAG_62:7+NH4_</v>
      </c>
      <c r="AN117">
        <f t="shared" si="61"/>
        <v>2.1130744435332201E-3</v>
      </c>
      <c r="AO117">
        <f t="shared" si="62"/>
        <v>2.8638227487829244E-2</v>
      </c>
      <c r="AQ117">
        <f t="shared" si="63"/>
        <v>7.1194923577044009E-4</v>
      </c>
      <c r="AR117">
        <f t="shared" si="64"/>
        <v>2.1657126370422358E-2</v>
      </c>
      <c r="AT117">
        <f t="shared" si="55"/>
        <v>3.1839337754234579E-4</v>
      </c>
      <c r="AU117">
        <f t="shared" si="56"/>
        <v>8.841484817084775E-3</v>
      </c>
      <c r="AW117">
        <f t="shared" si="65"/>
        <v>5.1932321581849385E-2</v>
      </c>
    </row>
    <row r="118" spans="1:49" x14ac:dyDescent="0.2">
      <c r="A118" t="s">
        <v>1901</v>
      </c>
      <c r="B118">
        <v>1008.8579999999999</v>
      </c>
      <c r="C118">
        <v>2.98600807952617E-3</v>
      </c>
      <c r="D118">
        <v>1.9982829453655902E-3</v>
      </c>
      <c r="E118">
        <v>1.8972530699957E-3</v>
      </c>
      <c r="F118">
        <v>1.8385208728727901E-3</v>
      </c>
      <c r="G118">
        <v>1.23347670356292E-3</v>
      </c>
      <c r="H118">
        <v>0</v>
      </c>
      <c r="I118">
        <v>3.3316147299598999E-3</v>
      </c>
      <c r="J118">
        <v>7.4398262834678001E-4</v>
      </c>
      <c r="K118">
        <v>3.5740901533566199E-4</v>
      </c>
      <c r="L118">
        <v>1.54083672985307E-3</v>
      </c>
      <c r="M118">
        <v>1.7377297653916102E-2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2.4199496363799598E-3</v>
      </c>
      <c r="V118">
        <v>1.10633475431669E-2</v>
      </c>
      <c r="W118">
        <v>0</v>
      </c>
      <c r="X118">
        <v>5.1422154146242103E-3</v>
      </c>
      <c r="AA118" t="str">
        <f t="shared" si="47"/>
        <v>TAG_62:6+NH4_</v>
      </c>
      <c r="AB118">
        <f t="shared" si="48"/>
        <v>2.4921455124458803E-3</v>
      </c>
      <c r="AC118">
        <f t="shared" si="49"/>
        <v>1.8678869714342451E-3</v>
      </c>
      <c r="AD118">
        <f t="shared" si="50"/>
        <v>6.1673835178146E-4</v>
      </c>
      <c r="AE118">
        <f t="shared" si="51"/>
        <v>2.0377986791533399E-3</v>
      </c>
      <c r="AF118">
        <f t="shared" si="52"/>
        <v>9.4912287259436596E-4</v>
      </c>
      <c r="AG118">
        <f t="shared" si="53"/>
        <v>8.6886488269580509E-3</v>
      </c>
      <c r="AH118">
        <f t="shared" si="54"/>
        <v>0</v>
      </c>
      <c r="AI118">
        <f t="shared" si="57"/>
        <v>0</v>
      </c>
      <c r="AJ118">
        <f t="shared" si="58"/>
        <v>6.74164858977343E-3</v>
      </c>
      <c r="AK118">
        <f t="shared" si="59"/>
        <v>2.5711077073121051E-3</v>
      </c>
      <c r="AM118" t="str">
        <f t="shared" si="60"/>
        <v>TAG_62:6+NH4_</v>
      </c>
      <c r="AN118">
        <f t="shared" si="61"/>
        <v>1.5927384774818583E-3</v>
      </c>
      <c r="AO118">
        <f t="shared" si="62"/>
        <v>3.600281024808717E-3</v>
      </c>
      <c r="AQ118">
        <f t="shared" si="63"/>
        <v>7.8254961242096117E-4</v>
      </c>
      <c r="AR118">
        <f t="shared" si="64"/>
        <v>3.9605214839969231E-3</v>
      </c>
      <c r="AT118">
        <f t="shared" si="55"/>
        <v>3.4996682582787657E-4</v>
      </c>
      <c r="AU118">
        <f t="shared" si="56"/>
        <v>1.6168761251871458E-3</v>
      </c>
      <c r="AW118">
        <f t="shared" si="65"/>
        <v>0.32428483932492186</v>
      </c>
    </row>
    <row r="119" spans="1:49" x14ac:dyDescent="0.2">
      <c r="A119" t="s">
        <v>1902</v>
      </c>
      <c r="B119">
        <v>1010.86</v>
      </c>
      <c r="C119">
        <v>4.34203718704829E-3</v>
      </c>
      <c r="D119">
        <v>2.6263272206027699E-3</v>
      </c>
      <c r="E119">
        <v>2.7883429531894099E-3</v>
      </c>
      <c r="F119">
        <v>4.3627919029333804E-3</v>
      </c>
      <c r="G119">
        <v>6.0968214913090203E-4</v>
      </c>
      <c r="H119">
        <v>1.68167826508019E-3</v>
      </c>
      <c r="I119">
        <v>3.7435305968769299E-3</v>
      </c>
      <c r="J119">
        <v>1.8127541882216099E-3</v>
      </c>
      <c r="K119">
        <v>5.3037517293684597E-4</v>
      </c>
      <c r="L119">
        <v>5.7458863633085798E-3</v>
      </c>
      <c r="M119">
        <v>0</v>
      </c>
      <c r="N119">
        <v>1.9588410926220899E-2</v>
      </c>
      <c r="O119">
        <v>0</v>
      </c>
      <c r="P119">
        <v>0</v>
      </c>
      <c r="Q119">
        <v>7.9997868981217402E-3</v>
      </c>
      <c r="R119">
        <v>0</v>
      </c>
      <c r="S119">
        <v>0</v>
      </c>
      <c r="T119">
        <v>2.4824495330482001E-2</v>
      </c>
      <c r="U119">
        <v>3.8308204637608402E-2</v>
      </c>
      <c r="V119">
        <v>0</v>
      </c>
      <c r="W119">
        <v>0</v>
      </c>
      <c r="X119">
        <v>0</v>
      </c>
      <c r="AA119" t="str">
        <f t="shared" si="47"/>
        <v>TAG_62:5+NH4_</v>
      </c>
      <c r="AB119">
        <f t="shared" si="48"/>
        <v>3.48418220382553E-3</v>
      </c>
      <c r="AC119">
        <f t="shared" si="49"/>
        <v>3.5755674280613953E-3</v>
      </c>
      <c r="AD119">
        <f t="shared" si="50"/>
        <v>1.1456802071055461E-3</v>
      </c>
      <c r="AE119">
        <f t="shared" si="51"/>
        <v>2.7781423925492699E-3</v>
      </c>
      <c r="AF119">
        <f t="shared" si="52"/>
        <v>3.1381307681227128E-3</v>
      </c>
      <c r="AG119">
        <f t="shared" si="53"/>
        <v>9.7942054631104496E-3</v>
      </c>
      <c r="AH119">
        <f t="shared" si="54"/>
        <v>0</v>
      </c>
      <c r="AI119">
        <f t="shared" si="57"/>
        <v>1.2412247665241001E-2</v>
      </c>
      <c r="AJ119">
        <f t="shared" si="58"/>
        <v>1.9154102318804201E-2</v>
      </c>
      <c r="AK119">
        <f t="shared" si="59"/>
        <v>0</v>
      </c>
      <c r="AM119" t="str">
        <f t="shared" si="60"/>
        <v>TAG_62:5+NH4_</v>
      </c>
      <c r="AN119">
        <f t="shared" si="61"/>
        <v>2.8243405999328905E-3</v>
      </c>
      <c r="AO119">
        <f t="shared" si="62"/>
        <v>8.2721110894311313E-3</v>
      </c>
      <c r="AQ119">
        <f t="shared" si="63"/>
        <v>9.8972621820290997E-4</v>
      </c>
      <c r="AR119">
        <f t="shared" si="64"/>
        <v>8.2875038313215323E-3</v>
      </c>
      <c r="AT119">
        <f t="shared" si="55"/>
        <v>4.4261902060309925E-4</v>
      </c>
      <c r="AU119">
        <f t="shared" si="56"/>
        <v>3.3833592713497307E-3</v>
      </c>
      <c r="AW119">
        <f t="shared" si="65"/>
        <v>0.21628813061129637</v>
      </c>
    </row>
    <row r="120" spans="1:49" x14ac:dyDescent="0.2">
      <c r="A120" t="s">
        <v>115</v>
      </c>
      <c r="B120" t="s">
        <v>115</v>
      </c>
      <c r="C120" t="s">
        <v>115</v>
      </c>
      <c r="D120" t="s">
        <v>115</v>
      </c>
      <c r="E120" t="s">
        <v>115</v>
      </c>
      <c r="F120" t="s">
        <v>115</v>
      </c>
      <c r="G120" t="s">
        <v>115</v>
      </c>
      <c r="H120" t="s">
        <v>115</v>
      </c>
      <c r="I120" t="s">
        <v>115</v>
      </c>
      <c r="J120" t="s">
        <v>115</v>
      </c>
      <c r="K120" t="s">
        <v>115</v>
      </c>
      <c r="L120" t="s">
        <v>115</v>
      </c>
      <c r="M120" t="s">
        <v>115</v>
      </c>
      <c r="N120" t="s">
        <v>115</v>
      </c>
      <c r="O120" t="s">
        <v>115</v>
      </c>
      <c r="P120" t="s">
        <v>115</v>
      </c>
      <c r="Q120" t="s">
        <v>115</v>
      </c>
      <c r="R120" t="s">
        <v>115</v>
      </c>
      <c r="S120" t="s">
        <v>115</v>
      </c>
      <c r="T120" t="s">
        <v>115</v>
      </c>
      <c r="U120" t="s">
        <v>115</v>
      </c>
      <c r="V120" t="s">
        <v>115</v>
      </c>
      <c r="W120" t="s">
        <v>115</v>
      </c>
      <c r="X120" t="s">
        <v>115</v>
      </c>
    </row>
    <row r="121" spans="1:49" x14ac:dyDescent="0.2">
      <c r="A121" t="s">
        <v>116</v>
      </c>
      <c r="B121">
        <v>101125.942</v>
      </c>
      <c r="C121">
        <v>566.19187235020001</v>
      </c>
      <c r="D121">
        <v>563.07940548101703</v>
      </c>
      <c r="E121">
        <v>539.39660095387705</v>
      </c>
      <c r="F121">
        <v>474.629039938674</v>
      </c>
      <c r="G121">
        <v>550.22039110801597</v>
      </c>
      <c r="H121">
        <v>543.41750827312205</v>
      </c>
      <c r="I121">
        <v>532.64799480183899</v>
      </c>
      <c r="J121">
        <v>565.89085133406695</v>
      </c>
      <c r="K121">
        <v>524.36328997749604</v>
      </c>
      <c r="L121">
        <v>538.40353815825802</v>
      </c>
      <c r="M121">
        <v>18037.614460254601</v>
      </c>
      <c r="N121">
        <v>18492.422904385901</v>
      </c>
      <c r="O121">
        <v>23388.655137266702</v>
      </c>
      <c r="P121">
        <v>25387.358708995402</v>
      </c>
      <c r="Q121">
        <v>8021.45491161056</v>
      </c>
      <c r="R121">
        <v>8415.6353604346605</v>
      </c>
      <c r="S121">
        <v>13949.468831805299</v>
      </c>
      <c r="T121">
        <v>13910.332515734101</v>
      </c>
      <c r="U121">
        <v>11192.988253191899</v>
      </c>
      <c r="V121">
        <v>11144.6144372362</v>
      </c>
      <c r="W121">
        <v>11236.5231498962</v>
      </c>
      <c r="X121">
        <v>11806.5933374622</v>
      </c>
      <c r="AA121" t="str">
        <f t="shared" si="47"/>
        <v>TOTAL</v>
      </c>
      <c r="AB121">
        <f t="shared" si="48"/>
        <v>564.63563891560852</v>
      </c>
      <c r="AC121">
        <f t="shared" si="49"/>
        <v>507.01282044627555</v>
      </c>
      <c r="AD121">
        <f t="shared" si="50"/>
        <v>546.81894969056907</v>
      </c>
      <c r="AE121">
        <f t="shared" si="51"/>
        <v>549.26942306795297</v>
      </c>
      <c r="AF121">
        <f t="shared" si="52"/>
        <v>531.38341406787708</v>
      </c>
      <c r="AG121">
        <f t="shared" si="53"/>
        <v>18265.018682320253</v>
      </c>
      <c r="AH121">
        <f t="shared" si="54"/>
        <v>24388.006923131052</v>
      </c>
      <c r="AI121">
        <f>AVERAGE(S121:T121)</f>
        <v>13929.9006737697</v>
      </c>
      <c r="AJ121">
        <f>AVERAGE(U121:V121)</f>
        <v>11168.801345214049</v>
      </c>
      <c r="AK121">
        <f>AVERAGE(W121:X121)</f>
        <v>11521.558243679199</v>
      </c>
      <c r="AM121" t="str">
        <f>A121</f>
        <v>TOTAL</v>
      </c>
      <c r="AN121">
        <f>AVERAGE(AB121:AF121)</f>
        <v>539.8240492376566</v>
      </c>
      <c r="AO121">
        <f>AVERAGE(AG121:AK121)</f>
        <v>15854.657173622851</v>
      </c>
      <c r="AQ121">
        <f>STDEV(AB121:AF121)</f>
        <v>21.80355337070614</v>
      </c>
      <c r="AR121">
        <f>STDEV(AG121:AK121)</f>
        <v>5546.7463281431974</v>
      </c>
      <c r="AT121">
        <f t="shared" si="55"/>
        <v>9.7508454975887204</v>
      </c>
      <c r="AU121">
        <f t="shared" si="56"/>
        <v>2264.4497061011698</v>
      </c>
      <c r="AW121">
        <f>TTEST(AB121:AF121,AG121:AK121,2,3)</f>
        <v>3.4954361959646314E-3</v>
      </c>
    </row>
    <row r="124" spans="1:49" x14ac:dyDescent="0.2">
      <c r="A124" s="1" t="s">
        <v>2120</v>
      </c>
      <c r="B124" s="2"/>
      <c r="C124">
        <f t="shared" ref="C124:E124" si="66">SUM(C108,C93,C79,C66,C55,C45,C36,C28,C22,C17,C12,C7)</f>
        <v>5.4730987836268881</v>
      </c>
      <c r="D124">
        <f t="shared" si="66"/>
        <v>6.116379923131543</v>
      </c>
      <c r="E124">
        <f t="shared" si="66"/>
        <v>5.7100569988967491</v>
      </c>
      <c r="F124">
        <f t="shared" ref="F124:X124" si="67">SUM(F108,F93,F79,F66,F55,F45,F36,F28,F22,F17,F12,F7)</f>
        <v>5.6291357974415339</v>
      </c>
      <c r="G124">
        <f t="shared" si="67"/>
        <v>5.9623981662775352</v>
      </c>
      <c r="H124">
        <f t="shared" si="67"/>
        <v>6.5785243997086624</v>
      </c>
      <c r="I124">
        <f t="shared" si="67"/>
        <v>5.5909332067655138</v>
      </c>
      <c r="J124">
        <f t="shared" si="67"/>
        <v>5.9211433249322063</v>
      </c>
      <c r="K124">
        <f t="shared" si="67"/>
        <v>5.067059114904767</v>
      </c>
      <c r="L124">
        <f t="shared" si="67"/>
        <v>5.7502291876144129</v>
      </c>
      <c r="M124">
        <f t="shared" si="67"/>
        <v>32.294062275877835</v>
      </c>
      <c r="N124">
        <f t="shared" si="67"/>
        <v>31.445378715716419</v>
      </c>
      <c r="O124">
        <f t="shared" si="67"/>
        <v>42.26397931547293</v>
      </c>
      <c r="P124">
        <f t="shared" si="67"/>
        <v>41.633412204463546</v>
      </c>
      <c r="Q124">
        <f t="shared" si="67"/>
        <v>17.114592980709986</v>
      </c>
      <c r="R124">
        <f t="shared" si="67"/>
        <v>16.607490610502399</v>
      </c>
      <c r="S124">
        <f t="shared" si="67"/>
        <v>30.169879301125643</v>
      </c>
      <c r="T124">
        <f t="shared" si="67"/>
        <v>35.449940011926813</v>
      </c>
      <c r="U124">
        <f t="shared" si="67"/>
        <v>29.207244056707076</v>
      </c>
      <c r="V124">
        <f t="shared" si="67"/>
        <v>23.18636053139889</v>
      </c>
      <c r="W124">
        <f t="shared" si="67"/>
        <v>25.503064294575889</v>
      </c>
      <c r="X124">
        <f t="shared" si="67"/>
        <v>23.953998209594996</v>
      </c>
      <c r="AA124" t="str">
        <f t="shared" si="47"/>
        <v>Saturated Sum</v>
      </c>
      <c r="AB124">
        <f t="shared" si="48"/>
        <v>5.7947393533792155</v>
      </c>
      <c r="AC124">
        <f t="shared" si="49"/>
        <v>5.6695963981691415</v>
      </c>
      <c r="AD124">
        <f t="shared" si="50"/>
        <v>6.2704612829930984</v>
      </c>
      <c r="AE124">
        <f t="shared" si="51"/>
        <v>5.7560382658488596</v>
      </c>
      <c r="AF124">
        <f t="shared" si="52"/>
        <v>5.4086441512595904</v>
      </c>
      <c r="AG124">
        <f t="shared" si="53"/>
        <v>31.869720495797125</v>
      </c>
      <c r="AH124">
        <f t="shared" si="54"/>
        <v>41.948695759968238</v>
      </c>
      <c r="AI124">
        <f t="shared" ref="AI124:AI129" si="68">AVERAGE(S124:T124)</f>
        <v>32.80990965652623</v>
      </c>
      <c r="AJ124">
        <f t="shared" ref="AJ124:AJ129" si="69">AVERAGE(U124:V124)</f>
        <v>26.196802294052983</v>
      </c>
      <c r="AK124">
        <f t="shared" ref="AK124:AK129" si="70">AVERAGE(W124:X124)</f>
        <v>24.728531252085443</v>
      </c>
      <c r="AM124" t="str">
        <f t="shared" ref="AM124:AM129" si="71">A124</f>
        <v>Saturated Sum</v>
      </c>
      <c r="AN124">
        <f t="shared" ref="AN124:AN129" si="72">AVERAGE(AB124:AF124)</f>
        <v>5.7798958903299811</v>
      </c>
      <c r="AO124">
        <f t="shared" ref="AO124:AO129" si="73">AVERAGE(AG124:AK124)</f>
        <v>31.510731891686003</v>
      </c>
      <c r="AQ124">
        <f t="shared" ref="AQ124:AQ129" si="74">STDEV(AB124:AF124)</f>
        <v>0.31282493141277246</v>
      </c>
      <c r="AR124">
        <f t="shared" ref="AR124:AR129" si="75">STDEV(AG124:AK124)</f>
        <v>6.8008072808031512</v>
      </c>
      <c r="AT124">
        <f t="shared" si="55"/>
        <v>0.1398995623391337</v>
      </c>
      <c r="AU124">
        <f t="shared" si="56"/>
        <v>2.7764179461620797</v>
      </c>
      <c r="AW124">
        <f t="shared" ref="AW124:AW129" si="76">TTEST(AB124:AF124,AG124:AK124,2,3)</f>
        <v>1.0541837571983262E-3</v>
      </c>
    </row>
    <row r="125" spans="1:49" x14ac:dyDescent="0.2">
      <c r="A125" s="1" t="s">
        <v>2121</v>
      </c>
      <c r="B125" s="2"/>
      <c r="C125">
        <f t="shared" ref="C125:E125" si="77">SUM(C107,C92,C78,C65,C54,C44,C35,C27,C21,C16,C11)</f>
        <v>61.097821915087565</v>
      </c>
      <c r="D125">
        <f t="shared" si="77"/>
        <v>61.418937417688362</v>
      </c>
      <c r="E125">
        <f t="shared" si="77"/>
        <v>61.467195482886943</v>
      </c>
      <c r="F125">
        <f t="shared" ref="F125:X125" si="78">SUM(F107,F92,F78,F65,F54,F44,F35,F27,F21,F16,F11)</f>
        <v>53.357287556099259</v>
      </c>
      <c r="G125">
        <f t="shared" si="78"/>
        <v>61.301422971908046</v>
      </c>
      <c r="H125">
        <f t="shared" si="78"/>
        <v>58.923639313220612</v>
      </c>
      <c r="I125">
        <f t="shared" si="78"/>
        <v>56.631599559429247</v>
      </c>
      <c r="J125">
        <f t="shared" si="78"/>
        <v>57.600504984759091</v>
      </c>
      <c r="K125">
        <f t="shared" si="78"/>
        <v>56.508600330599442</v>
      </c>
      <c r="L125">
        <f t="shared" si="78"/>
        <v>59.22164477581331</v>
      </c>
      <c r="M125">
        <f t="shared" si="78"/>
        <v>472.25280988687217</v>
      </c>
      <c r="N125">
        <f t="shared" si="78"/>
        <v>485.09667292239709</v>
      </c>
      <c r="O125">
        <f t="shared" si="78"/>
        <v>602.94178491033233</v>
      </c>
      <c r="P125">
        <f t="shared" si="78"/>
        <v>646.3458354747313</v>
      </c>
      <c r="Q125">
        <f t="shared" si="78"/>
        <v>249.48628833018282</v>
      </c>
      <c r="R125">
        <f t="shared" si="78"/>
        <v>257.82350769327348</v>
      </c>
      <c r="S125">
        <f t="shared" si="78"/>
        <v>432.71474115171532</v>
      </c>
      <c r="T125">
        <f t="shared" si="78"/>
        <v>479.3598281742847</v>
      </c>
      <c r="U125">
        <f t="shared" si="78"/>
        <v>444.98321363108778</v>
      </c>
      <c r="V125">
        <f t="shared" si="78"/>
        <v>387.16652890425769</v>
      </c>
      <c r="W125">
        <f t="shared" si="78"/>
        <v>334.6186125185655</v>
      </c>
      <c r="X125">
        <f t="shared" si="78"/>
        <v>330.57882324956086</v>
      </c>
      <c r="AA125" t="str">
        <f t="shared" si="47"/>
        <v>Mono Sum</v>
      </c>
      <c r="AB125">
        <f t="shared" si="48"/>
        <v>61.258379666387967</v>
      </c>
      <c r="AC125">
        <f t="shared" si="49"/>
        <v>57.412241519493101</v>
      </c>
      <c r="AD125">
        <f t="shared" si="50"/>
        <v>60.112531142564329</v>
      </c>
      <c r="AE125">
        <f t="shared" si="51"/>
        <v>57.116052272094166</v>
      </c>
      <c r="AF125">
        <f t="shared" si="52"/>
        <v>57.865122553206376</v>
      </c>
      <c r="AG125">
        <f t="shared" si="53"/>
        <v>478.67474140463463</v>
      </c>
      <c r="AH125">
        <f t="shared" si="54"/>
        <v>624.64381019253187</v>
      </c>
      <c r="AI125">
        <f t="shared" si="68"/>
        <v>456.03728466300004</v>
      </c>
      <c r="AJ125">
        <f t="shared" si="69"/>
        <v>416.07487126767273</v>
      </c>
      <c r="AK125">
        <f t="shared" si="70"/>
        <v>332.59871788406315</v>
      </c>
      <c r="AM125" t="str">
        <f t="shared" si="71"/>
        <v>Mono Sum</v>
      </c>
      <c r="AN125">
        <f t="shared" si="72"/>
        <v>58.752865430749196</v>
      </c>
      <c r="AO125">
        <f t="shared" si="73"/>
        <v>461.6058850823805</v>
      </c>
      <c r="AQ125">
        <f t="shared" si="74"/>
        <v>1.8296727601732596</v>
      </c>
      <c r="AR125">
        <f t="shared" si="75"/>
        <v>106.79377626825135</v>
      </c>
      <c r="AT125">
        <f t="shared" si="55"/>
        <v>0.81825453366541567</v>
      </c>
      <c r="AU125">
        <f t="shared" si="56"/>
        <v>43.598376593693885</v>
      </c>
      <c r="AW125">
        <f t="shared" si="76"/>
        <v>1.0796869796608124E-3</v>
      </c>
    </row>
    <row r="126" spans="1:49" x14ac:dyDescent="0.2">
      <c r="A126" s="1" t="s">
        <v>2122</v>
      </c>
      <c r="B126" s="2"/>
      <c r="C126">
        <f t="shared" ref="C126:E126" si="79">SUM(C109:C119,C94:C106,C80:C91,C67:C77,C56:C64,C46:C53,C37:C43,C29:C34,C23:C26,C18:C20,C13:C15,C8:C10)</f>
        <v>499.62095165148531</v>
      </c>
      <c r="D126">
        <f t="shared" si="79"/>
        <v>495.54408814019712</v>
      </c>
      <c r="E126">
        <f t="shared" si="79"/>
        <v>472.21934847209297</v>
      </c>
      <c r="F126">
        <f t="shared" ref="F126:X126" si="80">SUM(F109:F119,F94:F106,F80:F91,F67:F77,F56:F64,F46:F53,F37:F43,F29:F34,F23:F26,F18:F20,F13:F15,F8:F10)</f>
        <v>415.64261658513351</v>
      </c>
      <c r="G126">
        <f t="shared" si="80"/>
        <v>482.9565699698303</v>
      </c>
      <c r="H126">
        <f t="shared" si="80"/>
        <v>477.91534456019224</v>
      </c>
      <c r="I126">
        <f t="shared" si="80"/>
        <v>470.42546203564467</v>
      </c>
      <c r="J126">
        <f t="shared" si="80"/>
        <v>502.36920302437551</v>
      </c>
      <c r="K126">
        <f t="shared" si="80"/>
        <v>462.78763053199225</v>
      </c>
      <c r="L126">
        <f t="shared" si="80"/>
        <v>473.43166419483032</v>
      </c>
      <c r="M126">
        <f t="shared" si="80"/>
        <v>17533.067588091828</v>
      </c>
      <c r="N126">
        <f t="shared" si="80"/>
        <v>17975.880852747738</v>
      </c>
      <c r="O126">
        <f t="shared" si="80"/>
        <v>22743.449373040901</v>
      </c>
      <c r="P126">
        <f t="shared" si="80"/>
        <v>24699.379461316181</v>
      </c>
      <c r="Q126">
        <f t="shared" si="80"/>
        <v>7754.8540302996626</v>
      </c>
      <c r="R126">
        <f t="shared" si="80"/>
        <v>8141.2043621308867</v>
      </c>
      <c r="S126">
        <f t="shared" si="80"/>
        <v>13486.584211352425</v>
      </c>
      <c r="T126">
        <f t="shared" si="80"/>
        <v>13395.522747547853</v>
      </c>
      <c r="U126">
        <f t="shared" si="80"/>
        <v>10718.797795504141</v>
      </c>
      <c r="V126">
        <f t="shared" si="80"/>
        <v>10734.261547800519</v>
      </c>
      <c r="W126">
        <f t="shared" si="80"/>
        <v>10876.401473083015</v>
      </c>
      <c r="X126">
        <f t="shared" si="80"/>
        <v>11452.060516003012</v>
      </c>
      <c r="AA126" t="str">
        <f t="shared" si="47"/>
        <v>Poly Sum</v>
      </c>
      <c r="AB126">
        <f t="shared" si="48"/>
        <v>497.58251989584119</v>
      </c>
      <c r="AC126">
        <f t="shared" si="49"/>
        <v>443.93098252861324</v>
      </c>
      <c r="AD126">
        <f t="shared" si="50"/>
        <v>480.43595726501127</v>
      </c>
      <c r="AE126">
        <f t="shared" si="51"/>
        <v>486.39733253001009</v>
      </c>
      <c r="AF126">
        <f t="shared" si="52"/>
        <v>468.10964736341128</v>
      </c>
      <c r="AG126">
        <f t="shared" si="53"/>
        <v>17754.474220419783</v>
      </c>
      <c r="AH126">
        <f t="shared" si="54"/>
        <v>23721.414417178541</v>
      </c>
      <c r="AI126">
        <f t="shared" si="68"/>
        <v>13441.05347945014</v>
      </c>
      <c r="AJ126">
        <f t="shared" si="69"/>
        <v>10726.52967165233</v>
      </c>
      <c r="AK126">
        <f t="shared" si="70"/>
        <v>11164.230994543013</v>
      </c>
      <c r="AM126" t="str">
        <f t="shared" si="71"/>
        <v>Poly Sum</v>
      </c>
      <c r="AN126">
        <f t="shared" si="72"/>
        <v>475.2912879165774</v>
      </c>
      <c r="AO126">
        <f t="shared" si="73"/>
        <v>15361.540556648764</v>
      </c>
      <c r="AQ126">
        <f t="shared" si="74"/>
        <v>20.504606725531698</v>
      </c>
      <c r="AR126">
        <f t="shared" si="75"/>
        <v>5440.6485495996703</v>
      </c>
      <c r="AT126">
        <f t="shared" si="55"/>
        <v>9.1699388980376497</v>
      </c>
      <c r="AU126">
        <f t="shared" si="56"/>
        <v>2221.1354693887615</v>
      </c>
      <c r="AW126">
        <f t="shared" si="76"/>
        <v>3.6140903137012637E-3</v>
      </c>
    </row>
    <row r="127" spans="1:49" x14ac:dyDescent="0.2">
      <c r="A127" s="1" t="s">
        <v>2123</v>
      </c>
      <c r="C127">
        <f t="shared" ref="C127:E127" si="81">SUM(C7:C45)</f>
        <v>360.31992086185306</v>
      </c>
      <c r="D127">
        <f t="shared" si="81"/>
        <v>358.96455597188094</v>
      </c>
      <c r="E127">
        <f t="shared" si="81"/>
        <v>339.32795464253678</v>
      </c>
      <c r="F127">
        <f t="shared" ref="F127:X127" si="82">SUM(F7:F45)</f>
        <v>312.85062396105843</v>
      </c>
      <c r="G127">
        <f t="shared" si="82"/>
        <v>368.71404900752827</v>
      </c>
      <c r="H127">
        <f t="shared" si="82"/>
        <v>360.05918130211944</v>
      </c>
      <c r="I127">
        <f t="shared" si="82"/>
        <v>336.53075230970421</v>
      </c>
      <c r="J127">
        <f t="shared" si="82"/>
        <v>364.08412254158384</v>
      </c>
      <c r="K127">
        <f t="shared" si="82"/>
        <v>328.5451145497895</v>
      </c>
      <c r="L127">
        <f t="shared" si="82"/>
        <v>349.35017027059985</v>
      </c>
      <c r="M127">
        <f t="shared" si="82"/>
        <v>3667.0513091125772</v>
      </c>
      <c r="N127">
        <f t="shared" si="82"/>
        <v>3742.5912241388664</v>
      </c>
      <c r="O127">
        <f t="shared" si="82"/>
        <v>5022.3045887926482</v>
      </c>
      <c r="P127">
        <f t="shared" si="82"/>
        <v>5515.8327020755823</v>
      </c>
      <c r="Q127">
        <f t="shared" si="82"/>
        <v>1501.597860534883</v>
      </c>
      <c r="R127">
        <f t="shared" si="82"/>
        <v>1597.438832524982</v>
      </c>
      <c r="S127">
        <f t="shared" si="82"/>
        <v>2526.391810094789</v>
      </c>
      <c r="T127">
        <f t="shared" si="82"/>
        <v>2560.8431285210804</v>
      </c>
      <c r="U127">
        <f t="shared" si="82"/>
        <v>2334.8449307433007</v>
      </c>
      <c r="V127">
        <f t="shared" si="82"/>
        <v>2192.8554444556858</v>
      </c>
      <c r="W127">
        <f t="shared" si="82"/>
        <v>2448.3757641608267</v>
      </c>
      <c r="X127">
        <f t="shared" si="82"/>
        <v>2515.2560783474769</v>
      </c>
      <c r="AA127" t="str">
        <f t="shared" si="47"/>
        <v>Short Sum</v>
      </c>
      <c r="AB127">
        <f t="shared" si="48"/>
        <v>359.64223841686703</v>
      </c>
      <c r="AC127">
        <f t="shared" si="49"/>
        <v>326.08928930179763</v>
      </c>
      <c r="AD127">
        <f t="shared" si="50"/>
        <v>364.38661515482386</v>
      </c>
      <c r="AE127">
        <f t="shared" si="51"/>
        <v>350.30743742564403</v>
      </c>
      <c r="AF127">
        <f t="shared" si="52"/>
        <v>338.9476424101947</v>
      </c>
      <c r="AG127">
        <f t="shared" si="53"/>
        <v>3704.8212666257218</v>
      </c>
      <c r="AH127">
        <f t="shared" si="54"/>
        <v>5269.0686454341158</v>
      </c>
      <c r="AI127">
        <f t="shared" si="68"/>
        <v>2543.6174693079347</v>
      </c>
      <c r="AJ127">
        <f t="shared" si="69"/>
        <v>2263.8501875994934</v>
      </c>
      <c r="AK127">
        <f t="shared" si="70"/>
        <v>2481.8159212541518</v>
      </c>
      <c r="AM127" t="str">
        <f t="shared" si="71"/>
        <v>Short Sum</v>
      </c>
      <c r="AN127">
        <f t="shared" si="72"/>
        <v>347.87464454186545</v>
      </c>
      <c r="AO127">
        <f t="shared" si="73"/>
        <v>3252.6346980442841</v>
      </c>
      <c r="AQ127">
        <f t="shared" si="74"/>
        <v>15.583107764020829</v>
      </c>
      <c r="AR127">
        <f t="shared" si="75"/>
        <v>1259.4681796679433</v>
      </c>
      <c r="AT127">
        <f t="shared" si="55"/>
        <v>6.9689776522110645</v>
      </c>
      <c r="AU127">
        <f t="shared" si="56"/>
        <v>514.17573124307137</v>
      </c>
      <c r="AW127">
        <f t="shared" si="76"/>
        <v>6.7075686368333288E-3</v>
      </c>
    </row>
    <row r="128" spans="1:49" x14ac:dyDescent="0.2">
      <c r="A128" s="1" t="s">
        <v>2124</v>
      </c>
      <c r="C128">
        <f t="shared" ref="C128:E128" si="83">SUM(C46:C108)</f>
        <v>205.81553857126229</v>
      </c>
      <c r="D128">
        <f t="shared" si="83"/>
        <v>204.06909391581911</v>
      </c>
      <c r="E128">
        <f t="shared" si="83"/>
        <v>200.01189234595611</v>
      </c>
      <c r="F128">
        <f t="shared" ref="F128:X128" si="84">SUM(F46:F108)</f>
        <v>161.72776091546925</v>
      </c>
      <c r="G128">
        <f t="shared" si="84"/>
        <v>181.46666770244082</v>
      </c>
      <c r="H128">
        <f t="shared" si="84"/>
        <v>183.32076817228443</v>
      </c>
      <c r="I128">
        <f t="shared" si="84"/>
        <v>196.05880621574426</v>
      </c>
      <c r="J128">
        <f t="shared" si="84"/>
        <v>201.74482030737056</v>
      </c>
      <c r="K128">
        <f t="shared" si="84"/>
        <v>195.77518009361444</v>
      </c>
      <c r="L128">
        <f t="shared" si="84"/>
        <v>188.99578898335469</v>
      </c>
      <c r="M128">
        <f t="shared" si="84"/>
        <v>14370.136465672429</v>
      </c>
      <c r="N128">
        <f t="shared" si="84"/>
        <v>14749.358343365204</v>
      </c>
      <c r="O128">
        <f t="shared" si="84"/>
        <v>18365.927754556458</v>
      </c>
      <c r="P128">
        <f t="shared" si="84"/>
        <v>19871.288336243455</v>
      </c>
      <c r="Q128">
        <f t="shared" si="84"/>
        <v>6519.6742304952068</v>
      </c>
      <c r="R128">
        <f t="shared" si="84"/>
        <v>6817.9246868473292</v>
      </c>
      <c r="S128">
        <f t="shared" si="84"/>
        <v>11422.322675480329</v>
      </c>
      <c r="T128">
        <f t="shared" si="84"/>
        <v>11348.587625214159</v>
      </c>
      <c r="U128">
        <f t="shared" si="84"/>
        <v>8857.533464455877</v>
      </c>
      <c r="V128">
        <f t="shared" si="84"/>
        <v>8951.0100398674822</v>
      </c>
      <c r="W128">
        <f t="shared" si="84"/>
        <v>8787.883915915032</v>
      </c>
      <c r="X128">
        <f t="shared" si="84"/>
        <v>9291.0649843602678</v>
      </c>
      <c r="AA128" t="str">
        <f t="shared" si="47"/>
        <v>Medium Sum</v>
      </c>
      <c r="AB128">
        <f t="shared" si="48"/>
        <v>204.94231624354069</v>
      </c>
      <c r="AC128">
        <f t="shared" si="49"/>
        <v>180.86982663071268</v>
      </c>
      <c r="AD128">
        <f t="shared" si="50"/>
        <v>182.39371793736262</v>
      </c>
      <c r="AE128">
        <f t="shared" si="51"/>
        <v>198.90181326155741</v>
      </c>
      <c r="AF128">
        <f t="shared" si="52"/>
        <v>192.38548453848455</v>
      </c>
      <c r="AG128">
        <f t="shared" si="53"/>
        <v>14559.747404518817</v>
      </c>
      <c r="AH128">
        <f t="shared" si="54"/>
        <v>19118.608045399957</v>
      </c>
      <c r="AI128">
        <f t="shared" si="68"/>
        <v>11385.455150347243</v>
      </c>
      <c r="AJ128">
        <f t="shared" si="69"/>
        <v>8904.2717521616796</v>
      </c>
      <c r="AK128">
        <f t="shared" si="70"/>
        <v>9039.4744501376499</v>
      </c>
      <c r="AM128" t="str">
        <f t="shared" si="71"/>
        <v>Medium Sum</v>
      </c>
      <c r="AN128">
        <f t="shared" si="72"/>
        <v>191.8986317223316</v>
      </c>
      <c r="AO128">
        <f t="shared" si="73"/>
        <v>12601.51136051307</v>
      </c>
      <c r="AQ128">
        <f t="shared" si="74"/>
        <v>10.385051890017106</v>
      </c>
      <c r="AR128">
        <f t="shared" si="75"/>
        <v>4305.3373265903592</v>
      </c>
      <c r="AT128">
        <f t="shared" si="55"/>
        <v>4.6443363951881835</v>
      </c>
      <c r="AU128">
        <f t="shared" si="56"/>
        <v>1757.6466034507725</v>
      </c>
      <c r="AW128">
        <f t="shared" si="76"/>
        <v>2.9821054809393089E-3</v>
      </c>
    </row>
    <row r="129" spans="1:49" x14ac:dyDescent="0.2">
      <c r="A129" s="1" t="s">
        <v>2125</v>
      </c>
      <c r="C129">
        <f t="shared" ref="C129:E129" si="85">SUM(C109:C119)</f>
        <v>5.641291708431187E-2</v>
      </c>
      <c r="D129">
        <f t="shared" si="85"/>
        <v>4.5755593316997356E-2</v>
      </c>
      <c r="E129">
        <f t="shared" si="85"/>
        <v>5.6753965383950278E-2</v>
      </c>
      <c r="F129">
        <f t="shared" ref="F129:X129" si="86">SUM(F109:F119)</f>
        <v>5.065506214663227E-2</v>
      </c>
      <c r="G129">
        <f t="shared" si="86"/>
        <v>3.9674398046836576E-2</v>
      </c>
      <c r="H129">
        <f t="shared" si="86"/>
        <v>3.7558798717627399E-2</v>
      </c>
      <c r="I129">
        <f t="shared" si="86"/>
        <v>5.8436276390963202E-2</v>
      </c>
      <c r="J129">
        <f t="shared" si="86"/>
        <v>6.1908485112294014E-2</v>
      </c>
      <c r="K129">
        <f t="shared" si="86"/>
        <v>4.2995334092536933E-2</v>
      </c>
      <c r="L129">
        <f t="shared" si="86"/>
        <v>5.7578904303531769E-2</v>
      </c>
      <c r="M129">
        <f t="shared" si="86"/>
        <v>0.42668546956564612</v>
      </c>
      <c r="N129">
        <f t="shared" si="86"/>
        <v>0.47333688179075395</v>
      </c>
      <c r="O129">
        <f t="shared" si="86"/>
        <v>0.42279391759256318</v>
      </c>
      <c r="P129">
        <f t="shared" si="86"/>
        <v>0.23767067631842526</v>
      </c>
      <c r="Q129">
        <f t="shared" si="86"/>
        <v>0.18282058046797964</v>
      </c>
      <c r="R129">
        <f t="shared" si="86"/>
        <v>0.27184106234985045</v>
      </c>
      <c r="S129">
        <f t="shared" si="86"/>
        <v>0.75434623014026736</v>
      </c>
      <c r="T129">
        <f t="shared" si="86"/>
        <v>0.90176199882911234</v>
      </c>
      <c r="U129">
        <f t="shared" si="86"/>
        <v>0.6098579927611032</v>
      </c>
      <c r="V129">
        <f t="shared" si="86"/>
        <v>0.74895291301094191</v>
      </c>
      <c r="W129">
        <f t="shared" si="86"/>
        <v>0.26346982030087907</v>
      </c>
      <c r="X129">
        <f t="shared" si="86"/>
        <v>0.2722747544269507</v>
      </c>
      <c r="AA129" t="str">
        <f t="shared" si="47"/>
        <v>Long Sum</v>
      </c>
      <c r="AB129">
        <f t="shared" si="48"/>
        <v>5.1084255200654613E-2</v>
      </c>
      <c r="AC129">
        <f t="shared" si="49"/>
        <v>5.370451376529127E-2</v>
      </c>
      <c r="AD129">
        <f t="shared" si="50"/>
        <v>3.8616598382231984E-2</v>
      </c>
      <c r="AE129">
        <f t="shared" si="51"/>
        <v>6.0172380751628604E-2</v>
      </c>
      <c r="AF129">
        <f t="shared" si="52"/>
        <v>5.0287119198034351E-2</v>
      </c>
      <c r="AG129">
        <f t="shared" si="53"/>
        <v>0.45001117567820004</v>
      </c>
      <c r="AH129">
        <f t="shared" si="54"/>
        <v>0.33023229695549422</v>
      </c>
      <c r="AI129">
        <f t="shared" si="68"/>
        <v>0.8280541144846898</v>
      </c>
      <c r="AJ129">
        <f t="shared" si="69"/>
        <v>0.6794054528860225</v>
      </c>
      <c r="AK129">
        <f t="shared" si="70"/>
        <v>0.26787228736391488</v>
      </c>
      <c r="AM129" t="str">
        <f t="shared" si="71"/>
        <v>Long Sum</v>
      </c>
      <c r="AN129">
        <f t="shared" si="72"/>
        <v>5.0772973459568174E-2</v>
      </c>
      <c r="AO129">
        <f t="shared" si="73"/>
        <v>0.51111506547366425</v>
      </c>
      <c r="AQ129">
        <f t="shared" si="74"/>
        <v>7.827087448610456E-3</v>
      </c>
      <c r="AR129">
        <f t="shared" si="75"/>
        <v>0.23684980772680503</v>
      </c>
      <c r="AT129">
        <f t="shared" si="55"/>
        <v>3.5003799201856743E-3</v>
      </c>
      <c r="AU129">
        <f t="shared" si="56"/>
        <v>9.6693529101162815E-2</v>
      </c>
      <c r="AW129">
        <f t="shared" si="76"/>
        <v>1.2159289573286438E-2</v>
      </c>
    </row>
    <row r="131" spans="1:49" x14ac:dyDescent="0.2">
      <c r="A131" t="s">
        <v>116</v>
      </c>
      <c r="C131">
        <f t="shared" ref="C131:E131" si="87">SUM(C7:C119)</f>
        <v>566.19187235020001</v>
      </c>
      <c r="D131">
        <f t="shared" si="87"/>
        <v>563.07940548101715</v>
      </c>
      <c r="E131">
        <f t="shared" si="87"/>
        <v>539.3966009538766</v>
      </c>
      <c r="F131">
        <f t="shared" ref="F131:X131" si="88">SUM(F7:F119)</f>
        <v>474.62903993867417</v>
      </c>
      <c r="G131">
        <f t="shared" si="88"/>
        <v>550.22039110801552</v>
      </c>
      <c r="H131">
        <f t="shared" si="88"/>
        <v>543.4175082731216</v>
      </c>
      <c r="I131">
        <f t="shared" si="88"/>
        <v>532.64799480183967</v>
      </c>
      <c r="J131">
        <f t="shared" si="88"/>
        <v>565.89085133406684</v>
      </c>
      <c r="K131">
        <f t="shared" si="88"/>
        <v>524.36328997749683</v>
      </c>
      <c r="L131">
        <f t="shared" si="88"/>
        <v>538.40353815825802</v>
      </c>
      <c r="M131">
        <f t="shared" si="88"/>
        <v>18037.614460254576</v>
      </c>
      <c r="N131">
        <f t="shared" si="88"/>
        <v>18492.422904385869</v>
      </c>
      <c r="O131">
        <f t="shared" si="88"/>
        <v>23388.655137266695</v>
      </c>
      <c r="P131">
        <f t="shared" si="88"/>
        <v>25387.358708995358</v>
      </c>
      <c r="Q131">
        <f t="shared" si="88"/>
        <v>8021.4549116105572</v>
      </c>
      <c r="R131">
        <f t="shared" si="88"/>
        <v>8415.6353604346659</v>
      </c>
      <c r="S131">
        <f t="shared" si="88"/>
        <v>13949.468831805258</v>
      </c>
      <c r="T131">
        <f t="shared" si="88"/>
        <v>13910.33251573407</v>
      </c>
      <c r="U131">
        <f t="shared" si="88"/>
        <v>11192.988253191941</v>
      </c>
      <c r="V131">
        <f t="shared" si="88"/>
        <v>11144.614437236178</v>
      </c>
      <c r="W131">
        <f t="shared" si="88"/>
        <v>11236.52314989616</v>
      </c>
      <c r="X131">
        <f t="shared" si="88"/>
        <v>11806.593337462175</v>
      </c>
      <c r="AA131" t="str">
        <f t="shared" si="47"/>
        <v>TOTAL</v>
      </c>
      <c r="AB131">
        <f t="shared" si="48"/>
        <v>564.63563891560852</v>
      </c>
      <c r="AC131">
        <f t="shared" si="49"/>
        <v>507.01282044627538</v>
      </c>
      <c r="AD131">
        <f t="shared" si="50"/>
        <v>546.81894969056862</v>
      </c>
      <c r="AE131">
        <f t="shared" si="51"/>
        <v>549.26942306795331</v>
      </c>
      <c r="AF131">
        <f t="shared" si="52"/>
        <v>531.38341406787742</v>
      </c>
      <c r="AG131">
        <f t="shared" si="53"/>
        <v>18265.018682320224</v>
      </c>
      <c r="AH131">
        <f t="shared" si="54"/>
        <v>24388.006923131026</v>
      </c>
      <c r="AI131">
        <f>AVERAGE(S131:T131)</f>
        <v>13929.900673769664</v>
      </c>
      <c r="AJ131">
        <f>AVERAGE(U131:V131)</f>
        <v>11168.801345214059</v>
      </c>
      <c r="AK131">
        <f>AVERAGE(W131:X131)</f>
        <v>11521.558243679166</v>
      </c>
      <c r="AM131" t="str">
        <f>A131</f>
        <v>TOTAL</v>
      </c>
      <c r="AN131">
        <f>AVERAGE(AB131:AF131)</f>
        <v>539.8240492376566</v>
      </c>
      <c r="AO131">
        <f>AVERAGE(AG131:AK131)</f>
        <v>15854.657173622831</v>
      </c>
      <c r="AQ131">
        <f>STDEV(AB131:AF131)</f>
        <v>21.803553370706172</v>
      </c>
      <c r="AR131">
        <f>STDEV(AG131:AK131)</f>
        <v>5546.7463281431865</v>
      </c>
      <c r="AT131">
        <f t="shared" si="55"/>
        <v>9.7508454975887346</v>
      </c>
      <c r="AU131">
        <f t="shared" si="56"/>
        <v>2264.4497061011652</v>
      </c>
      <c r="AW131">
        <f>TTEST(AB131:AF131,AG131:AK131,2,3)</f>
        <v>3.4954361959646306E-3</v>
      </c>
    </row>
    <row r="132" spans="1:49" x14ac:dyDescent="0.2">
      <c r="A132" s="4" t="s">
        <v>2127</v>
      </c>
      <c r="B132" s="1"/>
      <c r="C132">
        <f t="shared" ref="C132:E132" si="89">COUNTIF(C7:C119, "&gt;0")</f>
        <v>112</v>
      </c>
      <c r="D132">
        <f t="shared" si="89"/>
        <v>112</v>
      </c>
      <c r="E132">
        <f t="shared" si="89"/>
        <v>109</v>
      </c>
      <c r="F132">
        <f t="shared" ref="F132:X132" si="90">COUNTIF(F7:F119, "&gt;0")</f>
        <v>112</v>
      </c>
      <c r="G132">
        <f t="shared" si="90"/>
        <v>112</v>
      </c>
      <c r="H132">
        <f t="shared" si="90"/>
        <v>110</v>
      </c>
      <c r="I132">
        <f t="shared" si="90"/>
        <v>110</v>
      </c>
      <c r="J132">
        <f t="shared" si="90"/>
        <v>111</v>
      </c>
      <c r="K132">
        <f t="shared" si="90"/>
        <v>112</v>
      </c>
      <c r="L132">
        <f t="shared" si="90"/>
        <v>111</v>
      </c>
      <c r="M132">
        <f t="shared" si="90"/>
        <v>111</v>
      </c>
      <c r="N132">
        <f t="shared" si="90"/>
        <v>108</v>
      </c>
      <c r="O132">
        <f t="shared" si="90"/>
        <v>107</v>
      </c>
      <c r="P132">
        <f t="shared" si="90"/>
        <v>107</v>
      </c>
      <c r="Q132">
        <f t="shared" si="90"/>
        <v>108</v>
      </c>
      <c r="R132">
        <f t="shared" si="90"/>
        <v>108</v>
      </c>
      <c r="S132">
        <f t="shared" si="90"/>
        <v>108</v>
      </c>
      <c r="T132">
        <f t="shared" si="90"/>
        <v>108</v>
      </c>
      <c r="U132">
        <f t="shared" si="90"/>
        <v>108</v>
      </c>
      <c r="V132">
        <f t="shared" si="90"/>
        <v>108</v>
      </c>
      <c r="W132">
        <f t="shared" si="90"/>
        <v>106</v>
      </c>
      <c r="X132">
        <f t="shared" si="90"/>
        <v>109</v>
      </c>
      <c r="AA132" t="str">
        <f t="shared" si="47"/>
        <v>Number of Species</v>
      </c>
      <c r="AB132">
        <v>112</v>
      </c>
      <c r="AC132">
        <v>110.5</v>
      </c>
      <c r="AD132">
        <v>111</v>
      </c>
      <c r="AE132">
        <v>110.5</v>
      </c>
      <c r="AF132">
        <v>111.5</v>
      </c>
      <c r="AG132">
        <v>109.5</v>
      </c>
      <c r="AH132">
        <v>107</v>
      </c>
      <c r="AI132">
        <v>108</v>
      </c>
      <c r="AJ132">
        <v>108</v>
      </c>
      <c r="AK132">
        <v>107.5</v>
      </c>
      <c r="AM132" t="str">
        <f>A132</f>
        <v>Number of Species</v>
      </c>
      <c r="AN132">
        <f>AVERAGE(AB132:AF132)</f>
        <v>111.1</v>
      </c>
      <c r="AO132">
        <f>AVERAGE(AG132:AK132)</f>
        <v>108</v>
      </c>
      <c r="AQ132">
        <f>STDEV(AB132:AF132)</f>
        <v>0.65192024052026487</v>
      </c>
      <c r="AR132">
        <f>STDEV(AG132:AK132)</f>
        <v>0.93541434669348533</v>
      </c>
      <c r="AT132">
        <f t="shared" si="55"/>
        <v>0.29154759474226499</v>
      </c>
      <c r="AU132">
        <f t="shared" si="56"/>
        <v>0.38188130791298669</v>
      </c>
      <c r="AW132">
        <f>TTEST(AB132:AF132,AG132:AK132,2,3)</f>
        <v>4.6293481932809389E-4</v>
      </c>
    </row>
  </sheetData>
  <mergeCells count="3">
    <mergeCell ref="AN3:AO3"/>
    <mergeCell ref="AQ3:AR3"/>
    <mergeCell ref="AT3:AU3"/>
  </mergeCells>
  <conditionalFormatting sqref="A124">
    <cfRule type="aboveAverage" dxfId="138" priority="153" stdDev="2"/>
  </conditionalFormatting>
  <conditionalFormatting sqref="A125">
    <cfRule type="aboveAverage" dxfId="137" priority="152" stdDev="2"/>
  </conditionalFormatting>
  <conditionalFormatting sqref="A126">
    <cfRule type="aboveAverage" dxfId="136" priority="151" stdDev="2"/>
  </conditionalFormatting>
  <conditionalFormatting sqref="A127">
    <cfRule type="aboveAverage" dxfId="135" priority="150" stdDev="2"/>
  </conditionalFormatting>
  <conditionalFormatting sqref="A128">
    <cfRule type="aboveAverage" dxfId="134" priority="149" stdDev="2"/>
  </conditionalFormatting>
  <conditionalFormatting sqref="A129">
    <cfRule type="aboveAverage" dxfId="133" priority="148" stdDev="2"/>
  </conditionalFormatting>
  <conditionalFormatting sqref="C132:X132">
    <cfRule type="aboveAverage" dxfId="132" priority="147" stdDev="3"/>
  </conditionalFormatting>
  <conditionalFormatting sqref="C131:X131">
    <cfRule type="aboveAverage" dxfId="131" priority="146" stdDev="3"/>
  </conditionalFormatting>
  <conditionalFormatting sqref="C130:X130">
    <cfRule type="aboveAverage" dxfId="130" priority="145" stdDev="3"/>
  </conditionalFormatting>
  <conditionalFormatting sqref="C129:X129">
    <cfRule type="aboveAverage" dxfId="129" priority="144" stdDev="3"/>
  </conditionalFormatting>
  <conditionalFormatting sqref="C128:X128">
    <cfRule type="aboveAverage" dxfId="128" priority="143" stdDev="3"/>
  </conditionalFormatting>
  <conditionalFormatting sqref="C127:X127">
    <cfRule type="aboveAverage" dxfId="127" priority="142" stdDev="3"/>
  </conditionalFormatting>
  <conditionalFormatting sqref="C126:X126">
    <cfRule type="aboveAverage" dxfId="126" priority="141" stdDev="3"/>
  </conditionalFormatting>
  <conditionalFormatting sqref="C125:X125">
    <cfRule type="aboveAverage" dxfId="125" priority="140" stdDev="3"/>
  </conditionalFormatting>
  <conditionalFormatting sqref="C124:X124">
    <cfRule type="aboveAverage" dxfId="124" priority="139" stdDev="3"/>
  </conditionalFormatting>
  <conditionalFormatting sqref="C123:X123">
    <cfRule type="aboveAverage" dxfId="123" priority="138" stdDev="3"/>
  </conditionalFormatting>
  <conditionalFormatting sqref="C122:X122">
    <cfRule type="aboveAverage" dxfId="122" priority="137" stdDev="3"/>
  </conditionalFormatting>
  <conditionalFormatting sqref="C121:X121">
    <cfRule type="aboveAverage" dxfId="121" priority="136" stdDev="3"/>
  </conditionalFormatting>
  <conditionalFormatting sqref="C120:X120">
    <cfRule type="aboveAverage" dxfId="120" priority="135" stdDev="3"/>
  </conditionalFormatting>
  <conditionalFormatting sqref="C119:X119">
    <cfRule type="aboveAverage" dxfId="119" priority="134" stdDev="3"/>
  </conditionalFormatting>
  <conditionalFormatting sqref="C118:X118">
    <cfRule type="aboveAverage" dxfId="118" priority="133" stdDev="3"/>
  </conditionalFormatting>
  <conditionalFormatting sqref="C117:X117">
    <cfRule type="aboveAverage" dxfId="117" priority="132" stdDev="3"/>
  </conditionalFormatting>
  <conditionalFormatting sqref="C116:X116">
    <cfRule type="aboveAverage" dxfId="116" priority="131" stdDev="3"/>
  </conditionalFormatting>
  <conditionalFormatting sqref="C115:X115">
    <cfRule type="aboveAverage" dxfId="115" priority="130" stdDev="3"/>
  </conditionalFormatting>
  <conditionalFormatting sqref="C114:X114">
    <cfRule type="aboveAverage" dxfId="114" priority="129" stdDev="3"/>
  </conditionalFormatting>
  <conditionalFormatting sqref="C113:X113">
    <cfRule type="aboveAverage" dxfId="113" priority="128" stdDev="3"/>
  </conditionalFormatting>
  <conditionalFormatting sqref="C112:X112">
    <cfRule type="aboveAverage" dxfId="112" priority="127" stdDev="3"/>
  </conditionalFormatting>
  <conditionalFormatting sqref="C111:X111">
    <cfRule type="aboveAverage" dxfId="111" priority="126" stdDev="3"/>
  </conditionalFormatting>
  <conditionalFormatting sqref="C110:X110">
    <cfRule type="aboveAverage" dxfId="110" priority="125" stdDev="3"/>
  </conditionalFormatting>
  <conditionalFormatting sqref="C109:X109">
    <cfRule type="aboveAverage" dxfId="109" priority="124" stdDev="3"/>
  </conditionalFormatting>
  <conditionalFormatting sqref="C108:X108">
    <cfRule type="aboveAverage" dxfId="108" priority="123" stdDev="3"/>
  </conditionalFormatting>
  <conditionalFormatting sqref="C107:X107">
    <cfRule type="aboveAverage" dxfId="107" priority="122" stdDev="3"/>
  </conditionalFormatting>
  <conditionalFormatting sqref="C106:X106">
    <cfRule type="aboveAverage" dxfId="106" priority="121" stdDev="3"/>
  </conditionalFormatting>
  <conditionalFormatting sqref="C105:X105">
    <cfRule type="aboveAverage" dxfId="105" priority="120" stdDev="3"/>
  </conditionalFormatting>
  <conditionalFormatting sqref="C104:X104">
    <cfRule type="aboveAverage" dxfId="104" priority="119" stdDev="3"/>
  </conditionalFormatting>
  <conditionalFormatting sqref="C103:X103">
    <cfRule type="aboveAverage" dxfId="103" priority="118" stdDev="3"/>
  </conditionalFormatting>
  <conditionalFormatting sqref="C102:X102">
    <cfRule type="aboveAverage" dxfId="102" priority="117" stdDev="3"/>
  </conditionalFormatting>
  <conditionalFormatting sqref="C101:X101">
    <cfRule type="aboveAverage" dxfId="101" priority="116" stdDev="3"/>
  </conditionalFormatting>
  <conditionalFormatting sqref="C100:X100">
    <cfRule type="aboveAverage" dxfId="100" priority="115" stdDev="3"/>
  </conditionalFormatting>
  <conditionalFormatting sqref="C99:X99">
    <cfRule type="aboveAverage" dxfId="99" priority="114" stdDev="3"/>
  </conditionalFormatting>
  <conditionalFormatting sqref="C98:X98">
    <cfRule type="aboveAverage" dxfId="98" priority="113" stdDev="3"/>
  </conditionalFormatting>
  <conditionalFormatting sqref="C97:X97">
    <cfRule type="aboveAverage" dxfId="97" priority="112" stdDev="3"/>
  </conditionalFormatting>
  <conditionalFormatting sqref="C96:X96">
    <cfRule type="aboveAverage" dxfId="96" priority="111" stdDev="3"/>
  </conditionalFormatting>
  <conditionalFormatting sqref="C95:X95">
    <cfRule type="aboveAverage" dxfId="95" priority="110" stdDev="3"/>
  </conditionalFormatting>
  <conditionalFormatting sqref="C94:X94">
    <cfRule type="aboveAverage" dxfId="94" priority="109" stdDev="3"/>
  </conditionalFormatting>
  <conditionalFormatting sqref="C93:X93">
    <cfRule type="aboveAverage" dxfId="93" priority="108" stdDev="3"/>
  </conditionalFormatting>
  <conditionalFormatting sqref="C92:X92">
    <cfRule type="aboveAverage" dxfId="92" priority="107" stdDev="3"/>
  </conditionalFormatting>
  <conditionalFormatting sqref="C91:X91">
    <cfRule type="aboveAverage" dxfId="91" priority="106" stdDev="3"/>
  </conditionalFormatting>
  <conditionalFormatting sqref="C90:X90">
    <cfRule type="aboveAverage" dxfId="90" priority="105" stdDev="3"/>
  </conditionalFormatting>
  <conditionalFormatting sqref="C89:X89">
    <cfRule type="aboveAverage" dxfId="89" priority="104" stdDev="3"/>
  </conditionalFormatting>
  <conditionalFormatting sqref="C88:X88">
    <cfRule type="aboveAverage" dxfId="88" priority="103" stdDev="3"/>
  </conditionalFormatting>
  <conditionalFormatting sqref="C87:X87">
    <cfRule type="aboveAverage" dxfId="87" priority="102" stdDev="3"/>
  </conditionalFormatting>
  <conditionalFormatting sqref="C86:X86">
    <cfRule type="aboveAverage" dxfId="86" priority="101" stdDev="3"/>
  </conditionalFormatting>
  <conditionalFormatting sqref="C85:X85">
    <cfRule type="aboveAverage" dxfId="85" priority="100" stdDev="3"/>
  </conditionalFormatting>
  <conditionalFormatting sqref="C84:X84">
    <cfRule type="aboveAverage" dxfId="84" priority="99" stdDev="3"/>
  </conditionalFormatting>
  <conditionalFormatting sqref="C83:X83">
    <cfRule type="aboveAverage" dxfId="83" priority="98" stdDev="3"/>
  </conditionalFormatting>
  <conditionalFormatting sqref="C82:X82">
    <cfRule type="aboveAverage" dxfId="82" priority="97" stdDev="3"/>
  </conditionalFormatting>
  <conditionalFormatting sqref="C81:X81">
    <cfRule type="aboveAverage" dxfId="81" priority="96" stdDev="3"/>
  </conditionalFormatting>
  <conditionalFormatting sqref="C80:X80">
    <cfRule type="aboveAverage" dxfId="80" priority="95" stdDev="3"/>
  </conditionalFormatting>
  <conditionalFormatting sqref="C79:X79">
    <cfRule type="aboveAverage" dxfId="79" priority="94" stdDev="3"/>
  </conditionalFormatting>
  <conditionalFormatting sqref="C78:X78">
    <cfRule type="aboveAverage" dxfId="78" priority="93" stdDev="3"/>
  </conditionalFormatting>
  <conditionalFormatting sqref="C77:X77">
    <cfRule type="aboveAverage" dxfId="77" priority="92" stdDev="3"/>
  </conditionalFormatting>
  <conditionalFormatting sqref="C76:X76">
    <cfRule type="aboveAverage" dxfId="76" priority="91" stdDev="3"/>
  </conditionalFormatting>
  <conditionalFormatting sqref="C75:X75">
    <cfRule type="aboveAverage" dxfId="75" priority="90" stdDev="3"/>
  </conditionalFormatting>
  <conditionalFormatting sqref="C74:X74">
    <cfRule type="aboveAverage" dxfId="74" priority="89" stdDev="3"/>
  </conditionalFormatting>
  <conditionalFormatting sqref="C73:X73">
    <cfRule type="aboveAverage" dxfId="73" priority="88" stdDev="3"/>
  </conditionalFormatting>
  <conditionalFormatting sqref="C72:X72">
    <cfRule type="aboveAverage" dxfId="72" priority="87" stdDev="3"/>
  </conditionalFormatting>
  <conditionalFormatting sqref="C71:X71">
    <cfRule type="aboveAverage" dxfId="71" priority="86" stdDev="3"/>
  </conditionalFormatting>
  <conditionalFormatting sqref="C70:X70">
    <cfRule type="aboveAverage" dxfId="70" priority="85" stdDev="3"/>
  </conditionalFormatting>
  <conditionalFormatting sqref="C69:X69">
    <cfRule type="aboveAverage" dxfId="69" priority="84" stdDev="3"/>
  </conditionalFormatting>
  <conditionalFormatting sqref="C68:X68">
    <cfRule type="aboveAverage" dxfId="68" priority="83" stdDev="3"/>
  </conditionalFormatting>
  <conditionalFormatting sqref="C67:X67">
    <cfRule type="aboveAverage" dxfId="67" priority="82" stdDev="3"/>
  </conditionalFormatting>
  <conditionalFormatting sqref="C66:X66">
    <cfRule type="aboveAverage" dxfId="66" priority="81" stdDev="3"/>
  </conditionalFormatting>
  <conditionalFormatting sqref="C65:X65">
    <cfRule type="aboveAverage" dxfId="65" priority="80" stdDev="3"/>
  </conditionalFormatting>
  <conditionalFormatting sqref="C64:X64">
    <cfRule type="aboveAverage" dxfId="64" priority="79" stdDev="3"/>
  </conditionalFormatting>
  <conditionalFormatting sqref="C63:X63">
    <cfRule type="aboveAverage" dxfId="63" priority="78" stdDev="3"/>
  </conditionalFormatting>
  <conditionalFormatting sqref="C62:X62">
    <cfRule type="aboveAverage" dxfId="62" priority="77" stdDev="3"/>
  </conditionalFormatting>
  <conditionalFormatting sqref="C61:X61">
    <cfRule type="aboveAverage" dxfId="61" priority="76" stdDev="3"/>
  </conditionalFormatting>
  <conditionalFormatting sqref="C60:X60">
    <cfRule type="aboveAverage" dxfId="60" priority="75" stdDev="3"/>
  </conditionalFormatting>
  <conditionalFormatting sqref="C59:X59">
    <cfRule type="aboveAverage" dxfId="59" priority="74" stdDev="3"/>
  </conditionalFormatting>
  <conditionalFormatting sqref="C58:X58">
    <cfRule type="aboveAverage" dxfId="58" priority="73" stdDev="3"/>
  </conditionalFormatting>
  <conditionalFormatting sqref="C57:X57">
    <cfRule type="aboveAverage" dxfId="57" priority="72" stdDev="3"/>
  </conditionalFormatting>
  <conditionalFormatting sqref="C56:X56">
    <cfRule type="aboveAverage" dxfId="56" priority="71" stdDev="3"/>
  </conditionalFormatting>
  <conditionalFormatting sqref="C55:X55">
    <cfRule type="aboveAverage" dxfId="55" priority="70" stdDev="3"/>
  </conditionalFormatting>
  <conditionalFormatting sqref="C54:X54">
    <cfRule type="aboveAverage" dxfId="54" priority="69" stdDev="3"/>
  </conditionalFormatting>
  <conditionalFormatting sqref="C53:X53">
    <cfRule type="aboveAverage" dxfId="53" priority="68" stdDev="3"/>
  </conditionalFormatting>
  <conditionalFormatting sqref="C52:X52">
    <cfRule type="aboveAverage" dxfId="52" priority="67" stdDev="3"/>
  </conditionalFormatting>
  <conditionalFormatting sqref="C51:X51">
    <cfRule type="aboveAverage" dxfId="51" priority="66" stdDev="3"/>
  </conditionalFormatting>
  <conditionalFormatting sqref="C50:X50">
    <cfRule type="aboveAverage" dxfId="50" priority="65" stdDev="3"/>
  </conditionalFormatting>
  <conditionalFormatting sqref="C49:X49">
    <cfRule type="aboveAverage" dxfId="49" priority="64" stdDev="3"/>
  </conditionalFormatting>
  <conditionalFormatting sqref="C48:X48">
    <cfRule type="aboveAverage" dxfId="48" priority="63" stdDev="3"/>
  </conditionalFormatting>
  <conditionalFormatting sqref="C47:X47">
    <cfRule type="aboveAverage" dxfId="47" priority="62" stdDev="3"/>
  </conditionalFormatting>
  <conditionalFormatting sqref="C46:X46">
    <cfRule type="aboveAverage" dxfId="46" priority="61" stdDev="3"/>
  </conditionalFormatting>
  <conditionalFormatting sqref="C45:X45">
    <cfRule type="aboveAverage" dxfId="45" priority="60" stdDev="3"/>
  </conditionalFormatting>
  <conditionalFormatting sqref="C44:X44">
    <cfRule type="aboveAverage" dxfId="44" priority="59" stdDev="3"/>
  </conditionalFormatting>
  <conditionalFormatting sqref="C43:X43">
    <cfRule type="aboveAverage" dxfId="43" priority="58" stdDev="3"/>
  </conditionalFormatting>
  <conditionalFormatting sqref="C42:X42">
    <cfRule type="aboveAverage" dxfId="42" priority="57" stdDev="3"/>
  </conditionalFormatting>
  <conditionalFormatting sqref="C41:X41">
    <cfRule type="aboveAverage" dxfId="41" priority="56" stdDev="3"/>
  </conditionalFormatting>
  <conditionalFormatting sqref="C40:X40">
    <cfRule type="aboveAverage" dxfId="40" priority="55" stdDev="3"/>
  </conditionalFormatting>
  <conditionalFormatting sqref="C39:X39">
    <cfRule type="aboveAverage" dxfId="39" priority="54" stdDev="3"/>
  </conditionalFormatting>
  <conditionalFormatting sqref="C38:X38">
    <cfRule type="aboveAverage" dxfId="38" priority="53" stdDev="3"/>
  </conditionalFormatting>
  <conditionalFormatting sqref="C37:X37">
    <cfRule type="aboveAverage" dxfId="37" priority="52" stdDev="3"/>
  </conditionalFormatting>
  <conditionalFormatting sqref="C36:X36">
    <cfRule type="aboveAverage" dxfId="36" priority="51" stdDev="3"/>
  </conditionalFormatting>
  <conditionalFormatting sqref="C35:X35">
    <cfRule type="aboveAverage" dxfId="35" priority="50" stdDev="3"/>
  </conditionalFormatting>
  <conditionalFormatting sqref="C34:X34">
    <cfRule type="aboveAverage" dxfId="34" priority="49" stdDev="3"/>
  </conditionalFormatting>
  <conditionalFormatting sqref="C33:X33">
    <cfRule type="aboveAverage" dxfId="33" priority="48" stdDev="3"/>
  </conditionalFormatting>
  <conditionalFormatting sqref="C32:X32">
    <cfRule type="aboveAverage" dxfId="32" priority="47" stdDev="3"/>
  </conditionalFormatting>
  <conditionalFormatting sqref="C31:X31">
    <cfRule type="aboveAverage" dxfId="31" priority="46" stdDev="3"/>
  </conditionalFormatting>
  <conditionalFormatting sqref="C30:X30">
    <cfRule type="aboveAverage" dxfId="30" priority="45" stdDev="3"/>
  </conditionalFormatting>
  <conditionalFormatting sqref="C29:X29">
    <cfRule type="aboveAverage" dxfId="29" priority="44" stdDev="3"/>
  </conditionalFormatting>
  <conditionalFormatting sqref="C28:X28">
    <cfRule type="aboveAverage" dxfId="28" priority="43" stdDev="3"/>
  </conditionalFormatting>
  <conditionalFormatting sqref="C27:X27">
    <cfRule type="aboveAverage" dxfId="27" priority="42" stdDev="3"/>
  </conditionalFormatting>
  <conditionalFormatting sqref="C26:X26">
    <cfRule type="aboveAverage" dxfId="26" priority="41" stdDev="3"/>
  </conditionalFormatting>
  <conditionalFormatting sqref="C25:X25">
    <cfRule type="aboveAverage" dxfId="25" priority="40" stdDev="3"/>
  </conditionalFormatting>
  <conditionalFormatting sqref="C24:X24">
    <cfRule type="aboveAverage" dxfId="24" priority="39" stdDev="3"/>
  </conditionalFormatting>
  <conditionalFormatting sqref="C23:X23">
    <cfRule type="aboveAverage" dxfId="23" priority="38" stdDev="3"/>
  </conditionalFormatting>
  <conditionalFormatting sqref="C22:X22">
    <cfRule type="aboveAverage" dxfId="22" priority="37" stdDev="3"/>
  </conditionalFormatting>
  <conditionalFormatting sqref="C21:X21">
    <cfRule type="aboveAverage" dxfId="21" priority="36" stdDev="3"/>
  </conditionalFormatting>
  <conditionalFormatting sqref="C20:X20">
    <cfRule type="aboveAverage" dxfId="20" priority="35" stdDev="3"/>
  </conditionalFormatting>
  <conditionalFormatting sqref="C19:X19">
    <cfRule type="aboveAverage" dxfId="19" priority="34" stdDev="3"/>
  </conditionalFormatting>
  <conditionalFormatting sqref="C18:X18">
    <cfRule type="aboveAverage" dxfId="18" priority="33" stdDev="3"/>
  </conditionalFormatting>
  <conditionalFormatting sqref="C17:X17">
    <cfRule type="aboveAverage" dxfId="17" priority="32" stdDev="3"/>
  </conditionalFormatting>
  <conditionalFormatting sqref="C16:X16">
    <cfRule type="aboveAverage" dxfId="16" priority="31" stdDev="3"/>
  </conditionalFormatting>
  <conditionalFormatting sqref="C15:X15">
    <cfRule type="aboveAverage" dxfId="15" priority="30" stdDev="3"/>
  </conditionalFormatting>
  <conditionalFormatting sqref="C14:X14">
    <cfRule type="aboveAverage" dxfId="14" priority="29" stdDev="3"/>
  </conditionalFormatting>
  <conditionalFormatting sqref="C13:X13">
    <cfRule type="aboveAverage" dxfId="13" priority="28" stdDev="3"/>
  </conditionalFormatting>
  <conditionalFormatting sqref="C12:X12">
    <cfRule type="aboveAverage" dxfId="12" priority="27" stdDev="3"/>
  </conditionalFormatting>
  <conditionalFormatting sqref="C11:X11">
    <cfRule type="aboveAverage" dxfId="11" priority="26" stdDev="3"/>
  </conditionalFormatting>
  <conditionalFormatting sqref="C10:X10">
    <cfRule type="aboveAverage" dxfId="10" priority="25" stdDev="3"/>
  </conditionalFormatting>
  <conditionalFormatting sqref="C9:X9">
    <cfRule type="aboveAverage" dxfId="9" priority="24" stdDev="3"/>
  </conditionalFormatting>
  <conditionalFormatting sqref="C8:X8">
    <cfRule type="aboveAverage" dxfId="8" priority="23" stdDev="3"/>
  </conditionalFormatting>
  <conditionalFormatting sqref="C7:X7">
    <cfRule type="aboveAverage" dxfId="7" priority="22" stdDev="3"/>
  </conditionalFormatting>
  <conditionalFormatting sqref="C6:X6">
    <cfRule type="aboveAverage" dxfId="6" priority="21" stdDev="3"/>
  </conditionalFormatting>
  <conditionalFormatting sqref="C5:X5">
    <cfRule type="aboveAverage" dxfId="5" priority="20" stdDev="3"/>
  </conditionalFormatting>
  <conditionalFormatting sqref="C4:X4">
    <cfRule type="aboveAverage" dxfId="4" priority="19" stdDev="3"/>
  </conditionalFormatting>
  <conditionalFormatting sqref="C3:X3">
    <cfRule type="aboveAverage" dxfId="3" priority="18" stdDev="3"/>
  </conditionalFormatting>
  <conditionalFormatting sqref="C2:X2">
    <cfRule type="aboveAverage" dxfId="2" priority="17" stdDev="3"/>
  </conditionalFormatting>
  <conditionalFormatting sqref="C1:X1">
    <cfRule type="aboveAverage" dxfId="1" priority="2" stdDev="3"/>
  </conditionalFormatting>
  <conditionalFormatting sqref="AW1:AW132">
    <cfRule type="cellIs" dxfId="0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100"/>
  <sheetViews>
    <sheetView workbookViewId="0">
      <pane ySplit="4" topLeftCell="A5" activePane="bottomLeft" state="frozen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117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2189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118</v>
      </c>
      <c r="B6">
        <v>552.40200000000004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119</v>
      </c>
      <c r="B7">
        <v>484.334</v>
      </c>
      <c r="C7">
        <v>0</v>
      </c>
      <c r="D7">
        <v>0</v>
      </c>
      <c r="E7">
        <v>6.5509607658640896E-4</v>
      </c>
      <c r="F7">
        <v>0</v>
      </c>
      <c r="G7">
        <v>7.8206516611057395E-4</v>
      </c>
      <c r="H7">
        <v>0</v>
      </c>
      <c r="I7">
        <v>0</v>
      </c>
      <c r="J7">
        <v>0</v>
      </c>
      <c r="K7">
        <v>7.7119726418074699E-4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AA7" t="str">
        <f>A7</f>
        <v>Cer_d18:0/12:0</v>
      </c>
      <c r="AB7">
        <f>AVERAGE(C7:D7)</f>
        <v>0</v>
      </c>
      <c r="AC7">
        <f>AVERAGE(E7:F7)</f>
        <v>3.2754803829320448E-4</v>
      </c>
      <c r="AD7">
        <f>AVERAGE(G7:H7)</f>
        <v>3.9103258305528697E-4</v>
      </c>
      <c r="AE7">
        <f>AVERAGE(I7:J7)</f>
        <v>0</v>
      </c>
      <c r="AF7">
        <f>AVERAGE(K7:L7)</f>
        <v>3.8559863209037349E-4</v>
      </c>
      <c r="AG7">
        <f t="shared" ref="AG7:AG15" si="0">AVERAGE(M7:N7)</f>
        <v>0</v>
      </c>
      <c r="AH7">
        <f t="shared" ref="AH7:AH15" si="1">AVERAGE(O7:P7)</f>
        <v>0</v>
      </c>
      <c r="AI7">
        <f t="shared" ref="AI7:AI15" si="2">AVERAGE(Q7:R7)</f>
        <v>0</v>
      </c>
      <c r="AJ7">
        <f t="shared" ref="AJ7:AJ38" si="3">AVERAGE(U7:V7)</f>
        <v>0</v>
      </c>
      <c r="AK7">
        <f t="shared" ref="AK7:AK38" si="4">AVERAGE(W7:X7)</f>
        <v>0</v>
      </c>
      <c r="AM7" t="str">
        <f t="shared" ref="AM7:AM38" si="5">A7</f>
        <v>Cer_d18:0/12:0</v>
      </c>
      <c r="AN7">
        <f t="shared" ref="AN7:AN38" si="6">AVERAGE(AB7:AF7)</f>
        <v>2.20835850687773E-4</v>
      </c>
      <c r="AO7">
        <f t="shared" ref="AO7:AO38" si="7">AVERAGE(AG7:AK7)</f>
        <v>0</v>
      </c>
      <c r="AQ7">
        <f t="shared" ref="AQ7:AQ38" si="8">STDEV(AB7:AF7)</f>
        <v>2.0312443152266409E-4</v>
      </c>
      <c r="AR7">
        <f t="shared" ref="AR7:AR38" si="9">STDEV(AG7:AK7)</f>
        <v>0</v>
      </c>
      <c r="AT7">
        <f>AQ7/SQRT(5)</f>
        <v>9.0840007355135602E-5</v>
      </c>
      <c r="AU7">
        <f>AR7/SQRT(6)</f>
        <v>0</v>
      </c>
      <c r="AW7">
        <f t="shared" ref="AW7:AW38" si="10">TTEST(AB7:AF7,AG7:AK7,2,3)</f>
        <v>7.1900045776885857E-2</v>
      </c>
    </row>
    <row r="8" spans="1:49" x14ac:dyDescent="0.2">
      <c r="A8" t="s">
        <v>120</v>
      </c>
      <c r="B8">
        <v>510.36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2.3528782901204299E-3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AA8" t="str">
        <f t="shared" ref="AA8:AA15" si="11">A8</f>
        <v>Cer_d18:0/14:1</v>
      </c>
      <c r="AB8">
        <f t="shared" ref="AB8:AB15" si="12">AVERAGE(C8:D8)</f>
        <v>0</v>
      </c>
      <c r="AC8">
        <f t="shared" ref="AC8:AC15" si="13">AVERAGE(E8:F8)</f>
        <v>0</v>
      </c>
      <c r="AD8">
        <f t="shared" ref="AD8:AD15" si="14">AVERAGE(G8:H8)</f>
        <v>0</v>
      </c>
      <c r="AE8">
        <f t="shared" ref="AE8:AE15" si="15">AVERAGE(I8:J8)</f>
        <v>0</v>
      </c>
      <c r="AF8">
        <f t="shared" ref="AF8:AF15" si="16">AVERAGE(K8:L8)</f>
        <v>0</v>
      </c>
      <c r="AG8">
        <f t="shared" si="0"/>
        <v>1.176439145060215E-3</v>
      </c>
      <c r="AH8">
        <f t="shared" si="1"/>
        <v>0</v>
      </c>
      <c r="AI8">
        <f t="shared" si="2"/>
        <v>0</v>
      </c>
      <c r="AJ8">
        <f t="shared" si="3"/>
        <v>0</v>
      </c>
      <c r="AK8">
        <f t="shared" si="4"/>
        <v>0</v>
      </c>
      <c r="AM8" t="str">
        <f t="shared" si="5"/>
        <v>Cer_d18:0/14:1</v>
      </c>
      <c r="AN8">
        <f t="shared" si="6"/>
        <v>0</v>
      </c>
      <c r="AO8">
        <f t="shared" si="7"/>
        <v>2.35287829012043E-4</v>
      </c>
      <c r="AQ8">
        <f t="shared" si="8"/>
        <v>0</v>
      </c>
      <c r="AR8">
        <f t="shared" si="9"/>
        <v>5.2611957994927526E-4</v>
      </c>
      <c r="AT8">
        <f t="shared" ref="AT8:AT15" si="17">AQ8/SQRT(5)</f>
        <v>0</v>
      </c>
      <c r="AU8">
        <f t="shared" ref="AU8:AU15" si="18">AR8/SQRT(6)</f>
        <v>2.1478741909385736E-4</v>
      </c>
      <c r="AW8">
        <f t="shared" si="10"/>
        <v>0.37390096630005903</v>
      </c>
    </row>
    <row r="9" spans="1:49" x14ac:dyDescent="0.2">
      <c r="A9" t="s">
        <v>121</v>
      </c>
      <c r="B9">
        <v>512.36199999999997</v>
      </c>
      <c r="C9">
        <v>0</v>
      </c>
      <c r="D9">
        <v>0</v>
      </c>
      <c r="E9">
        <v>6.5509607658640896E-4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AA9" t="str">
        <f t="shared" si="11"/>
        <v>Cer_d18:0/14:0</v>
      </c>
      <c r="AB9">
        <f t="shared" si="12"/>
        <v>0</v>
      </c>
      <c r="AC9">
        <f t="shared" si="13"/>
        <v>3.2754803829320448E-4</v>
      </c>
      <c r="AD9">
        <f t="shared" si="14"/>
        <v>0</v>
      </c>
      <c r="AE9">
        <f t="shared" si="15"/>
        <v>0</v>
      </c>
      <c r="AF9">
        <f t="shared" si="16"/>
        <v>0</v>
      </c>
      <c r="AG9">
        <f t="shared" si="0"/>
        <v>0</v>
      </c>
      <c r="AH9">
        <f t="shared" si="1"/>
        <v>0</v>
      </c>
      <c r="AI9">
        <f t="shared" si="2"/>
        <v>0</v>
      </c>
      <c r="AJ9">
        <f t="shared" si="3"/>
        <v>0</v>
      </c>
      <c r="AK9">
        <f t="shared" si="4"/>
        <v>0</v>
      </c>
      <c r="AM9" t="str">
        <f t="shared" si="5"/>
        <v>Cer_d18:0/14:0</v>
      </c>
      <c r="AN9">
        <f t="shared" si="6"/>
        <v>6.5509607658640893E-5</v>
      </c>
      <c r="AO9">
        <f t="shared" si="7"/>
        <v>0</v>
      </c>
      <c r="AQ9">
        <f t="shared" si="8"/>
        <v>1.4648393590406189E-4</v>
      </c>
      <c r="AR9">
        <f t="shared" si="9"/>
        <v>0</v>
      </c>
      <c r="AT9">
        <f t="shared" si="17"/>
        <v>6.5509607658640893E-5</v>
      </c>
      <c r="AU9">
        <f t="shared" si="18"/>
        <v>0</v>
      </c>
      <c r="AW9">
        <f t="shared" si="10"/>
        <v>0.37390096630005903</v>
      </c>
    </row>
    <row r="10" spans="1:49" x14ac:dyDescent="0.2">
      <c r="A10" t="s">
        <v>122</v>
      </c>
      <c r="B10">
        <v>538.38800000000003</v>
      </c>
      <c r="C10">
        <v>0</v>
      </c>
      <c r="D10">
        <v>0</v>
      </c>
      <c r="E10">
        <v>0</v>
      </c>
      <c r="F10">
        <v>6.6612902056157599E-4</v>
      </c>
      <c r="G10">
        <v>1.3118648273381799E-4</v>
      </c>
      <c r="H10">
        <v>0</v>
      </c>
      <c r="I10">
        <v>0</v>
      </c>
      <c r="J10">
        <v>1.41142405502882E-4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1.93250062446246E-3</v>
      </c>
      <c r="U10">
        <v>0</v>
      </c>
      <c r="V10">
        <v>2.1474603760289501E-3</v>
      </c>
      <c r="W10">
        <v>0</v>
      </c>
      <c r="X10">
        <v>0</v>
      </c>
      <c r="AA10" t="str">
        <f t="shared" si="11"/>
        <v>Cer_d18:0/16:1</v>
      </c>
      <c r="AB10">
        <f t="shared" si="12"/>
        <v>0</v>
      </c>
      <c r="AC10">
        <f t="shared" si="13"/>
        <v>3.33064510280788E-4</v>
      </c>
      <c r="AD10">
        <f t="shared" si="14"/>
        <v>6.5593241366908997E-5</v>
      </c>
      <c r="AE10">
        <f t="shared" si="15"/>
        <v>7.0571202751441002E-5</v>
      </c>
      <c r="AF10">
        <f t="shared" si="16"/>
        <v>0</v>
      </c>
      <c r="AG10">
        <f t="shared" si="0"/>
        <v>0</v>
      </c>
      <c r="AH10">
        <f t="shared" si="1"/>
        <v>0</v>
      </c>
      <c r="AI10">
        <f t="shared" si="2"/>
        <v>0</v>
      </c>
      <c r="AJ10">
        <f t="shared" si="3"/>
        <v>1.073730188014475E-3</v>
      </c>
      <c r="AK10">
        <f t="shared" si="4"/>
        <v>0</v>
      </c>
      <c r="AM10" t="str">
        <f t="shared" si="5"/>
        <v>Cer_d18:0/16:1</v>
      </c>
      <c r="AN10">
        <f t="shared" si="6"/>
        <v>9.3845790879827591E-5</v>
      </c>
      <c r="AO10">
        <f t="shared" si="7"/>
        <v>2.1474603760289501E-4</v>
      </c>
      <c r="AQ10">
        <f t="shared" si="8"/>
        <v>1.3800323696392237E-4</v>
      </c>
      <c r="AR10">
        <f t="shared" si="9"/>
        <v>4.8018673797879923E-4</v>
      </c>
      <c r="AT10">
        <f t="shared" si="17"/>
        <v>6.171692379326842E-5</v>
      </c>
      <c r="AU10">
        <f t="shared" si="18"/>
        <v>1.9603541488326373E-4</v>
      </c>
      <c r="AW10">
        <f t="shared" si="10"/>
        <v>0.61331005669478111</v>
      </c>
    </row>
    <row r="11" spans="1:49" x14ac:dyDescent="0.2">
      <c r="A11" t="s">
        <v>123</v>
      </c>
      <c r="B11">
        <v>540.39</v>
      </c>
      <c r="C11">
        <v>1.248941791893E-4</v>
      </c>
      <c r="D11">
        <v>4.3832804699905298E-3</v>
      </c>
      <c r="E11">
        <v>0</v>
      </c>
      <c r="F11">
        <v>7.2652536266890597E-4</v>
      </c>
      <c r="G11">
        <v>8.4823826080639402E-4</v>
      </c>
      <c r="H11">
        <v>0</v>
      </c>
      <c r="I11">
        <v>0</v>
      </c>
      <c r="J11">
        <v>1.41142405502882E-4</v>
      </c>
      <c r="K11">
        <v>0</v>
      </c>
      <c r="L11">
        <v>0</v>
      </c>
      <c r="M11">
        <v>7.4367410909849802E-3</v>
      </c>
      <c r="N11">
        <v>1.5692728078184798E-2</v>
      </c>
      <c r="O11">
        <v>1.1376814903838999E-3</v>
      </c>
      <c r="P11">
        <v>1.8750355386218599E-2</v>
      </c>
      <c r="Q11">
        <v>2.6374674656021599E-2</v>
      </c>
      <c r="R11">
        <v>3.7014130597480002E-2</v>
      </c>
      <c r="S11">
        <v>3.0677131959774899E-4</v>
      </c>
      <c r="T11">
        <v>0</v>
      </c>
      <c r="U11">
        <v>0</v>
      </c>
      <c r="V11">
        <v>4.2949207520578897E-3</v>
      </c>
      <c r="W11">
        <v>2.6652087883409599E-3</v>
      </c>
      <c r="X11">
        <v>0</v>
      </c>
      <c r="AA11" t="str">
        <f t="shared" si="11"/>
        <v>Cer_d18:0/16:0</v>
      </c>
      <c r="AB11">
        <f t="shared" si="12"/>
        <v>2.2540873245899149E-3</v>
      </c>
      <c r="AC11">
        <f t="shared" si="13"/>
        <v>3.6326268133445299E-4</v>
      </c>
      <c r="AD11">
        <f t="shared" si="14"/>
        <v>4.2411913040319701E-4</v>
      </c>
      <c r="AE11">
        <f t="shared" si="15"/>
        <v>7.0571202751441002E-5</v>
      </c>
      <c r="AF11">
        <f t="shared" si="16"/>
        <v>0</v>
      </c>
      <c r="AG11">
        <f t="shared" si="0"/>
        <v>1.1564734584584889E-2</v>
      </c>
      <c r="AH11">
        <f t="shared" si="1"/>
        <v>9.9440184383012484E-3</v>
      </c>
      <c r="AI11">
        <f t="shared" si="2"/>
        <v>3.1694402626750801E-2</v>
      </c>
      <c r="AJ11">
        <f t="shared" si="3"/>
        <v>2.1474603760289449E-3</v>
      </c>
      <c r="AK11">
        <f t="shared" si="4"/>
        <v>1.3326043941704799E-3</v>
      </c>
      <c r="AM11" t="str">
        <f t="shared" si="5"/>
        <v>Cer_d18:0/16:0</v>
      </c>
      <c r="AN11">
        <f t="shared" si="6"/>
        <v>6.2240806781580112E-4</v>
      </c>
      <c r="AO11">
        <f t="shared" si="7"/>
        <v>1.1336644083967274E-2</v>
      </c>
      <c r="AQ11">
        <f t="shared" si="8"/>
        <v>9.3015694368584541E-4</v>
      </c>
      <c r="AR11">
        <f t="shared" si="9"/>
        <v>1.2257157823951105E-2</v>
      </c>
      <c r="AT11">
        <f t="shared" si="17"/>
        <v>4.1597883116499881E-4</v>
      </c>
      <c r="AU11">
        <f t="shared" si="18"/>
        <v>5.0039637275738026E-3</v>
      </c>
      <c r="AW11">
        <f t="shared" si="10"/>
        <v>0.12229159619363264</v>
      </c>
    </row>
    <row r="12" spans="1:49" x14ac:dyDescent="0.2">
      <c r="A12" t="s">
        <v>124</v>
      </c>
      <c r="B12">
        <v>562.41200000000003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AA12" t="str">
        <f t="shared" si="11"/>
        <v>Cer_d18:0/18:3</v>
      </c>
      <c r="AB12">
        <f t="shared" si="12"/>
        <v>0</v>
      </c>
      <c r="AC12">
        <f t="shared" si="13"/>
        <v>0</v>
      </c>
      <c r="AD12">
        <f t="shared" si="14"/>
        <v>0</v>
      </c>
      <c r="AE12">
        <f t="shared" si="15"/>
        <v>0</v>
      </c>
      <c r="AF12">
        <f t="shared" si="16"/>
        <v>0</v>
      </c>
      <c r="AG12">
        <f t="shared" si="0"/>
        <v>0</v>
      </c>
      <c r="AH12">
        <f t="shared" si="1"/>
        <v>0</v>
      </c>
      <c r="AI12">
        <f t="shared" si="2"/>
        <v>0</v>
      </c>
      <c r="AJ12">
        <f t="shared" si="3"/>
        <v>0</v>
      </c>
      <c r="AK12">
        <f t="shared" si="4"/>
        <v>0</v>
      </c>
      <c r="AM12" t="str">
        <f t="shared" si="5"/>
        <v>Cer_d18:0/18:3</v>
      </c>
      <c r="AN12">
        <f t="shared" si="6"/>
        <v>0</v>
      </c>
      <c r="AO12">
        <f t="shared" si="7"/>
        <v>0</v>
      </c>
      <c r="AQ12">
        <f t="shared" si="8"/>
        <v>0</v>
      </c>
      <c r="AR12">
        <f t="shared" si="9"/>
        <v>0</v>
      </c>
      <c r="AT12">
        <f t="shared" si="17"/>
        <v>0</v>
      </c>
      <c r="AU12">
        <f t="shared" si="18"/>
        <v>0</v>
      </c>
      <c r="AW12" t="e">
        <f t="shared" si="10"/>
        <v>#DIV/0!</v>
      </c>
    </row>
    <row r="13" spans="1:49" x14ac:dyDescent="0.2">
      <c r="A13" t="s">
        <v>125</v>
      </c>
      <c r="B13">
        <v>564.41399999999999</v>
      </c>
      <c r="C13">
        <v>0</v>
      </c>
      <c r="D13">
        <v>0</v>
      </c>
      <c r="E13">
        <v>0</v>
      </c>
      <c r="F13">
        <v>0</v>
      </c>
      <c r="G13">
        <v>0</v>
      </c>
      <c r="H13">
        <v>1.53139553902215E-4</v>
      </c>
      <c r="I13">
        <v>0</v>
      </c>
      <c r="J13">
        <v>0</v>
      </c>
      <c r="K13">
        <v>0</v>
      </c>
      <c r="L13">
        <v>0</v>
      </c>
      <c r="M13">
        <v>0</v>
      </c>
      <c r="N13">
        <v>4.5780693907329396E-3</v>
      </c>
      <c r="O13">
        <v>0</v>
      </c>
      <c r="P13">
        <v>0</v>
      </c>
      <c r="Q13">
        <v>4.1692209283167303E-3</v>
      </c>
      <c r="R13">
        <v>0</v>
      </c>
      <c r="S13">
        <v>9.8665304259103995E-4</v>
      </c>
      <c r="T13">
        <v>0</v>
      </c>
      <c r="U13">
        <v>0</v>
      </c>
      <c r="V13">
        <v>1.38459317488804E-4</v>
      </c>
      <c r="W13">
        <v>0</v>
      </c>
      <c r="X13">
        <v>0</v>
      </c>
      <c r="AA13" t="str">
        <f t="shared" si="11"/>
        <v>Cer_d18:0/18:2</v>
      </c>
      <c r="AB13">
        <f t="shared" si="12"/>
        <v>0</v>
      </c>
      <c r="AC13">
        <f t="shared" si="13"/>
        <v>0</v>
      </c>
      <c r="AD13">
        <f t="shared" si="14"/>
        <v>7.65697769511075E-5</v>
      </c>
      <c r="AE13">
        <f t="shared" si="15"/>
        <v>0</v>
      </c>
      <c r="AF13">
        <f t="shared" si="16"/>
        <v>0</v>
      </c>
      <c r="AG13">
        <f t="shared" si="0"/>
        <v>2.2890346953664698E-3</v>
      </c>
      <c r="AH13">
        <f t="shared" si="1"/>
        <v>0</v>
      </c>
      <c r="AI13">
        <f t="shared" si="2"/>
        <v>2.0846104641583652E-3</v>
      </c>
      <c r="AJ13">
        <f t="shared" si="3"/>
        <v>6.9229658744402001E-5</v>
      </c>
      <c r="AK13">
        <f t="shared" si="4"/>
        <v>0</v>
      </c>
      <c r="AM13" t="str">
        <f t="shared" si="5"/>
        <v>Cer_d18:0/18:2</v>
      </c>
      <c r="AN13">
        <f t="shared" si="6"/>
        <v>1.5313955390221499E-5</v>
      </c>
      <c r="AO13">
        <f t="shared" si="7"/>
        <v>8.8857496365384752E-4</v>
      </c>
      <c r="AQ13">
        <f t="shared" si="8"/>
        <v>3.424304525693459E-5</v>
      </c>
      <c r="AR13">
        <f t="shared" si="9"/>
        <v>1.1876706234640252E-3</v>
      </c>
      <c r="AT13">
        <f t="shared" si="17"/>
        <v>1.5313955390221499E-5</v>
      </c>
      <c r="AU13">
        <f t="shared" si="18"/>
        <v>4.8486450166333869E-4</v>
      </c>
      <c r="AW13">
        <f t="shared" si="10"/>
        <v>0.17551965661318233</v>
      </c>
    </row>
    <row r="14" spans="1:49" x14ac:dyDescent="0.2">
      <c r="A14" t="s">
        <v>126</v>
      </c>
      <c r="B14">
        <v>566.41600000000005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5.7190696809913402E-4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2.1791759609880099E-3</v>
      </c>
      <c r="T14">
        <v>0</v>
      </c>
      <c r="U14">
        <v>0</v>
      </c>
      <c r="V14">
        <v>4.3246022812749498E-5</v>
      </c>
      <c r="W14">
        <v>2.5455934576325999E-3</v>
      </c>
      <c r="X14">
        <v>0</v>
      </c>
      <c r="AA14" t="str">
        <f t="shared" si="11"/>
        <v>Cer_d18:0/18:1</v>
      </c>
      <c r="AB14">
        <f t="shared" si="12"/>
        <v>0</v>
      </c>
      <c r="AC14">
        <f t="shared" si="13"/>
        <v>0</v>
      </c>
      <c r="AD14">
        <f t="shared" si="14"/>
        <v>0</v>
      </c>
      <c r="AE14">
        <f t="shared" si="15"/>
        <v>2.8595348404956701E-4</v>
      </c>
      <c r="AF14">
        <f t="shared" si="16"/>
        <v>0</v>
      </c>
      <c r="AG14">
        <f t="shared" si="0"/>
        <v>0</v>
      </c>
      <c r="AH14">
        <f t="shared" si="1"/>
        <v>0</v>
      </c>
      <c r="AI14">
        <f t="shared" si="2"/>
        <v>0</v>
      </c>
      <c r="AJ14">
        <f t="shared" si="3"/>
        <v>2.1623011406374749E-5</v>
      </c>
      <c r="AK14">
        <f t="shared" si="4"/>
        <v>1.2727967288162999E-3</v>
      </c>
      <c r="AM14" t="str">
        <f t="shared" si="5"/>
        <v>Cer_d18:0/18:1</v>
      </c>
      <c r="AN14">
        <f t="shared" si="6"/>
        <v>5.7190696809913399E-5</v>
      </c>
      <c r="AO14">
        <f t="shared" si="7"/>
        <v>2.5888394804453492E-4</v>
      </c>
      <c r="AQ14">
        <f t="shared" si="8"/>
        <v>1.2788228574754675E-4</v>
      </c>
      <c r="AR14">
        <f t="shared" si="9"/>
        <v>5.6687180533435578E-4</v>
      </c>
      <c r="AT14">
        <f t="shared" si="17"/>
        <v>5.7190696809913406E-5</v>
      </c>
      <c r="AU14">
        <f t="shared" si="18"/>
        <v>2.3142444543991451E-4</v>
      </c>
      <c r="AW14">
        <f t="shared" si="10"/>
        <v>0.4772592601102168</v>
      </c>
    </row>
    <row r="15" spans="1:49" x14ac:dyDescent="0.2">
      <c r="A15" t="s">
        <v>127</v>
      </c>
      <c r="B15">
        <v>568.41800000000001</v>
      </c>
      <c r="C15">
        <v>1.248941791893E-4</v>
      </c>
      <c r="D15">
        <v>6.0521546446689603E-4</v>
      </c>
      <c r="E15">
        <v>0</v>
      </c>
      <c r="F15">
        <v>0</v>
      </c>
      <c r="G15">
        <v>7.8206516611057395E-4</v>
      </c>
      <c r="H15">
        <v>0</v>
      </c>
      <c r="I15">
        <v>0</v>
      </c>
      <c r="J15">
        <v>0</v>
      </c>
      <c r="K15">
        <v>1.29363460956796E-4</v>
      </c>
      <c r="L15">
        <v>7.5041157830866699E-4</v>
      </c>
      <c r="M15">
        <v>2.3528782901204299E-3</v>
      </c>
      <c r="N15">
        <v>0</v>
      </c>
      <c r="O15">
        <v>3.6590672995723602E-3</v>
      </c>
      <c r="P15">
        <v>0</v>
      </c>
      <c r="Q15">
        <v>0</v>
      </c>
      <c r="R15">
        <v>7.1445303821875703E-4</v>
      </c>
      <c r="S15">
        <v>3.0677131959774899E-4</v>
      </c>
      <c r="T15">
        <v>0</v>
      </c>
      <c r="U15">
        <v>0</v>
      </c>
      <c r="V15">
        <v>0</v>
      </c>
      <c r="W15">
        <v>0</v>
      </c>
      <c r="X15">
        <v>5.9119691970038799E-5</v>
      </c>
      <c r="AA15" t="str">
        <f t="shared" si="11"/>
        <v>Cer_d18:0/18:0</v>
      </c>
      <c r="AB15">
        <f t="shared" si="12"/>
        <v>3.65054821828098E-4</v>
      </c>
      <c r="AC15">
        <f t="shared" si="13"/>
        <v>0</v>
      </c>
      <c r="AD15">
        <f t="shared" si="14"/>
        <v>3.9103258305528697E-4</v>
      </c>
      <c r="AE15">
        <f t="shared" si="15"/>
        <v>0</v>
      </c>
      <c r="AF15">
        <f t="shared" si="16"/>
        <v>4.3988751963273151E-4</v>
      </c>
      <c r="AG15">
        <f t="shared" si="0"/>
        <v>1.176439145060215E-3</v>
      </c>
      <c r="AH15">
        <f t="shared" si="1"/>
        <v>1.8295336497861801E-3</v>
      </c>
      <c r="AI15">
        <f t="shared" si="2"/>
        <v>3.5722651910937851E-4</v>
      </c>
      <c r="AJ15">
        <f t="shared" si="3"/>
        <v>0</v>
      </c>
      <c r="AK15">
        <f t="shared" si="4"/>
        <v>2.9559845985019399E-5</v>
      </c>
      <c r="AM15" t="str">
        <f t="shared" si="5"/>
        <v>Cer_d18:0/18:0</v>
      </c>
      <c r="AN15">
        <f t="shared" si="6"/>
        <v>2.391949849032233E-4</v>
      </c>
      <c r="AO15">
        <f t="shared" si="7"/>
        <v>6.785518319881586E-4</v>
      </c>
      <c r="AQ15">
        <f t="shared" si="8"/>
        <v>2.2000075560393249E-4</v>
      </c>
      <c r="AR15">
        <f t="shared" si="9"/>
        <v>7.9961304152495862E-4</v>
      </c>
      <c r="AT15">
        <f t="shared" si="17"/>
        <v>9.8387328926342169E-5</v>
      </c>
      <c r="AU15">
        <f t="shared" si="18"/>
        <v>3.2644065723517427E-4</v>
      </c>
      <c r="AW15">
        <f t="shared" si="10"/>
        <v>0.29371619146283368</v>
      </c>
    </row>
    <row r="16" spans="1:49" x14ac:dyDescent="0.2">
      <c r="A16" t="s">
        <v>128</v>
      </c>
      <c r="B16">
        <v>586.43600000000004</v>
      </c>
      <c r="C16">
        <v>6.8265869617309698E-4</v>
      </c>
      <c r="D16">
        <v>0</v>
      </c>
      <c r="E16">
        <v>0</v>
      </c>
      <c r="F16">
        <v>0</v>
      </c>
      <c r="G16">
        <v>0</v>
      </c>
      <c r="H16">
        <v>1.53139553902215E-4</v>
      </c>
      <c r="I16">
        <v>0</v>
      </c>
      <c r="J16">
        <v>0</v>
      </c>
      <c r="K16">
        <v>0</v>
      </c>
      <c r="L16">
        <v>0</v>
      </c>
      <c r="M16">
        <v>0</v>
      </c>
      <c r="N16">
        <v>2.0727863074956302E-3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2.1474603760289501E-3</v>
      </c>
      <c r="W16">
        <v>0</v>
      </c>
      <c r="X16">
        <v>0</v>
      </c>
      <c r="AA16" t="str">
        <f t="shared" ref="AA16:AA79" si="19">A16</f>
        <v>Cer_d18:0/20:5</v>
      </c>
      <c r="AB16">
        <f t="shared" ref="AB16:AB79" si="20">AVERAGE(C16:D16)</f>
        <v>3.4132934808654849E-4</v>
      </c>
      <c r="AC16">
        <f t="shared" ref="AC16:AC79" si="21">AVERAGE(E16:F16)</f>
        <v>0</v>
      </c>
      <c r="AD16">
        <f t="shared" ref="AD16:AD79" si="22">AVERAGE(G16:H16)</f>
        <v>7.65697769511075E-5</v>
      </c>
      <c r="AE16">
        <f t="shared" ref="AE16:AE79" si="23">AVERAGE(I16:J16)</f>
        <v>0</v>
      </c>
      <c r="AF16">
        <f t="shared" ref="AF16:AF79" si="24">AVERAGE(K16:L16)</f>
        <v>0</v>
      </c>
      <c r="AG16">
        <f t="shared" ref="AG16:AG79" si="25">AVERAGE(M16:N16)</f>
        <v>1.0363931537478151E-3</v>
      </c>
      <c r="AH16">
        <f t="shared" ref="AH16:AH79" si="26">AVERAGE(O16:P16)</f>
        <v>0</v>
      </c>
      <c r="AI16">
        <f t="shared" ref="AI16:AI79" si="27">AVERAGE(Q16:R16)</f>
        <v>0</v>
      </c>
      <c r="AJ16">
        <f t="shared" si="3"/>
        <v>1.073730188014475E-3</v>
      </c>
      <c r="AK16">
        <f t="shared" si="4"/>
        <v>0</v>
      </c>
      <c r="AM16" t="str">
        <f t="shared" si="5"/>
        <v>Cer_d18:0/20:5</v>
      </c>
      <c r="AN16">
        <f t="shared" si="6"/>
        <v>8.3579825007531198E-5</v>
      </c>
      <c r="AO16">
        <f t="shared" si="7"/>
        <v>4.2202466835245802E-4</v>
      </c>
      <c r="AQ16">
        <f t="shared" si="8"/>
        <v>1.4785188438610011E-4</v>
      </c>
      <c r="AR16">
        <f t="shared" si="9"/>
        <v>5.780318292055662E-4</v>
      </c>
      <c r="AT16">
        <f t="shared" ref="AT16:AT79" si="28">AQ16/SQRT(5)</f>
        <v>6.6121372817751916E-5</v>
      </c>
      <c r="AU16">
        <f t="shared" ref="AU16:AU79" si="29">AR16/SQRT(6)</f>
        <v>2.3598050610687207E-4</v>
      </c>
      <c r="AW16">
        <f t="shared" si="10"/>
        <v>0.26603385165437377</v>
      </c>
    </row>
    <row r="17" spans="1:49" x14ac:dyDescent="0.2">
      <c r="A17" t="s">
        <v>129</v>
      </c>
      <c r="B17">
        <v>588.43799999999999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2.9356964569529501E-3</v>
      </c>
      <c r="AA17" t="str">
        <f t="shared" si="19"/>
        <v>Cer_d18:0/20:4</v>
      </c>
      <c r="AB17">
        <f t="shared" si="20"/>
        <v>0</v>
      </c>
      <c r="AC17">
        <f t="shared" si="21"/>
        <v>0</v>
      </c>
      <c r="AD17">
        <f t="shared" si="22"/>
        <v>0</v>
      </c>
      <c r="AE17">
        <f t="shared" si="23"/>
        <v>0</v>
      </c>
      <c r="AF17">
        <f t="shared" si="24"/>
        <v>0</v>
      </c>
      <c r="AG17">
        <f t="shared" si="25"/>
        <v>0</v>
      </c>
      <c r="AH17">
        <f t="shared" si="26"/>
        <v>0</v>
      </c>
      <c r="AI17">
        <f t="shared" si="27"/>
        <v>0</v>
      </c>
      <c r="AJ17">
        <f t="shared" si="3"/>
        <v>0</v>
      </c>
      <c r="AK17">
        <f t="shared" si="4"/>
        <v>1.467848228476475E-3</v>
      </c>
      <c r="AM17" t="str">
        <f t="shared" si="5"/>
        <v>Cer_d18:0/20:4</v>
      </c>
      <c r="AN17">
        <f t="shared" si="6"/>
        <v>0</v>
      </c>
      <c r="AO17">
        <f t="shared" si="7"/>
        <v>2.9356964569529501E-4</v>
      </c>
      <c r="AQ17">
        <f t="shared" si="8"/>
        <v>0</v>
      </c>
      <c r="AR17">
        <f t="shared" si="9"/>
        <v>6.5644168390520809E-4</v>
      </c>
      <c r="AT17">
        <f t="shared" si="28"/>
        <v>0</v>
      </c>
      <c r="AU17">
        <f t="shared" si="29"/>
        <v>2.6799119524352076E-4</v>
      </c>
      <c r="AW17">
        <f t="shared" si="10"/>
        <v>0.37390096630005903</v>
      </c>
    </row>
    <row r="18" spans="1:49" x14ac:dyDescent="0.2">
      <c r="A18" t="s">
        <v>130</v>
      </c>
      <c r="B18">
        <v>590.44000000000005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AA18" t="str">
        <f t="shared" si="19"/>
        <v>Cer_d18:0/20:3</v>
      </c>
      <c r="AB18">
        <f t="shared" si="20"/>
        <v>0</v>
      </c>
      <c r="AC18">
        <f t="shared" si="21"/>
        <v>0</v>
      </c>
      <c r="AD18">
        <f t="shared" si="22"/>
        <v>0</v>
      </c>
      <c r="AE18">
        <f t="shared" si="23"/>
        <v>0</v>
      </c>
      <c r="AF18">
        <f t="shared" si="24"/>
        <v>0</v>
      </c>
      <c r="AG18">
        <f t="shared" si="25"/>
        <v>0</v>
      </c>
      <c r="AH18">
        <f t="shared" si="26"/>
        <v>0</v>
      </c>
      <c r="AI18">
        <f t="shared" si="27"/>
        <v>0</v>
      </c>
      <c r="AJ18">
        <f t="shared" si="3"/>
        <v>0</v>
      </c>
      <c r="AK18">
        <f t="shared" si="4"/>
        <v>0</v>
      </c>
      <c r="AM18" t="str">
        <f t="shared" si="5"/>
        <v>Cer_d18:0/20:3</v>
      </c>
      <c r="AN18">
        <f t="shared" si="6"/>
        <v>0</v>
      </c>
      <c r="AO18">
        <f t="shared" si="7"/>
        <v>0</v>
      </c>
      <c r="AQ18">
        <f t="shared" si="8"/>
        <v>0</v>
      </c>
      <c r="AR18">
        <f t="shared" si="9"/>
        <v>0</v>
      </c>
      <c r="AT18">
        <f t="shared" si="28"/>
        <v>0</v>
      </c>
      <c r="AU18">
        <f t="shared" si="29"/>
        <v>0</v>
      </c>
      <c r="AW18" t="e">
        <f t="shared" si="10"/>
        <v>#DIV/0!</v>
      </c>
    </row>
    <row r="19" spans="1:49" x14ac:dyDescent="0.2">
      <c r="A19" t="s">
        <v>131</v>
      </c>
      <c r="B19">
        <v>592.44200000000001</v>
      </c>
      <c r="C19">
        <v>0</v>
      </c>
      <c r="D19">
        <v>6.0521546446689603E-4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2.3528782901204299E-3</v>
      </c>
      <c r="N19">
        <v>0</v>
      </c>
      <c r="O19">
        <v>0</v>
      </c>
      <c r="P19">
        <v>5.7781252045933703E-3</v>
      </c>
      <c r="Q19">
        <v>1.7868089692786001E-3</v>
      </c>
      <c r="R19">
        <v>0</v>
      </c>
      <c r="S19">
        <v>1.1925229183969699E-3</v>
      </c>
      <c r="T19">
        <v>1.93250062446246E-3</v>
      </c>
      <c r="U19">
        <v>0</v>
      </c>
      <c r="V19">
        <v>0</v>
      </c>
      <c r="W19">
        <v>5.9397180678094101E-3</v>
      </c>
      <c r="X19">
        <v>5.9119691970038799E-5</v>
      </c>
      <c r="AA19" t="str">
        <f t="shared" si="19"/>
        <v>Cer_d18:0/20:2</v>
      </c>
      <c r="AB19">
        <f t="shared" si="20"/>
        <v>3.0260773223344801E-4</v>
      </c>
      <c r="AC19">
        <f t="shared" si="21"/>
        <v>0</v>
      </c>
      <c r="AD19">
        <f t="shared" si="22"/>
        <v>0</v>
      </c>
      <c r="AE19">
        <f t="shared" si="23"/>
        <v>0</v>
      </c>
      <c r="AF19">
        <f t="shared" si="24"/>
        <v>0</v>
      </c>
      <c r="AG19">
        <f t="shared" si="25"/>
        <v>1.176439145060215E-3</v>
      </c>
      <c r="AH19">
        <f t="shared" si="26"/>
        <v>2.8890626022966851E-3</v>
      </c>
      <c r="AI19">
        <f t="shared" si="27"/>
        <v>8.9340448463930003E-4</v>
      </c>
      <c r="AJ19">
        <f t="shared" si="3"/>
        <v>0</v>
      </c>
      <c r="AK19">
        <f t="shared" si="4"/>
        <v>2.9994188798897242E-3</v>
      </c>
      <c r="AM19" t="str">
        <f t="shared" si="5"/>
        <v>Cer_d18:0/20:2</v>
      </c>
      <c r="AN19">
        <f t="shared" si="6"/>
        <v>6.05215464466896E-5</v>
      </c>
      <c r="AO19">
        <f t="shared" si="7"/>
        <v>1.5916650223771849E-3</v>
      </c>
      <c r="AQ19">
        <f t="shared" si="8"/>
        <v>1.353302919582088E-4</v>
      </c>
      <c r="AR19">
        <f t="shared" si="9"/>
        <v>1.3094263300141235E-3</v>
      </c>
      <c r="AT19">
        <f t="shared" si="28"/>
        <v>6.0521546446689593E-5</v>
      </c>
      <c r="AU19">
        <f t="shared" si="29"/>
        <v>5.3457106071663611E-4</v>
      </c>
      <c r="AW19">
        <f t="shared" si="10"/>
        <v>5.8743568119650216E-2</v>
      </c>
    </row>
    <row r="20" spans="1:49" x14ac:dyDescent="0.2">
      <c r="A20" t="s">
        <v>132</v>
      </c>
      <c r="B20">
        <v>594.44399999999996</v>
      </c>
      <c r="C20">
        <v>0</v>
      </c>
      <c r="D20">
        <v>0</v>
      </c>
      <c r="E20">
        <v>0</v>
      </c>
      <c r="F20">
        <v>0</v>
      </c>
      <c r="G20">
        <v>1.3118648273381799E-4</v>
      </c>
      <c r="H20">
        <v>0</v>
      </c>
      <c r="I20">
        <v>0</v>
      </c>
      <c r="J20">
        <v>1.41142405502882E-4</v>
      </c>
      <c r="K20">
        <v>0</v>
      </c>
      <c r="L20">
        <v>0</v>
      </c>
      <c r="M20">
        <v>0</v>
      </c>
      <c r="N20">
        <v>0</v>
      </c>
      <c r="O20">
        <v>5.56023068076387E-3</v>
      </c>
      <c r="P20">
        <v>0</v>
      </c>
      <c r="Q20">
        <v>0</v>
      </c>
      <c r="R20">
        <v>0</v>
      </c>
      <c r="S20">
        <v>1.1925229183969699E-3</v>
      </c>
      <c r="T20">
        <v>1.93250062446246E-3</v>
      </c>
      <c r="U20">
        <v>0</v>
      </c>
      <c r="V20">
        <v>0</v>
      </c>
      <c r="W20">
        <v>2.5455934576325999E-3</v>
      </c>
      <c r="X20">
        <v>0</v>
      </c>
      <c r="AA20" t="str">
        <f t="shared" si="19"/>
        <v>Cer_d18:0/20:1</v>
      </c>
      <c r="AB20">
        <f t="shared" si="20"/>
        <v>0</v>
      </c>
      <c r="AC20">
        <f t="shared" si="21"/>
        <v>0</v>
      </c>
      <c r="AD20">
        <f t="shared" si="22"/>
        <v>6.5593241366908997E-5</v>
      </c>
      <c r="AE20">
        <f t="shared" si="23"/>
        <v>7.0571202751441002E-5</v>
      </c>
      <c r="AF20">
        <f t="shared" si="24"/>
        <v>0</v>
      </c>
      <c r="AG20">
        <f t="shared" si="25"/>
        <v>0</v>
      </c>
      <c r="AH20">
        <f t="shared" si="26"/>
        <v>2.780115340381935E-3</v>
      </c>
      <c r="AI20">
        <f t="shared" si="27"/>
        <v>0</v>
      </c>
      <c r="AJ20">
        <f t="shared" si="3"/>
        <v>0</v>
      </c>
      <c r="AK20">
        <f t="shared" si="4"/>
        <v>1.2727967288162999E-3</v>
      </c>
      <c r="AM20" t="str">
        <f t="shared" si="5"/>
        <v>Cer_d18:0/20:1</v>
      </c>
      <c r="AN20">
        <f t="shared" si="6"/>
        <v>2.7232888823669998E-5</v>
      </c>
      <c r="AO20">
        <f t="shared" si="7"/>
        <v>8.1058241383964692E-4</v>
      </c>
      <c r="AQ20">
        <f t="shared" si="8"/>
        <v>3.7331678245126897E-5</v>
      </c>
      <c r="AR20">
        <f t="shared" si="9"/>
        <v>1.2312426213567629E-3</v>
      </c>
      <c r="AT20">
        <f t="shared" si="28"/>
        <v>1.669523405405076E-5</v>
      </c>
      <c r="AU20">
        <f t="shared" si="29"/>
        <v>5.0265269531514392E-4</v>
      </c>
      <c r="AW20">
        <f t="shared" si="10"/>
        <v>0.22796735599328211</v>
      </c>
    </row>
    <row r="21" spans="1:49" x14ac:dyDescent="0.2">
      <c r="A21" t="s">
        <v>133</v>
      </c>
      <c r="B21">
        <v>596.44600000000003</v>
      </c>
      <c r="C21">
        <v>0</v>
      </c>
      <c r="D21">
        <v>0</v>
      </c>
      <c r="E21">
        <v>0</v>
      </c>
      <c r="F21">
        <v>1.21870032160427E-4</v>
      </c>
      <c r="G21">
        <v>0</v>
      </c>
      <c r="H21">
        <v>9.1293788936808997E-4</v>
      </c>
      <c r="I21">
        <v>0</v>
      </c>
      <c r="J21">
        <v>7.7146982462083103E-4</v>
      </c>
      <c r="K21">
        <v>0</v>
      </c>
      <c r="L21">
        <v>0</v>
      </c>
      <c r="M21">
        <v>0</v>
      </c>
      <c r="N21">
        <v>0</v>
      </c>
      <c r="O21">
        <v>1.1376814903838999E-3</v>
      </c>
      <c r="P21">
        <v>6.9837586612509304E-3</v>
      </c>
      <c r="Q21">
        <v>5.5555673748820605E-4</v>
      </c>
      <c r="R21">
        <v>3.4917714111076898E-3</v>
      </c>
      <c r="S21">
        <v>3.0677131959774899E-4</v>
      </c>
      <c r="T21">
        <v>1.2459960635201599E-4</v>
      </c>
      <c r="U21">
        <v>0</v>
      </c>
      <c r="V21">
        <v>0</v>
      </c>
      <c r="W21">
        <v>5.0911869152651997E-3</v>
      </c>
      <c r="X21">
        <v>0</v>
      </c>
      <c r="AA21" t="str">
        <f t="shared" si="19"/>
        <v>Cer_d18:0/20:0</v>
      </c>
      <c r="AB21">
        <f t="shared" si="20"/>
        <v>0</v>
      </c>
      <c r="AC21">
        <f t="shared" si="21"/>
        <v>6.0935016080213501E-5</v>
      </c>
      <c r="AD21">
        <f t="shared" si="22"/>
        <v>4.5646894468404499E-4</v>
      </c>
      <c r="AE21">
        <f t="shared" si="23"/>
        <v>3.8573491231041552E-4</v>
      </c>
      <c r="AF21">
        <f t="shared" si="24"/>
        <v>0</v>
      </c>
      <c r="AG21">
        <f t="shared" si="25"/>
        <v>0</v>
      </c>
      <c r="AH21">
        <f t="shared" si="26"/>
        <v>4.0607200758174151E-3</v>
      </c>
      <c r="AI21">
        <f t="shared" si="27"/>
        <v>2.0236640742979481E-3</v>
      </c>
      <c r="AJ21">
        <f t="shared" si="3"/>
        <v>0</v>
      </c>
      <c r="AK21">
        <f t="shared" si="4"/>
        <v>2.5455934576325999E-3</v>
      </c>
      <c r="AM21" t="str">
        <f t="shared" si="5"/>
        <v>Cer_d18:0/20:0</v>
      </c>
      <c r="AN21">
        <f t="shared" si="6"/>
        <v>1.8062777461493479E-4</v>
      </c>
      <c r="AO21">
        <f t="shared" si="7"/>
        <v>1.7259955215495927E-3</v>
      </c>
      <c r="AQ21">
        <f t="shared" si="8"/>
        <v>2.2233782371037725E-4</v>
      </c>
      <c r="AR21">
        <f t="shared" si="9"/>
        <v>1.744233869729516E-3</v>
      </c>
      <c r="AT21">
        <f t="shared" si="28"/>
        <v>9.9432497557153606E-5</v>
      </c>
      <c r="AU21">
        <f t="shared" si="29"/>
        <v>7.1208049548624332E-4</v>
      </c>
      <c r="AW21">
        <f t="shared" si="10"/>
        <v>0.11859783236994174</v>
      </c>
    </row>
    <row r="22" spans="1:49" x14ac:dyDescent="0.2">
      <c r="A22" t="s">
        <v>134</v>
      </c>
      <c r="B22">
        <v>612.46199999999999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7.1445303821875703E-4</v>
      </c>
      <c r="S22">
        <v>0</v>
      </c>
      <c r="T22">
        <v>0</v>
      </c>
      <c r="U22">
        <v>0</v>
      </c>
      <c r="V22">
        <v>2.1474603760289501E-3</v>
      </c>
      <c r="W22">
        <v>0</v>
      </c>
      <c r="X22">
        <v>0</v>
      </c>
      <c r="AA22" t="str">
        <f t="shared" si="19"/>
        <v>Cer_d18:0/22:6</v>
      </c>
      <c r="AB22">
        <f t="shared" si="20"/>
        <v>0</v>
      </c>
      <c r="AC22">
        <f t="shared" si="21"/>
        <v>0</v>
      </c>
      <c r="AD22">
        <f t="shared" si="22"/>
        <v>0</v>
      </c>
      <c r="AE22">
        <f t="shared" si="23"/>
        <v>0</v>
      </c>
      <c r="AF22">
        <f t="shared" si="24"/>
        <v>0</v>
      </c>
      <c r="AG22">
        <f t="shared" si="25"/>
        <v>0</v>
      </c>
      <c r="AH22">
        <f t="shared" si="26"/>
        <v>0</v>
      </c>
      <c r="AI22">
        <f t="shared" si="27"/>
        <v>3.5722651910937851E-4</v>
      </c>
      <c r="AJ22">
        <f t="shared" si="3"/>
        <v>1.073730188014475E-3</v>
      </c>
      <c r="AK22">
        <f t="shared" si="4"/>
        <v>0</v>
      </c>
      <c r="AM22" t="str">
        <f t="shared" si="5"/>
        <v>Cer_d18:0/22:6</v>
      </c>
      <c r="AN22">
        <f t="shared" si="6"/>
        <v>0</v>
      </c>
      <c r="AO22">
        <f t="shared" si="7"/>
        <v>2.8619134142477071E-4</v>
      </c>
      <c r="AQ22">
        <f t="shared" si="8"/>
        <v>0</v>
      </c>
      <c r="AR22">
        <f t="shared" si="9"/>
        <v>4.666315149762323E-4</v>
      </c>
      <c r="AT22">
        <f t="shared" si="28"/>
        <v>0</v>
      </c>
      <c r="AU22">
        <f t="shared" si="29"/>
        <v>1.9050151826560934E-4</v>
      </c>
      <c r="AW22">
        <f t="shared" si="10"/>
        <v>0.24214697378785849</v>
      </c>
    </row>
    <row r="23" spans="1:49" x14ac:dyDescent="0.2">
      <c r="A23" t="s">
        <v>135</v>
      </c>
      <c r="B23">
        <v>614.46400000000006</v>
      </c>
      <c r="C23">
        <v>0</v>
      </c>
      <c r="D23">
        <v>0</v>
      </c>
      <c r="E23">
        <v>6.5509607658640896E-4</v>
      </c>
      <c r="F23">
        <v>0</v>
      </c>
      <c r="G23">
        <v>0</v>
      </c>
      <c r="H23">
        <v>9.1293788936808997E-4</v>
      </c>
      <c r="I23">
        <v>0</v>
      </c>
      <c r="J23">
        <v>0</v>
      </c>
      <c r="K23">
        <v>0</v>
      </c>
      <c r="L23">
        <v>8.1844962049848697E-4</v>
      </c>
      <c r="M23">
        <v>0</v>
      </c>
      <c r="N23">
        <v>0</v>
      </c>
      <c r="O23">
        <v>0</v>
      </c>
      <c r="P23">
        <v>0</v>
      </c>
      <c r="Q23">
        <v>2.1596352057723302E-3</v>
      </c>
      <c r="R23">
        <v>7.1445303821875703E-4</v>
      </c>
      <c r="S23">
        <v>0</v>
      </c>
      <c r="T23">
        <v>0</v>
      </c>
      <c r="U23">
        <v>0</v>
      </c>
      <c r="V23">
        <v>0</v>
      </c>
      <c r="W23">
        <v>5.1263713160722602E-5</v>
      </c>
      <c r="X23">
        <v>2.9356964569529501E-3</v>
      </c>
      <c r="AA23" t="str">
        <f t="shared" si="19"/>
        <v>Cer_d18:0/22:5</v>
      </c>
      <c r="AB23">
        <f t="shared" si="20"/>
        <v>0</v>
      </c>
      <c r="AC23">
        <f t="shared" si="21"/>
        <v>3.2754803829320448E-4</v>
      </c>
      <c r="AD23">
        <f t="shared" si="22"/>
        <v>4.5646894468404499E-4</v>
      </c>
      <c r="AE23">
        <f t="shared" si="23"/>
        <v>0</v>
      </c>
      <c r="AF23">
        <f t="shared" si="24"/>
        <v>4.0922481024924348E-4</v>
      </c>
      <c r="AG23">
        <f t="shared" si="25"/>
        <v>0</v>
      </c>
      <c r="AH23">
        <f t="shared" si="26"/>
        <v>0</v>
      </c>
      <c r="AI23">
        <f t="shared" si="27"/>
        <v>1.4370441219955436E-3</v>
      </c>
      <c r="AJ23">
        <f t="shared" si="3"/>
        <v>0</v>
      </c>
      <c r="AK23">
        <f t="shared" si="4"/>
        <v>1.4934800850568363E-3</v>
      </c>
      <c r="AM23" t="str">
        <f t="shared" si="5"/>
        <v>Cer_d18:0/22:5</v>
      </c>
      <c r="AN23">
        <f t="shared" si="6"/>
        <v>2.386483586452986E-4</v>
      </c>
      <c r="AO23">
        <f t="shared" si="7"/>
        <v>5.8610484141047596E-4</v>
      </c>
      <c r="AQ23">
        <f t="shared" si="8"/>
        <v>2.2268327550230749E-4</v>
      </c>
      <c r="AR23">
        <f t="shared" si="9"/>
        <v>8.0280510514684096E-4</v>
      </c>
      <c r="AT23">
        <f t="shared" si="28"/>
        <v>9.9586988295094625E-5</v>
      </c>
      <c r="AU23">
        <f t="shared" si="29"/>
        <v>3.2774381175185966E-4</v>
      </c>
      <c r="AW23">
        <f t="shared" si="10"/>
        <v>0.39724465980436208</v>
      </c>
    </row>
    <row r="24" spans="1:49" x14ac:dyDescent="0.2">
      <c r="A24" t="s">
        <v>136</v>
      </c>
      <c r="B24">
        <v>616.46600000000001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1.37289744717826E-4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AA24" t="str">
        <f t="shared" si="19"/>
        <v>Cer_d18:0/22:4</v>
      </c>
      <c r="AB24">
        <f t="shared" si="20"/>
        <v>0</v>
      </c>
      <c r="AC24">
        <f t="shared" si="21"/>
        <v>0</v>
      </c>
      <c r="AD24">
        <f t="shared" si="22"/>
        <v>0</v>
      </c>
      <c r="AE24">
        <f t="shared" si="23"/>
        <v>0</v>
      </c>
      <c r="AF24">
        <f t="shared" si="24"/>
        <v>6.8644872358913E-5</v>
      </c>
      <c r="AG24">
        <f t="shared" si="25"/>
        <v>0</v>
      </c>
      <c r="AH24">
        <f t="shared" si="26"/>
        <v>0</v>
      </c>
      <c r="AI24">
        <f t="shared" si="27"/>
        <v>0</v>
      </c>
      <c r="AJ24">
        <f t="shared" si="3"/>
        <v>0</v>
      </c>
      <c r="AK24">
        <f t="shared" si="4"/>
        <v>0</v>
      </c>
      <c r="AM24" t="str">
        <f t="shared" si="5"/>
        <v>Cer_d18:0/22:4</v>
      </c>
      <c r="AN24">
        <f t="shared" si="6"/>
        <v>1.37289744717826E-5</v>
      </c>
      <c r="AO24">
        <f t="shared" si="7"/>
        <v>0</v>
      </c>
      <c r="AQ24">
        <f t="shared" si="8"/>
        <v>3.0698920180265165E-5</v>
      </c>
      <c r="AR24">
        <f t="shared" si="9"/>
        <v>0</v>
      </c>
      <c r="AT24">
        <f t="shared" si="28"/>
        <v>1.37289744717826E-5</v>
      </c>
      <c r="AU24">
        <f t="shared" si="29"/>
        <v>0</v>
      </c>
      <c r="AW24">
        <f t="shared" si="10"/>
        <v>0.37390096630005903</v>
      </c>
    </row>
    <row r="25" spans="1:49" x14ac:dyDescent="0.2">
      <c r="A25" t="s">
        <v>137</v>
      </c>
      <c r="B25">
        <v>618.46799999999996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2.5519594254823602E-3</v>
      </c>
      <c r="N25">
        <v>0</v>
      </c>
      <c r="O25">
        <v>0</v>
      </c>
      <c r="P25">
        <v>0</v>
      </c>
      <c r="Q25">
        <v>0</v>
      </c>
      <c r="R25">
        <v>2.7773183728889402E-3</v>
      </c>
      <c r="S25">
        <v>0</v>
      </c>
      <c r="T25">
        <v>0</v>
      </c>
      <c r="U25">
        <v>0</v>
      </c>
      <c r="V25">
        <v>2.2859196935177501E-3</v>
      </c>
      <c r="W25">
        <v>0</v>
      </c>
      <c r="X25">
        <v>0</v>
      </c>
      <c r="AA25" t="str">
        <f t="shared" si="19"/>
        <v>Cer_d18:0/22:3</v>
      </c>
      <c r="AB25">
        <f t="shared" si="20"/>
        <v>0</v>
      </c>
      <c r="AC25">
        <f t="shared" si="21"/>
        <v>0</v>
      </c>
      <c r="AD25">
        <f t="shared" si="22"/>
        <v>0</v>
      </c>
      <c r="AE25">
        <f t="shared" si="23"/>
        <v>0</v>
      </c>
      <c r="AF25">
        <f t="shared" si="24"/>
        <v>0</v>
      </c>
      <c r="AG25">
        <f t="shared" si="25"/>
        <v>1.2759797127411801E-3</v>
      </c>
      <c r="AH25">
        <f t="shared" si="26"/>
        <v>0</v>
      </c>
      <c r="AI25">
        <f t="shared" si="27"/>
        <v>1.3886591864444701E-3</v>
      </c>
      <c r="AJ25">
        <f t="shared" si="3"/>
        <v>1.1429598467588751E-3</v>
      </c>
      <c r="AK25">
        <f t="shared" si="4"/>
        <v>0</v>
      </c>
      <c r="AM25" t="str">
        <f t="shared" si="5"/>
        <v>Cer_d18:0/22:3</v>
      </c>
      <c r="AN25">
        <f t="shared" si="6"/>
        <v>0</v>
      </c>
      <c r="AO25">
        <f t="shared" si="7"/>
        <v>7.6151974918890503E-4</v>
      </c>
      <c r="AQ25">
        <f t="shared" si="8"/>
        <v>0</v>
      </c>
      <c r="AR25">
        <f t="shared" si="9"/>
        <v>7.0058799103022893E-4</v>
      </c>
      <c r="AT25">
        <f t="shared" si="28"/>
        <v>0</v>
      </c>
      <c r="AU25">
        <f t="shared" si="29"/>
        <v>2.8601384965760317E-4</v>
      </c>
      <c r="AW25">
        <f t="shared" si="10"/>
        <v>7.1938699645736459E-2</v>
      </c>
    </row>
    <row r="26" spans="1:49" x14ac:dyDescent="0.2">
      <c r="A26" t="s">
        <v>138</v>
      </c>
      <c r="B26">
        <v>620.47</v>
      </c>
      <c r="C26">
        <v>0</v>
      </c>
      <c r="D26">
        <v>0</v>
      </c>
      <c r="E26">
        <v>0</v>
      </c>
      <c r="F26">
        <v>0</v>
      </c>
      <c r="G26">
        <v>0</v>
      </c>
      <c r="H26">
        <v>1.53139553902215E-4</v>
      </c>
      <c r="I26">
        <v>0</v>
      </c>
      <c r="J26">
        <v>1.41142405502882E-4</v>
      </c>
      <c r="K26">
        <v>0</v>
      </c>
      <c r="L26">
        <v>1.7509603493868901E-3</v>
      </c>
      <c r="M26">
        <v>3.3589829962979798E-3</v>
      </c>
      <c r="N26">
        <v>6.0818400657391102E-3</v>
      </c>
      <c r="O26">
        <v>1.88571051432221E-2</v>
      </c>
      <c r="P26">
        <v>7.5746666607056498E-3</v>
      </c>
      <c r="Q26">
        <v>2.3423657067667999E-3</v>
      </c>
      <c r="R26">
        <v>5.0751774585142302E-3</v>
      </c>
      <c r="S26">
        <v>3.8014846707071399E-3</v>
      </c>
      <c r="T26">
        <v>4.7999005385670999E-3</v>
      </c>
      <c r="U26">
        <v>2.14998831775423E-4</v>
      </c>
      <c r="V26">
        <v>4.3958281386209802E-3</v>
      </c>
      <c r="W26">
        <v>5.9397180678094101E-3</v>
      </c>
      <c r="X26">
        <v>0</v>
      </c>
      <c r="AA26" t="str">
        <f t="shared" si="19"/>
        <v>Cer_d18:0/22:2</v>
      </c>
      <c r="AB26">
        <f t="shared" si="20"/>
        <v>0</v>
      </c>
      <c r="AC26">
        <f t="shared" si="21"/>
        <v>0</v>
      </c>
      <c r="AD26">
        <f t="shared" si="22"/>
        <v>7.65697769511075E-5</v>
      </c>
      <c r="AE26">
        <f t="shared" si="23"/>
        <v>7.0571202751441002E-5</v>
      </c>
      <c r="AF26">
        <f t="shared" si="24"/>
        <v>8.7548017469344503E-4</v>
      </c>
      <c r="AG26">
        <f t="shared" si="25"/>
        <v>4.720411531018545E-3</v>
      </c>
      <c r="AH26">
        <f t="shared" si="26"/>
        <v>1.3215885901963875E-2</v>
      </c>
      <c r="AI26">
        <f t="shared" si="27"/>
        <v>3.7087715826405153E-3</v>
      </c>
      <c r="AJ26">
        <f t="shared" si="3"/>
        <v>2.3054134851982016E-3</v>
      </c>
      <c r="AK26">
        <f t="shared" si="4"/>
        <v>2.969859033904705E-3</v>
      </c>
      <c r="AM26" t="str">
        <f t="shared" si="5"/>
        <v>Cer_d18:0/22:2</v>
      </c>
      <c r="AN26">
        <f t="shared" si="6"/>
        <v>2.0452423087919869E-4</v>
      </c>
      <c r="AO26">
        <f t="shared" si="7"/>
        <v>5.3840683069451677E-3</v>
      </c>
      <c r="AQ26">
        <f t="shared" si="8"/>
        <v>3.7688126664698842E-4</v>
      </c>
      <c r="AR26">
        <f t="shared" si="9"/>
        <v>4.4690868250081084E-3</v>
      </c>
      <c r="AT26">
        <f t="shared" si="28"/>
        <v>1.6854642633377806E-4</v>
      </c>
      <c r="AU26">
        <f t="shared" si="29"/>
        <v>1.8244970562441337E-3</v>
      </c>
      <c r="AW26">
        <f t="shared" si="10"/>
        <v>6.0328500089547356E-2</v>
      </c>
    </row>
    <row r="27" spans="1:49" x14ac:dyDescent="0.2">
      <c r="A27" t="s">
        <v>139</v>
      </c>
      <c r="B27">
        <v>622.47199999999998</v>
      </c>
      <c r="C27">
        <v>0</v>
      </c>
      <c r="D27">
        <v>0</v>
      </c>
      <c r="E27">
        <v>7.1449208776953898E-4</v>
      </c>
      <c r="F27">
        <v>0</v>
      </c>
      <c r="G27">
        <v>0</v>
      </c>
      <c r="H27">
        <v>1.53139553902215E-4</v>
      </c>
      <c r="I27">
        <v>0</v>
      </c>
      <c r="J27">
        <v>0</v>
      </c>
      <c r="K27">
        <v>0</v>
      </c>
      <c r="L27">
        <v>1.37289744717826E-4</v>
      </c>
      <c r="M27">
        <v>0</v>
      </c>
      <c r="N27">
        <v>0</v>
      </c>
      <c r="O27">
        <v>4.42254919037997E-3</v>
      </c>
      <c r="P27">
        <v>1.7965414561122799E-3</v>
      </c>
      <c r="Q27">
        <v>0</v>
      </c>
      <c r="R27">
        <v>0</v>
      </c>
      <c r="S27">
        <v>2.1791759609880099E-3</v>
      </c>
      <c r="T27">
        <v>0</v>
      </c>
      <c r="U27">
        <v>2.5409350730364101E-3</v>
      </c>
      <c r="V27">
        <v>0</v>
      </c>
      <c r="W27">
        <v>0</v>
      </c>
      <c r="X27">
        <v>2.4840119505213702E-4</v>
      </c>
      <c r="AA27" t="str">
        <f t="shared" si="19"/>
        <v>Cer_d18:0/22:1</v>
      </c>
      <c r="AB27">
        <f t="shared" si="20"/>
        <v>0</v>
      </c>
      <c r="AC27">
        <f t="shared" si="21"/>
        <v>3.5724604388476949E-4</v>
      </c>
      <c r="AD27">
        <f t="shared" si="22"/>
        <v>7.65697769511075E-5</v>
      </c>
      <c r="AE27">
        <f t="shared" si="23"/>
        <v>0</v>
      </c>
      <c r="AF27">
        <f t="shared" si="24"/>
        <v>6.8644872358913E-5</v>
      </c>
      <c r="AG27">
        <f t="shared" si="25"/>
        <v>0</v>
      </c>
      <c r="AH27">
        <f t="shared" si="26"/>
        <v>3.1095453232461252E-3</v>
      </c>
      <c r="AI27">
        <f t="shared" si="27"/>
        <v>0</v>
      </c>
      <c r="AJ27">
        <f t="shared" si="3"/>
        <v>1.270467536518205E-3</v>
      </c>
      <c r="AK27">
        <f t="shared" si="4"/>
        <v>1.2420059752606851E-4</v>
      </c>
      <c r="AM27" t="str">
        <f t="shared" si="5"/>
        <v>Cer_d18:0/22:1</v>
      </c>
      <c r="AN27">
        <f t="shared" si="6"/>
        <v>1.0049213863895798E-4</v>
      </c>
      <c r="AO27">
        <f t="shared" si="7"/>
        <v>9.008426914580796E-4</v>
      </c>
      <c r="AQ27">
        <f t="shared" si="8"/>
        <v>1.4807636161257701E-4</v>
      </c>
      <c r="AR27">
        <f t="shared" si="9"/>
        <v>1.3454736984912727E-3</v>
      </c>
      <c r="AT27">
        <f t="shared" si="28"/>
        <v>6.6221762085312514E-5</v>
      </c>
      <c r="AU27">
        <f t="shared" si="29"/>
        <v>5.4928733727315317E-4</v>
      </c>
      <c r="AW27">
        <f t="shared" si="10"/>
        <v>0.25511007745510444</v>
      </c>
    </row>
    <row r="28" spans="1:49" x14ac:dyDescent="0.2">
      <c r="A28" t="s">
        <v>140</v>
      </c>
      <c r="B28">
        <v>624.47400000000005</v>
      </c>
      <c r="C28">
        <v>2.4623182151156499E-3</v>
      </c>
      <c r="D28">
        <v>7.1594120353826599E-4</v>
      </c>
      <c r="E28">
        <v>7.1449208776953898E-4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7.5041157830866699E-4</v>
      </c>
      <c r="M28">
        <v>2.95814596823215E-3</v>
      </c>
      <c r="N28">
        <v>0</v>
      </c>
      <c r="O28">
        <v>8.5378236990021703E-3</v>
      </c>
      <c r="P28">
        <v>5.7781252045933703E-3</v>
      </c>
      <c r="Q28">
        <v>5.5555673748820605E-4</v>
      </c>
      <c r="R28">
        <v>1.6670570891770999E-3</v>
      </c>
      <c r="S28">
        <v>0</v>
      </c>
      <c r="T28">
        <v>1.93250062446246E-3</v>
      </c>
      <c r="U28">
        <v>0</v>
      </c>
      <c r="V28">
        <v>0</v>
      </c>
      <c r="W28">
        <v>0</v>
      </c>
      <c r="X28">
        <v>0</v>
      </c>
      <c r="AA28" t="str">
        <f t="shared" si="19"/>
        <v>Cer_d18:0/22:0</v>
      </c>
      <c r="AB28">
        <f t="shared" si="20"/>
        <v>1.589129709326958E-3</v>
      </c>
      <c r="AC28">
        <f t="shared" si="21"/>
        <v>3.5724604388476949E-4</v>
      </c>
      <c r="AD28">
        <f t="shared" si="22"/>
        <v>0</v>
      </c>
      <c r="AE28">
        <f t="shared" si="23"/>
        <v>0</v>
      </c>
      <c r="AF28">
        <f t="shared" si="24"/>
        <v>3.752057891543335E-4</v>
      </c>
      <c r="AG28">
        <f t="shared" si="25"/>
        <v>1.479072984116075E-3</v>
      </c>
      <c r="AH28">
        <f t="shared" si="26"/>
        <v>7.1579744517977703E-3</v>
      </c>
      <c r="AI28">
        <f t="shared" si="27"/>
        <v>1.1113069133326531E-3</v>
      </c>
      <c r="AJ28">
        <f t="shared" si="3"/>
        <v>0</v>
      </c>
      <c r="AK28">
        <f t="shared" si="4"/>
        <v>0</v>
      </c>
      <c r="AM28" t="str">
        <f t="shared" si="5"/>
        <v>Cer_d18:0/22:0</v>
      </c>
      <c r="AN28">
        <f t="shared" si="6"/>
        <v>4.6431630847321219E-4</v>
      </c>
      <c r="AO28">
        <f t="shared" si="7"/>
        <v>1.9496708698492997E-3</v>
      </c>
      <c r="AQ28">
        <f t="shared" si="8"/>
        <v>6.5494068082171976E-4</v>
      </c>
      <c r="AR28">
        <f t="shared" si="9"/>
        <v>2.9855140134011238E-3</v>
      </c>
      <c r="AT28">
        <f t="shared" si="28"/>
        <v>2.9289837670947165E-4</v>
      </c>
      <c r="AU28">
        <f t="shared" si="29"/>
        <v>1.2188309921269155E-3</v>
      </c>
      <c r="AW28">
        <f t="shared" si="10"/>
        <v>0.33329167290912726</v>
      </c>
    </row>
    <row r="29" spans="1:49" x14ac:dyDescent="0.2">
      <c r="A29" t="s">
        <v>141</v>
      </c>
      <c r="B29">
        <v>650.5</v>
      </c>
      <c r="C29">
        <v>2.914197514417E-4</v>
      </c>
      <c r="D29">
        <v>6.6008891857609201E-4</v>
      </c>
      <c r="E29">
        <v>6.5509607658640896E-4</v>
      </c>
      <c r="F29">
        <v>0</v>
      </c>
      <c r="G29">
        <v>0</v>
      </c>
      <c r="H29">
        <v>0</v>
      </c>
      <c r="I29">
        <v>0</v>
      </c>
      <c r="J29">
        <v>0</v>
      </c>
      <c r="K29">
        <v>1.29363460956796E-4</v>
      </c>
      <c r="L29">
        <v>0</v>
      </c>
      <c r="M29">
        <v>0</v>
      </c>
      <c r="N29">
        <v>2.7172594539268402E-3</v>
      </c>
      <c r="O29">
        <v>5.56023068076387E-3</v>
      </c>
      <c r="P29">
        <v>5.7781252045933703E-3</v>
      </c>
      <c r="Q29">
        <v>2.3423657067667999E-3</v>
      </c>
      <c r="R29">
        <v>0</v>
      </c>
      <c r="S29">
        <v>2.3021904327124301E-3</v>
      </c>
      <c r="T29">
        <v>0</v>
      </c>
      <c r="U29">
        <v>2.5409350730364101E-3</v>
      </c>
      <c r="V29">
        <v>4.3246022812749498E-5</v>
      </c>
      <c r="W29">
        <v>5.1263713160722602E-5</v>
      </c>
      <c r="X29">
        <v>5.8713929139059002E-3</v>
      </c>
      <c r="AA29" t="str">
        <f t="shared" si="19"/>
        <v>Cer_d18:0/24:1</v>
      </c>
      <c r="AB29">
        <f t="shared" si="20"/>
        <v>4.75754335008896E-4</v>
      </c>
      <c r="AC29">
        <f t="shared" si="21"/>
        <v>3.2754803829320448E-4</v>
      </c>
      <c r="AD29">
        <f t="shared" si="22"/>
        <v>0</v>
      </c>
      <c r="AE29">
        <f t="shared" si="23"/>
        <v>0</v>
      </c>
      <c r="AF29">
        <f t="shared" si="24"/>
        <v>6.4681730478397998E-5</v>
      </c>
      <c r="AG29">
        <f t="shared" si="25"/>
        <v>1.3586297269634201E-3</v>
      </c>
      <c r="AH29">
        <f t="shared" si="26"/>
        <v>5.6691779426786201E-3</v>
      </c>
      <c r="AI29">
        <f t="shared" si="27"/>
        <v>1.1711828533834E-3</v>
      </c>
      <c r="AJ29">
        <f t="shared" si="3"/>
        <v>1.2920905479245797E-3</v>
      </c>
      <c r="AK29">
        <f t="shared" si="4"/>
        <v>2.9613283135333113E-3</v>
      </c>
      <c r="AM29" t="str">
        <f t="shared" si="5"/>
        <v>Cer_d18:0/24:1</v>
      </c>
      <c r="AN29">
        <f t="shared" si="6"/>
        <v>1.7359682075609968E-4</v>
      </c>
      <c r="AO29">
        <f t="shared" si="7"/>
        <v>2.4904818768966665E-3</v>
      </c>
      <c r="AQ29">
        <f t="shared" si="8"/>
        <v>2.1629513982290293E-4</v>
      </c>
      <c r="AR29">
        <f t="shared" si="9"/>
        <v>1.9224714578907377E-3</v>
      </c>
      <c r="AT29">
        <f t="shared" si="28"/>
        <v>9.6730127169366553E-5</v>
      </c>
      <c r="AU29">
        <f t="shared" si="29"/>
        <v>7.8484568614946412E-4</v>
      </c>
      <c r="AW29">
        <f t="shared" si="10"/>
        <v>5.3913261394384258E-2</v>
      </c>
    </row>
    <row r="30" spans="1:49" x14ac:dyDescent="0.2">
      <c r="A30" t="s">
        <v>142</v>
      </c>
      <c r="B30">
        <v>652.50199999999995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1.04631863263148E-4</v>
      </c>
      <c r="J30">
        <v>0</v>
      </c>
      <c r="K30">
        <v>1.29363460956796E-4</v>
      </c>
      <c r="L30">
        <v>0</v>
      </c>
      <c r="M30">
        <v>0</v>
      </c>
      <c r="N30">
        <v>0</v>
      </c>
      <c r="O30">
        <v>0</v>
      </c>
      <c r="P30">
        <v>0</v>
      </c>
      <c r="Q30">
        <v>3.9464441750509203E-3</v>
      </c>
      <c r="R30">
        <v>2.29785908562529E-3</v>
      </c>
      <c r="S30">
        <v>1.1925229183969699E-3</v>
      </c>
      <c r="T30">
        <v>0</v>
      </c>
      <c r="U30">
        <v>0</v>
      </c>
      <c r="V30">
        <v>0</v>
      </c>
      <c r="W30">
        <v>0</v>
      </c>
      <c r="X30">
        <v>0</v>
      </c>
      <c r="AA30" t="str">
        <f t="shared" si="19"/>
        <v>Cer_d18:0/24:0</v>
      </c>
      <c r="AB30">
        <f t="shared" si="20"/>
        <v>0</v>
      </c>
      <c r="AC30">
        <f t="shared" si="21"/>
        <v>0</v>
      </c>
      <c r="AD30">
        <f t="shared" si="22"/>
        <v>0</v>
      </c>
      <c r="AE30">
        <f t="shared" si="23"/>
        <v>5.2315931631574E-5</v>
      </c>
      <c r="AF30">
        <f t="shared" si="24"/>
        <v>6.4681730478397998E-5</v>
      </c>
      <c r="AG30">
        <f t="shared" si="25"/>
        <v>0</v>
      </c>
      <c r="AH30">
        <f t="shared" si="26"/>
        <v>0</v>
      </c>
      <c r="AI30">
        <f t="shared" si="27"/>
        <v>3.1221516303381052E-3</v>
      </c>
      <c r="AJ30">
        <f t="shared" si="3"/>
        <v>0</v>
      </c>
      <c r="AK30">
        <f t="shared" si="4"/>
        <v>0</v>
      </c>
      <c r="AM30" t="str">
        <f t="shared" si="5"/>
        <v>Cer_d18:0/24:0</v>
      </c>
      <c r="AN30">
        <f t="shared" si="6"/>
        <v>2.3399532421994399E-5</v>
      </c>
      <c r="AO30">
        <f t="shared" si="7"/>
        <v>6.2443032606762107E-4</v>
      </c>
      <c r="AQ30">
        <f t="shared" si="8"/>
        <v>3.2338028589880871E-5</v>
      </c>
      <c r="AR30">
        <f t="shared" si="9"/>
        <v>1.3962686562995596E-3</v>
      </c>
      <c r="AT30">
        <f t="shared" si="28"/>
        <v>1.4462006037061059E-5</v>
      </c>
      <c r="AU30">
        <f t="shared" si="29"/>
        <v>5.7002429196257036E-4</v>
      </c>
      <c r="AW30">
        <f t="shared" si="10"/>
        <v>0.3903527348956648</v>
      </c>
    </row>
    <row r="31" spans="1:49" x14ac:dyDescent="0.2">
      <c r="A31" t="s">
        <v>143</v>
      </c>
      <c r="B31">
        <v>678.52800000000002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AA31" t="str">
        <f t="shared" si="19"/>
        <v>Cer_d18:0/26:1</v>
      </c>
      <c r="AB31">
        <f t="shared" si="20"/>
        <v>0</v>
      </c>
      <c r="AC31">
        <f t="shared" si="21"/>
        <v>0</v>
      </c>
      <c r="AD31">
        <f t="shared" si="22"/>
        <v>0</v>
      </c>
      <c r="AE31">
        <f t="shared" si="23"/>
        <v>0</v>
      </c>
      <c r="AF31">
        <f t="shared" si="24"/>
        <v>0</v>
      </c>
      <c r="AG31">
        <f t="shared" si="25"/>
        <v>0</v>
      </c>
      <c r="AH31">
        <f t="shared" si="26"/>
        <v>0</v>
      </c>
      <c r="AI31">
        <f t="shared" si="27"/>
        <v>0</v>
      </c>
      <c r="AJ31">
        <f t="shared" si="3"/>
        <v>0</v>
      </c>
      <c r="AK31">
        <f t="shared" si="4"/>
        <v>0</v>
      </c>
      <c r="AM31" t="str">
        <f t="shared" si="5"/>
        <v>Cer_d18:0/26:1</v>
      </c>
      <c r="AN31">
        <f t="shared" si="6"/>
        <v>0</v>
      </c>
      <c r="AO31">
        <f t="shared" si="7"/>
        <v>0</v>
      </c>
      <c r="AQ31">
        <f t="shared" si="8"/>
        <v>0</v>
      </c>
      <c r="AR31">
        <f t="shared" si="9"/>
        <v>0</v>
      </c>
      <c r="AT31">
        <f t="shared" si="28"/>
        <v>0</v>
      </c>
      <c r="AU31">
        <f t="shared" si="29"/>
        <v>0</v>
      </c>
      <c r="AW31" t="e">
        <f t="shared" si="10"/>
        <v>#DIV/0!</v>
      </c>
    </row>
    <row r="32" spans="1:49" x14ac:dyDescent="0.2">
      <c r="A32" t="s">
        <v>144</v>
      </c>
      <c r="B32">
        <v>680.53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6.05267678111717E-4</v>
      </c>
      <c r="N32">
        <v>0</v>
      </c>
      <c r="O32">
        <v>0</v>
      </c>
      <c r="P32">
        <v>0</v>
      </c>
      <c r="Q32">
        <v>0</v>
      </c>
      <c r="R32">
        <v>7.1445303821875703E-4</v>
      </c>
      <c r="S32">
        <v>0</v>
      </c>
      <c r="T32">
        <v>1.93250062446246E-3</v>
      </c>
      <c r="U32">
        <v>0</v>
      </c>
      <c r="V32">
        <v>0</v>
      </c>
      <c r="W32">
        <v>0</v>
      </c>
      <c r="X32">
        <v>0</v>
      </c>
      <c r="AA32" t="str">
        <f t="shared" si="19"/>
        <v>Cer_d18:0/26:0</v>
      </c>
      <c r="AB32">
        <f t="shared" si="20"/>
        <v>0</v>
      </c>
      <c r="AC32">
        <f t="shared" si="21"/>
        <v>0</v>
      </c>
      <c r="AD32">
        <f t="shared" si="22"/>
        <v>0</v>
      </c>
      <c r="AE32">
        <f t="shared" si="23"/>
        <v>0</v>
      </c>
      <c r="AF32">
        <f t="shared" si="24"/>
        <v>0</v>
      </c>
      <c r="AG32">
        <f t="shared" si="25"/>
        <v>3.026338390558585E-4</v>
      </c>
      <c r="AH32">
        <f t="shared" si="26"/>
        <v>0</v>
      </c>
      <c r="AI32">
        <f t="shared" si="27"/>
        <v>3.5722651910937851E-4</v>
      </c>
      <c r="AJ32">
        <f t="shared" si="3"/>
        <v>0</v>
      </c>
      <c r="AK32">
        <f t="shared" si="4"/>
        <v>0</v>
      </c>
      <c r="AM32" t="str">
        <f t="shared" si="5"/>
        <v>Cer_d18:0/26:0</v>
      </c>
      <c r="AN32">
        <f t="shared" si="6"/>
        <v>0</v>
      </c>
      <c r="AO32">
        <f t="shared" si="7"/>
        <v>1.319720716330474E-4</v>
      </c>
      <c r="AQ32">
        <f t="shared" si="8"/>
        <v>0</v>
      </c>
      <c r="AR32">
        <f t="shared" si="9"/>
        <v>1.8173805878316974E-4</v>
      </c>
      <c r="AT32">
        <f t="shared" si="28"/>
        <v>0</v>
      </c>
      <c r="AU32">
        <f t="shared" si="29"/>
        <v>7.4194251810450097E-5</v>
      </c>
      <c r="AW32">
        <f t="shared" si="10"/>
        <v>0.17975034095693906</v>
      </c>
    </row>
    <row r="33" spans="1:49" x14ac:dyDescent="0.2">
      <c r="A33" t="s">
        <v>145</v>
      </c>
      <c r="B33">
        <v>482.33199999999999</v>
      </c>
      <c r="C33">
        <v>5.8826241831447601E-3</v>
      </c>
      <c r="D33">
        <v>3.7811651254681502E-3</v>
      </c>
      <c r="E33">
        <v>5.5884500574109996E-3</v>
      </c>
      <c r="F33">
        <v>5.2252544273347096E-3</v>
      </c>
      <c r="G33">
        <v>5.70222730692653E-3</v>
      </c>
      <c r="H33">
        <v>5.2337164525485596E-3</v>
      </c>
      <c r="I33">
        <v>3.3849215318642201E-3</v>
      </c>
      <c r="J33">
        <v>6.1303428291655197E-3</v>
      </c>
      <c r="K33">
        <v>8.1893967377127692E-3</v>
      </c>
      <c r="L33">
        <v>6.7170682713827102E-3</v>
      </c>
      <c r="M33">
        <v>4.2285066089998496E-3</v>
      </c>
      <c r="N33">
        <v>2.5052830832373099E-3</v>
      </c>
      <c r="O33">
        <v>1.4087023937496899E-3</v>
      </c>
      <c r="P33">
        <v>0</v>
      </c>
      <c r="Q33">
        <v>4.5691198665083997E-3</v>
      </c>
      <c r="R33">
        <v>2.1391263283848799E-3</v>
      </c>
      <c r="S33">
        <v>2.9973384894925801E-3</v>
      </c>
      <c r="T33">
        <v>2.1039954189110799E-3</v>
      </c>
      <c r="U33">
        <v>2.0925896149576301E-4</v>
      </c>
      <c r="V33">
        <v>4.4854915964404702E-3</v>
      </c>
      <c r="W33">
        <v>2.5455934576325999E-3</v>
      </c>
      <c r="X33">
        <v>6.8499583995568804E-3</v>
      </c>
      <c r="AA33" t="str">
        <f t="shared" si="19"/>
        <v>Cer_d18:1/12:0</v>
      </c>
      <c r="AB33">
        <f t="shared" si="20"/>
        <v>4.8318946543064551E-3</v>
      </c>
      <c r="AC33">
        <f t="shared" si="21"/>
        <v>5.4068522423728546E-3</v>
      </c>
      <c r="AD33">
        <f t="shared" si="22"/>
        <v>5.4679718797375453E-3</v>
      </c>
      <c r="AE33">
        <f t="shared" si="23"/>
        <v>4.7576321805148699E-3</v>
      </c>
      <c r="AF33">
        <f t="shared" si="24"/>
        <v>7.4532325045477393E-3</v>
      </c>
      <c r="AG33">
        <f t="shared" si="25"/>
        <v>3.3668948461185798E-3</v>
      </c>
      <c r="AH33">
        <f t="shared" si="26"/>
        <v>7.0435119687484496E-4</v>
      </c>
      <c r="AI33">
        <f t="shared" si="27"/>
        <v>3.3541230974466398E-3</v>
      </c>
      <c r="AJ33">
        <f t="shared" si="3"/>
        <v>2.3473752789681165E-3</v>
      </c>
      <c r="AK33">
        <f t="shared" si="4"/>
        <v>4.6977759285947406E-3</v>
      </c>
      <c r="AM33" t="str">
        <f t="shared" si="5"/>
        <v>Cer_d18:1/12:0</v>
      </c>
      <c r="AN33">
        <f t="shared" si="6"/>
        <v>5.5835166922958935E-3</v>
      </c>
      <c r="AO33">
        <f t="shared" si="7"/>
        <v>2.8941040696005846E-3</v>
      </c>
      <c r="AQ33">
        <f t="shared" si="8"/>
        <v>1.0940085768575479E-3</v>
      </c>
      <c r="AR33">
        <f t="shared" si="9"/>
        <v>1.4817481916123115E-3</v>
      </c>
      <c r="AT33">
        <f t="shared" si="28"/>
        <v>4.8925550916425608E-4</v>
      </c>
      <c r="AU33">
        <f t="shared" si="29"/>
        <v>6.0492116612364676E-4</v>
      </c>
      <c r="AW33">
        <f t="shared" si="10"/>
        <v>1.2831483189985353E-2</v>
      </c>
    </row>
    <row r="34" spans="1:49" x14ac:dyDescent="0.2">
      <c r="A34" t="s">
        <v>146</v>
      </c>
      <c r="B34">
        <v>508.358</v>
      </c>
      <c r="C34">
        <v>9.1553568528938696E-4</v>
      </c>
      <c r="D34">
        <v>0</v>
      </c>
      <c r="E34">
        <v>1.6407847577873399E-4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AA34" t="str">
        <f t="shared" si="19"/>
        <v>Cer_d18:1/14:1</v>
      </c>
      <c r="AB34">
        <f t="shared" si="20"/>
        <v>4.5776784264469348E-4</v>
      </c>
      <c r="AC34">
        <f t="shared" si="21"/>
        <v>8.2039237889366997E-5</v>
      </c>
      <c r="AD34">
        <f t="shared" si="22"/>
        <v>0</v>
      </c>
      <c r="AE34">
        <f t="shared" si="23"/>
        <v>0</v>
      </c>
      <c r="AF34">
        <f t="shared" si="24"/>
        <v>0</v>
      </c>
      <c r="AG34">
        <f t="shared" si="25"/>
        <v>0</v>
      </c>
      <c r="AH34">
        <f t="shared" si="26"/>
        <v>0</v>
      </c>
      <c r="AI34">
        <f t="shared" si="27"/>
        <v>0</v>
      </c>
      <c r="AJ34">
        <f t="shared" si="3"/>
        <v>0</v>
      </c>
      <c r="AK34">
        <f t="shared" si="4"/>
        <v>0</v>
      </c>
      <c r="AM34" t="str">
        <f t="shared" si="5"/>
        <v>Cer_d18:1/14:1</v>
      </c>
      <c r="AN34">
        <f t="shared" si="6"/>
        <v>1.0796141610681208E-4</v>
      </c>
      <c r="AO34">
        <f t="shared" si="7"/>
        <v>0</v>
      </c>
      <c r="AQ34">
        <f t="shared" si="8"/>
        <v>1.9874826884409833E-4</v>
      </c>
      <c r="AR34">
        <f t="shared" si="9"/>
        <v>0</v>
      </c>
      <c r="AT34">
        <f t="shared" si="28"/>
        <v>8.8882927909161475E-5</v>
      </c>
      <c r="AU34">
        <f t="shared" si="29"/>
        <v>0</v>
      </c>
      <c r="AW34">
        <f t="shared" si="10"/>
        <v>0.29129938380875692</v>
      </c>
    </row>
    <row r="35" spans="1:49" x14ac:dyDescent="0.2">
      <c r="A35" t="s">
        <v>147</v>
      </c>
      <c r="B35">
        <v>510.36</v>
      </c>
      <c r="C35">
        <v>2.8808036771977002E-3</v>
      </c>
      <c r="D35">
        <v>1.22717006863077E-3</v>
      </c>
      <c r="E35">
        <v>3.8740296666326599E-3</v>
      </c>
      <c r="F35">
        <v>2.3497325422398201E-3</v>
      </c>
      <c r="G35">
        <v>1.74729453058547E-3</v>
      </c>
      <c r="H35">
        <v>4.5262637490003704E-3</v>
      </c>
      <c r="I35">
        <v>1.3028743609545101E-3</v>
      </c>
      <c r="J35">
        <v>1.0346431657925E-3</v>
      </c>
      <c r="K35">
        <v>3.32067944082321E-3</v>
      </c>
      <c r="L35">
        <v>8.9108018081054995E-4</v>
      </c>
      <c r="M35">
        <v>7.4945583119892197E-4</v>
      </c>
      <c r="N35">
        <v>4.5024029161926001E-3</v>
      </c>
      <c r="O35">
        <v>7.8288534528180003E-3</v>
      </c>
      <c r="P35">
        <v>5.3789807352292397E-3</v>
      </c>
      <c r="Q35">
        <v>7.2079748406611499E-3</v>
      </c>
      <c r="R35">
        <v>0</v>
      </c>
      <c r="S35">
        <v>0</v>
      </c>
      <c r="T35">
        <v>0</v>
      </c>
      <c r="U35">
        <v>0</v>
      </c>
      <c r="V35">
        <v>4.3086372828809597E-3</v>
      </c>
      <c r="W35">
        <v>5.0911869152651997E-3</v>
      </c>
      <c r="X35">
        <v>0</v>
      </c>
      <c r="AA35" t="str">
        <f t="shared" si="19"/>
        <v>Cer_d18:1/14:0</v>
      </c>
      <c r="AB35">
        <f t="shared" si="20"/>
        <v>2.0539868729142351E-3</v>
      </c>
      <c r="AC35">
        <f t="shared" si="21"/>
        <v>3.11188110443624E-3</v>
      </c>
      <c r="AD35">
        <f t="shared" si="22"/>
        <v>3.1367791397929204E-3</v>
      </c>
      <c r="AE35">
        <f t="shared" si="23"/>
        <v>1.168758763373505E-3</v>
      </c>
      <c r="AF35">
        <f t="shared" si="24"/>
        <v>2.10587981081688E-3</v>
      </c>
      <c r="AG35">
        <f t="shared" si="25"/>
        <v>2.6259293736957609E-3</v>
      </c>
      <c r="AH35">
        <f t="shared" si="26"/>
        <v>6.6039170940236196E-3</v>
      </c>
      <c r="AI35">
        <f t="shared" si="27"/>
        <v>3.6039874203305749E-3</v>
      </c>
      <c r="AJ35">
        <f t="shared" si="3"/>
        <v>2.1543186414404798E-3</v>
      </c>
      <c r="AK35">
        <f t="shared" si="4"/>
        <v>2.5455934576325999E-3</v>
      </c>
      <c r="AM35" t="str">
        <f t="shared" si="5"/>
        <v>Cer_d18:1/14:0</v>
      </c>
      <c r="AN35">
        <f t="shared" si="6"/>
        <v>2.3154571382667565E-3</v>
      </c>
      <c r="AO35">
        <f t="shared" si="7"/>
        <v>3.506749197424607E-3</v>
      </c>
      <c r="AQ35">
        <f t="shared" si="8"/>
        <v>8.2705312448890628E-4</v>
      </c>
      <c r="AR35">
        <f t="shared" si="9"/>
        <v>1.8118110123910435E-3</v>
      </c>
      <c r="AT35">
        <f t="shared" si="28"/>
        <v>3.6986940147215808E-4</v>
      </c>
      <c r="AU35">
        <f t="shared" si="29"/>
        <v>7.3966874845224448E-4</v>
      </c>
      <c r="AW35">
        <f t="shared" si="10"/>
        <v>0.23283865423836561</v>
      </c>
    </row>
    <row r="36" spans="1:49" x14ac:dyDescent="0.2">
      <c r="A36" t="s">
        <v>148</v>
      </c>
      <c r="B36">
        <v>536.38599999999997</v>
      </c>
      <c r="C36">
        <v>1.33528781033527E-2</v>
      </c>
      <c r="D36">
        <v>1.3750110815192999E-2</v>
      </c>
      <c r="E36">
        <v>1.18245016446681E-2</v>
      </c>
      <c r="F36">
        <v>8.9329850782726705E-3</v>
      </c>
      <c r="G36">
        <v>9.2449913171183395E-3</v>
      </c>
      <c r="H36">
        <v>1.6977439432619701E-2</v>
      </c>
      <c r="I36">
        <v>8.3934554663135999E-3</v>
      </c>
      <c r="J36">
        <v>4.8198616318847797E-3</v>
      </c>
      <c r="K36">
        <v>1.2052905528295001E-2</v>
      </c>
      <c r="L36">
        <v>1.2571964061354799E-2</v>
      </c>
      <c r="M36">
        <v>6.23950517481327E-3</v>
      </c>
      <c r="N36">
        <v>3.3032839927701701E-3</v>
      </c>
      <c r="O36">
        <v>4.42254919037997E-3</v>
      </c>
      <c r="P36">
        <v>3.9415913216621301E-2</v>
      </c>
      <c r="Q36">
        <v>1.50946615045162E-2</v>
      </c>
      <c r="R36">
        <v>2.1304504415239799E-2</v>
      </c>
      <c r="S36">
        <v>1.23422943392622E-2</v>
      </c>
      <c r="T36">
        <v>1.14936846571963E-2</v>
      </c>
      <c r="U36">
        <v>5.9288485037516303E-3</v>
      </c>
      <c r="V36">
        <v>1.16436928498703E-2</v>
      </c>
      <c r="W36">
        <v>2.907596132658E-2</v>
      </c>
      <c r="X36">
        <v>7.1354808958422698E-3</v>
      </c>
      <c r="AA36" t="str">
        <f t="shared" si="19"/>
        <v>Cer_d18:1/16:1</v>
      </c>
      <c r="AB36">
        <f t="shared" si="20"/>
        <v>1.355149445927285E-2</v>
      </c>
      <c r="AC36">
        <f t="shared" si="21"/>
        <v>1.0378743361470384E-2</v>
      </c>
      <c r="AD36">
        <f t="shared" si="22"/>
        <v>1.311121537486902E-2</v>
      </c>
      <c r="AE36">
        <f t="shared" si="23"/>
        <v>6.6066585490991894E-3</v>
      </c>
      <c r="AF36">
        <f t="shared" si="24"/>
        <v>1.2312434794824901E-2</v>
      </c>
      <c r="AG36">
        <f t="shared" si="25"/>
        <v>4.7713945837917198E-3</v>
      </c>
      <c r="AH36">
        <f t="shared" si="26"/>
        <v>2.1919231203500637E-2</v>
      </c>
      <c r="AI36">
        <f t="shared" si="27"/>
        <v>1.8199582959877999E-2</v>
      </c>
      <c r="AJ36">
        <f t="shared" si="3"/>
        <v>8.7862706768109654E-3</v>
      </c>
      <c r="AK36">
        <f t="shared" si="4"/>
        <v>1.8105721111211136E-2</v>
      </c>
      <c r="AM36" t="str">
        <f t="shared" si="5"/>
        <v>Cer_d18:1/16:1</v>
      </c>
      <c r="AN36">
        <f t="shared" si="6"/>
        <v>1.119210930790727E-2</v>
      </c>
      <c r="AO36">
        <f t="shared" si="7"/>
        <v>1.4356440107038492E-2</v>
      </c>
      <c r="AQ36">
        <f t="shared" si="8"/>
        <v>2.8369313707617156E-3</v>
      </c>
      <c r="AR36">
        <f t="shared" si="9"/>
        <v>7.2270766802432339E-3</v>
      </c>
      <c r="AT36">
        <f t="shared" si="28"/>
        <v>1.268714278504971E-3</v>
      </c>
      <c r="AU36">
        <f t="shared" si="29"/>
        <v>2.950441699760551E-3</v>
      </c>
      <c r="AW36">
        <f t="shared" si="10"/>
        <v>0.40235230764057867</v>
      </c>
    </row>
    <row r="37" spans="1:49" x14ac:dyDescent="0.2">
      <c r="A37" t="s">
        <v>149</v>
      </c>
      <c r="B37">
        <v>538.38800000000003</v>
      </c>
      <c r="C37">
        <v>6.4311894906339401E-2</v>
      </c>
      <c r="D37">
        <v>5.7716666406438397E-2</v>
      </c>
      <c r="E37">
        <v>5.19800079817287E-2</v>
      </c>
      <c r="F37">
        <v>3.3962925508262798E-2</v>
      </c>
      <c r="G37">
        <v>3.7712196098112501E-2</v>
      </c>
      <c r="H37">
        <v>3.7628604724378498E-2</v>
      </c>
      <c r="I37">
        <v>3.3573035696281901E-2</v>
      </c>
      <c r="J37">
        <v>5.89434778341138E-2</v>
      </c>
      <c r="K37">
        <v>4.8387507019348998E-2</v>
      </c>
      <c r="L37">
        <v>6.0435581447663499E-2</v>
      </c>
      <c r="M37">
        <v>0.29767249446789701</v>
      </c>
      <c r="N37">
        <v>0.237199742899563</v>
      </c>
      <c r="O37">
        <v>0.41365794979211601</v>
      </c>
      <c r="P37">
        <v>0.52899002610477297</v>
      </c>
      <c r="Q37">
        <v>1.4240392853764501</v>
      </c>
      <c r="R37">
        <v>1.5081367293040899</v>
      </c>
      <c r="S37">
        <v>0.169229956410549</v>
      </c>
      <c r="T37">
        <v>0.107180344122958</v>
      </c>
      <c r="U37">
        <v>7.7508152494275603E-2</v>
      </c>
      <c r="V37">
        <v>7.0685361742539504E-2</v>
      </c>
      <c r="W37">
        <v>0.160190826042894</v>
      </c>
      <c r="X37">
        <v>0.16918447751518101</v>
      </c>
      <c r="AA37" t="str">
        <f t="shared" si="19"/>
        <v>Cer_d18:1/16:0</v>
      </c>
      <c r="AB37">
        <f t="shared" si="20"/>
        <v>6.1014280656388899E-2</v>
      </c>
      <c r="AC37">
        <f t="shared" si="21"/>
        <v>4.2971466744995745E-2</v>
      </c>
      <c r="AD37">
        <f t="shared" si="22"/>
        <v>3.7670400411245503E-2</v>
      </c>
      <c r="AE37">
        <f t="shared" si="23"/>
        <v>4.6258256765197847E-2</v>
      </c>
      <c r="AF37">
        <f t="shared" si="24"/>
        <v>5.4411544233506248E-2</v>
      </c>
      <c r="AG37">
        <f t="shared" si="25"/>
        <v>0.26743611868373002</v>
      </c>
      <c r="AH37">
        <f t="shared" si="26"/>
        <v>0.47132398794844449</v>
      </c>
      <c r="AI37">
        <f t="shared" si="27"/>
        <v>1.46608800734027</v>
      </c>
      <c r="AJ37">
        <f t="shared" si="3"/>
        <v>7.4096757118407547E-2</v>
      </c>
      <c r="AK37">
        <f t="shared" si="4"/>
        <v>0.16468765177903749</v>
      </c>
      <c r="AM37" t="str">
        <f t="shared" si="5"/>
        <v>Cer_d18:1/16:0</v>
      </c>
      <c r="AN37">
        <f t="shared" si="6"/>
        <v>4.8465189762266846E-2</v>
      </c>
      <c r="AO37">
        <f t="shared" si="7"/>
        <v>0.48872650457397793</v>
      </c>
      <c r="AQ37">
        <f t="shared" si="8"/>
        <v>9.2792488481495215E-3</v>
      </c>
      <c r="AR37">
        <f t="shared" si="9"/>
        <v>0.56600061730480311</v>
      </c>
      <c r="AT37">
        <f t="shared" si="28"/>
        <v>4.1498062409197909E-3</v>
      </c>
      <c r="AU37">
        <f t="shared" si="29"/>
        <v>0.23106878441617706</v>
      </c>
      <c r="AW37">
        <f t="shared" si="10"/>
        <v>0.15696777219751001</v>
      </c>
    </row>
    <row r="38" spans="1:49" x14ac:dyDescent="0.2">
      <c r="A38" t="s">
        <v>150</v>
      </c>
      <c r="B38">
        <v>560.41</v>
      </c>
      <c r="C38">
        <v>1.70981940433596E-4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3.7985103555238201E-4</v>
      </c>
      <c r="T38">
        <v>0</v>
      </c>
      <c r="U38">
        <v>0</v>
      </c>
      <c r="V38">
        <v>0</v>
      </c>
      <c r="W38">
        <v>2.0964260322403399E-4</v>
      </c>
      <c r="X38">
        <v>0</v>
      </c>
      <c r="AA38" t="str">
        <f t="shared" si="19"/>
        <v>Cer_d18:1/18:3</v>
      </c>
      <c r="AB38">
        <f t="shared" si="20"/>
        <v>8.5490970216797998E-5</v>
      </c>
      <c r="AC38">
        <f t="shared" si="21"/>
        <v>0</v>
      </c>
      <c r="AD38">
        <f t="shared" si="22"/>
        <v>0</v>
      </c>
      <c r="AE38">
        <f t="shared" si="23"/>
        <v>0</v>
      </c>
      <c r="AF38">
        <f t="shared" si="24"/>
        <v>0</v>
      </c>
      <c r="AG38">
        <f t="shared" si="25"/>
        <v>0</v>
      </c>
      <c r="AH38">
        <f t="shared" si="26"/>
        <v>0</v>
      </c>
      <c r="AI38">
        <f t="shared" si="27"/>
        <v>0</v>
      </c>
      <c r="AJ38">
        <f t="shared" si="3"/>
        <v>0</v>
      </c>
      <c r="AK38">
        <f t="shared" si="4"/>
        <v>1.04821301612017E-4</v>
      </c>
      <c r="AM38" t="str">
        <f t="shared" si="5"/>
        <v>Cer_d18:1/18:3</v>
      </c>
      <c r="AN38">
        <f t="shared" si="6"/>
        <v>1.7098194043359598E-5</v>
      </c>
      <c r="AO38">
        <f t="shared" si="7"/>
        <v>2.0964260322403399E-5</v>
      </c>
      <c r="AQ38">
        <f t="shared" si="8"/>
        <v>3.8232724173434051E-5</v>
      </c>
      <c r="AR38">
        <f t="shared" si="9"/>
        <v>4.6877511178895659E-5</v>
      </c>
      <c r="AT38">
        <f t="shared" si="28"/>
        <v>1.7098194043359598E-5</v>
      </c>
      <c r="AU38">
        <f t="shared" si="29"/>
        <v>1.9137663799984784E-5</v>
      </c>
      <c r="AW38">
        <f t="shared" si="10"/>
        <v>0.89003593028978356</v>
      </c>
    </row>
    <row r="39" spans="1:49" x14ac:dyDescent="0.2">
      <c r="A39" t="s">
        <v>151</v>
      </c>
      <c r="B39">
        <v>562.41200000000003</v>
      </c>
      <c r="C39">
        <v>0</v>
      </c>
      <c r="D39">
        <v>0</v>
      </c>
      <c r="E39">
        <v>0</v>
      </c>
      <c r="F39">
        <v>6.2415657438230296E-4</v>
      </c>
      <c r="G39">
        <v>0</v>
      </c>
      <c r="H39">
        <v>2.09650267556898E-4</v>
      </c>
      <c r="I39">
        <v>1.4324253642597701E-4</v>
      </c>
      <c r="J39">
        <v>1.9633067257439798E-3</v>
      </c>
      <c r="K39">
        <v>0</v>
      </c>
      <c r="L39">
        <v>8.1844962049848697E-4</v>
      </c>
      <c r="M39">
        <v>1.2757478873196899E-2</v>
      </c>
      <c r="N39">
        <v>7.7752617773505601E-3</v>
      </c>
      <c r="O39">
        <v>2.3082331379429701E-2</v>
      </c>
      <c r="P39">
        <v>7.60349811648851E-3</v>
      </c>
      <c r="Q39">
        <v>3.8230140151556701E-3</v>
      </c>
      <c r="R39">
        <v>9.2695474230011406E-3</v>
      </c>
      <c r="S39">
        <v>4.0809009999520198E-3</v>
      </c>
      <c r="T39">
        <v>4.02415253069367E-3</v>
      </c>
      <c r="U39">
        <v>1.6229782229170801E-5</v>
      </c>
      <c r="V39">
        <v>2.1474603760289501E-3</v>
      </c>
      <c r="W39">
        <v>2.5455934576325999E-3</v>
      </c>
      <c r="X39">
        <v>0</v>
      </c>
      <c r="AA39" t="str">
        <f t="shared" si="19"/>
        <v>Cer_d18:1/18:2</v>
      </c>
      <c r="AB39">
        <f t="shared" si="20"/>
        <v>0</v>
      </c>
      <c r="AC39">
        <f t="shared" si="21"/>
        <v>3.1207828719115148E-4</v>
      </c>
      <c r="AD39">
        <f t="shared" si="22"/>
        <v>1.04825133778449E-4</v>
      </c>
      <c r="AE39">
        <f t="shared" si="23"/>
        <v>1.0532746310849784E-3</v>
      </c>
      <c r="AF39">
        <f t="shared" si="24"/>
        <v>4.0922481024924348E-4</v>
      </c>
      <c r="AG39">
        <f t="shared" si="25"/>
        <v>1.026637032527373E-2</v>
      </c>
      <c r="AH39">
        <f t="shared" si="26"/>
        <v>1.5342914747959105E-2</v>
      </c>
      <c r="AI39">
        <f t="shared" si="27"/>
        <v>6.5462807190784051E-3</v>
      </c>
      <c r="AJ39">
        <f t="shared" ref="AJ39:AJ70" si="30">AVERAGE(U39:V39)</f>
        <v>1.0818450791290604E-3</v>
      </c>
      <c r="AK39">
        <f t="shared" ref="AK39:AK70" si="31">AVERAGE(W39:X39)</f>
        <v>1.2727967288162999E-3</v>
      </c>
      <c r="AM39" t="str">
        <f t="shared" ref="AM39:AM70" si="32">A39</f>
        <v>Cer_d18:1/18:2</v>
      </c>
      <c r="AN39">
        <f t="shared" ref="AN39:AN70" si="33">AVERAGE(AB39:AF39)</f>
        <v>3.7588057246076449E-4</v>
      </c>
      <c r="AO39">
        <f t="shared" ref="AO39:AO70" si="34">AVERAGE(AG39:AK39)</f>
        <v>6.9020415200513208E-3</v>
      </c>
      <c r="AQ39">
        <f t="shared" ref="AQ39:AQ70" si="35">STDEV(AB39:AF39)</f>
        <v>4.1194736801301429E-4</v>
      </c>
      <c r="AR39">
        <f t="shared" ref="AR39:AR70" si="36">STDEV(AG39:AK39)</f>
        <v>6.0880353653157103E-3</v>
      </c>
      <c r="AT39">
        <f t="shared" si="28"/>
        <v>1.8422846360584448E-4</v>
      </c>
      <c r="AU39">
        <f t="shared" si="29"/>
        <v>2.4854300301736785E-3</v>
      </c>
      <c r="AW39">
        <f t="shared" ref="AW39:AW70" si="37">TTEST(AB39:AF39,AG39:AK39,2,3)</f>
        <v>7.4460142860763745E-2</v>
      </c>
    </row>
    <row r="40" spans="1:49" x14ac:dyDescent="0.2">
      <c r="A40" t="s">
        <v>152</v>
      </c>
      <c r="B40">
        <v>564.41399999999999</v>
      </c>
      <c r="C40">
        <v>3.2297964265252002E-3</v>
      </c>
      <c r="D40">
        <v>7.18666290733422E-4</v>
      </c>
      <c r="E40">
        <v>1.26142034036532E-3</v>
      </c>
      <c r="F40">
        <v>0</v>
      </c>
      <c r="G40">
        <v>6.7187071519450104E-4</v>
      </c>
      <c r="H40">
        <v>9.9395349347397403E-4</v>
      </c>
      <c r="I40">
        <v>0</v>
      </c>
      <c r="J40">
        <v>0</v>
      </c>
      <c r="K40">
        <v>7.7119726418074699E-4</v>
      </c>
      <c r="L40">
        <v>1.5215781521140199E-3</v>
      </c>
      <c r="M40">
        <v>1.201796060894E-2</v>
      </c>
      <c r="N40">
        <v>3.7916033720401601E-3</v>
      </c>
      <c r="O40">
        <v>1.1115825704900601E-2</v>
      </c>
      <c r="P40">
        <v>1.45872567777394E-2</v>
      </c>
      <c r="Q40">
        <v>1.2685107411901399E-2</v>
      </c>
      <c r="R40">
        <v>4.9164447012738097E-3</v>
      </c>
      <c r="S40">
        <v>6.1182348669833403E-3</v>
      </c>
      <c r="T40">
        <v>2.31619712793609E-3</v>
      </c>
      <c r="U40">
        <v>0</v>
      </c>
      <c r="V40">
        <v>0</v>
      </c>
      <c r="W40">
        <v>1.6259536853103599E-5</v>
      </c>
      <c r="X40">
        <v>2.9356964569529501E-3</v>
      </c>
      <c r="AA40" t="str">
        <f t="shared" si="19"/>
        <v>Cer_d18:1/18:1</v>
      </c>
      <c r="AB40">
        <f t="shared" si="20"/>
        <v>1.974231358629311E-3</v>
      </c>
      <c r="AC40">
        <f t="shared" si="21"/>
        <v>6.3071017018265999E-4</v>
      </c>
      <c r="AD40">
        <f t="shared" si="22"/>
        <v>8.3291210433423754E-4</v>
      </c>
      <c r="AE40">
        <f t="shared" si="23"/>
        <v>0</v>
      </c>
      <c r="AF40">
        <f t="shared" si="24"/>
        <v>1.1463877081473834E-3</v>
      </c>
      <c r="AG40">
        <f t="shared" si="25"/>
        <v>7.9047819904900802E-3</v>
      </c>
      <c r="AH40">
        <f t="shared" si="26"/>
        <v>1.285154124132E-2</v>
      </c>
      <c r="AI40">
        <f t="shared" si="27"/>
        <v>8.8007760565876041E-3</v>
      </c>
      <c r="AJ40">
        <f t="shared" si="30"/>
        <v>0</v>
      </c>
      <c r="AK40">
        <f t="shared" si="31"/>
        <v>1.4759779969030268E-3</v>
      </c>
      <c r="AM40" t="str">
        <f t="shared" si="32"/>
        <v>Cer_d18:1/18:1</v>
      </c>
      <c r="AN40">
        <f t="shared" si="33"/>
        <v>9.1684826825871835E-4</v>
      </c>
      <c r="AO40">
        <f t="shared" si="34"/>
        <v>6.2066154570601419E-3</v>
      </c>
      <c r="AQ40">
        <f t="shared" si="35"/>
        <v>7.246168629110179E-4</v>
      </c>
      <c r="AR40">
        <f t="shared" si="36"/>
        <v>5.3541919017014907E-3</v>
      </c>
      <c r="AT40">
        <f t="shared" si="28"/>
        <v>3.240585126223364E-4</v>
      </c>
      <c r="AU40">
        <f t="shared" si="29"/>
        <v>2.1858396906850935E-3</v>
      </c>
      <c r="AW40">
        <f t="shared" si="37"/>
        <v>9.1372441195282345E-2</v>
      </c>
    </row>
    <row r="41" spans="1:49" x14ac:dyDescent="0.2">
      <c r="A41" t="s">
        <v>153</v>
      </c>
      <c r="B41">
        <v>566.41600000000005</v>
      </c>
      <c r="C41">
        <v>2.13134114438393E-2</v>
      </c>
      <c r="D41">
        <v>2.95863741628631E-2</v>
      </c>
      <c r="E41">
        <v>2.3931180472382001E-2</v>
      </c>
      <c r="F41">
        <v>1.7358585964782899E-2</v>
      </c>
      <c r="G41">
        <v>2.6263873246036198E-2</v>
      </c>
      <c r="H41">
        <v>2.28203560278935E-2</v>
      </c>
      <c r="I41">
        <v>1.9015046412016401E-2</v>
      </c>
      <c r="J41">
        <v>2.24033655184596E-2</v>
      </c>
      <c r="K41">
        <v>2.51234547049335E-2</v>
      </c>
      <c r="L41">
        <v>3.0405871610300499E-2</v>
      </c>
      <c r="M41">
        <v>4.0182826226036097E-2</v>
      </c>
      <c r="N41">
        <v>6.05621695394684E-2</v>
      </c>
      <c r="O41">
        <v>9.2013978050686604E-2</v>
      </c>
      <c r="P41">
        <v>5.9570366381977997E-2</v>
      </c>
      <c r="Q41">
        <v>0.15592207880473499</v>
      </c>
      <c r="R41">
        <v>0.148169853124201</v>
      </c>
      <c r="S41">
        <v>1.9914381986752199E-2</v>
      </c>
      <c r="T41">
        <v>3.4900446491687297E-2</v>
      </c>
      <c r="U41">
        <v>3.3933233581249403E-2</v>
      </c>
      <c r="V41">
        <v>1.97398034492327E-2</v>
      </c>
      <c r="W41">
        <v>1.5629263881707399E-2</v>
      </c>
      <c r="X41">
        <v>2.0377208295222399E-2</v>
      </c>
      <c r="AA41" t="str">
        <f t="shared" si="19"/>
        <v>Cer_d18:1/18:0</v>
      </c>
      <c r="AB41">
        <f t="shared" si="20"/>
        <v>2.54498928033512E-2</v>
      </c>
      <c r="AC41">
        <f t="shared" si="21"/>
        <v>2.064488321858245E-2</v>
      </c>
      <c r="AD41">
        <f t="shared" si="22"/>
        <v>2.4542114636964849E-2</v>
      </c>
      <c r="AE41">
        <f t="shared" si="23"/>
        <v>2.0709205965238002E-2</v>
      </c>
      <c r="AF41">
        <f t="shared" si="24"/>
        <v>2.7764663157616998E-2</v>
      </c>
      <c r="AG41">
        <f t="shared" si="25"/>
        <v>5.0372497882752248E-2</v>
      </c>
      <c r="AH41">
        <f t="shared" si="26"/>
        <v>7.5792172216332304E-2</v>
      </c>
      <c r="AI41">
        <f t="shared" si="27"/>
        <v>0.15204596596446801</v>
      </c>
      <c r="AJ41">
        <f t="shared" si="30"/>
        <v>2.6836518515241051E-2</v>
      </c>
      <c r="AK41">
        <f t="shared" si="31"/>
        <v>1.8003236088464901E-2</v>
      </c>
      <c r="AM41" t="str">
        <f t="shared" si="32"/>
        <v>Cer_d18:1/18:0</v>
      </c>
      <c r="AN41">
        <f t="shared" si="33"/>
        <v>2.38221519563507E-2</v>
      </c>
      <c r="AO41">
        <f t="shared" si="34"/>
        <v>6.4610078133451695E-2</v>
      </c>
      <c r="AQ41">
        <f t="shared" si="35"/>
        <v>3.1022874816079389E-3</v>
      </c>
      <c r="AR41">
        <f t="shared" si="36"/>
        <v>5.3786201603916117E-2</v>
      </c>
      <c r="AT41">
        <f t="shared" si="28"/>
        <v>1.387385138924396E-3</v>
      </c>
      <c r="AU41">
        <f t="shared" si="29"/>
        <v>2.1958124855343444E-2</v>
      </c>
      <c r="AW41">
        <f t="shared" si="37"/>
        <v>0.16526083349479403</v>
      </c>
    </row>
    <row r="42" spans="1:49" x14ac:dyDescent="0.2">
      <c r="A42" t="s">
        <v>154</v>
      </c>
      <c r="B42">
        <v>584.43399999999997</v>
      </c>
      <c r="C42">
        <v>0</v>
      </c>
      <c r="D42">
        <v>5.6708115005467397E-4</v>
      </c>
      <c r="E42">
        <v>0</v>
      </c>
      <c r="F42">
        <v>0</v>
      </c>
      <c r="G42">
        <v>0</v>
      </c>
      <c r="H42">
        <v>0</v>
      </c>
      <c r="I42">
        <v>6.2376041965685495E-4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6.87902644613932E-4</v>
      </c>
      <c r="R42">
        <v>8.8465155992024198E-4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AA42" t="str">
        <f t="shared" si="19"/>
        <v>Cer_d18:1/20:5</v>
      </c>
      <c r="AB42">
        <f t="shared" si="20"/>
        <v>2.8354057502733698E-4</v>
      </c>
      <c r="AC42">
        <f t="shared" si="21"/>
        <v>0</v>
      </c>
      <c r="AD42">
        <f t="shared" si="22"/>
        <v>0</v>
      </c>
      <c r="AE42">
        <f t="shared" si="23"/>
        <v>3.1188020982842748E-4</v>
      </c>
      <c r="AF42">
        <f t="shared" si="24"/>
        <v>0</v>
      </c>
      <c r="AG42">
        <f t="shared" si="25"/>
        <v>0</v>
      </c>
      <c r="AH42">
        <f t="shared" si="26"/>
        <v>0</v>
      </c>
      <c r="AI42">
        <f t="shared" si="27"/>
        <v>7.8627710226708699E-4</v>
      </c>
      <c r="AJ42">
        <f t="shared" si="30"/>
        <v>0</v>
      </c>
      <c r="AK42">
        <f t="shared" si="31"/>
        <v>0</v>
      </c>
      <c r="AM42" t="str">
        <f t="shared" si="32"/>
        <v>Cer_d18:1/20:5</v>
      </c>
      <c r="AN42">
        <f t="shared" si="33"/>
        <v>1.190841569711529E-4</v>
      </c>
      <c r="AO42">
        <f t="shared" si="34"/>
        <v>1.5725542045341739E-4</v>
      </c>
      <c r="AQ42">
        <f t="shared" si="35"/>
        <v>1.6337023961068151E-4</v>
      </c>
      <c r="AR42">
        <f t="shared" si="36"/>
        <v>3.5163380996415208E-4</v>
      </c>
      <c r="AT42">
        <f t="shared" si="28"/>
        <v>7.3061392253982521E-5</v>
      </c>
      <c r="AU42">
        <f t="shared" si="29"/>
        <v>1.4355390178715999E-4</v>
      </c>
      <c r="AW42">
        <f t="shared" si="37"/>
        <v>0.8335024875471837</v>
      </c>
    </row>
    <row r="43" spans="1:49" x14ac:dyDescent="0.2">
      <c r="A43" t="s">
        <v>155</v>
      </c>
      <c r="B43">
        <v>586.43600000000004</v>
      </c>
      <c r="C43">
        <v>7.4455374485579197E-4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1.8122171181427899E-3</v>
      </c>
      <c r="N43">
        <v>3.3032839927701701E-3</v>
      </c>
      <c r="O43">
        <v>4.6956746458323099E-3</v>
      </c>
      <c r="P43">
        <v>0</v>
      </c>
      <c r="Q43">
        <v>2.1596352057723302E-3</v>
      </c>
      <c r="R43">
        <v>4.9164447012738097E-3</v>
      </c>
      <c r="S43">
        <v>0</v>
      </c>
      <c r="T43">
        <v>0</v>
      </c>
      <c r="U43">
        <v>0</v>
      </c>
      <c r="V43">
        <v>0</v>
      </c>
      <c r="W43">
        <v>0</v>
      </c>
      <c r="X43">
        <v>2.9356964569529501E-3</v>
      </c>
      <c r="AA43" t="str">
        <f t="shared" si="19"/>
        <v>Cer_d18:1/20:4</v>
      </c>
      <c r="AB43">
        <f t="shared" si="20"/>
        <v>3.7227687242789598E-4</v>
      </c>
      <c r="AC43">
        <f t="shared" si="21"/>
        <v>0</v>
      </c>
      <c r="AD43">
        <f t="shared" si="22"/>
        <v>0</v>
      </c>
      <c r="AE43">
        <f t="shared" si="23"/>
        <v>0</v>
      </c>
      <c r="AF43">
        <f t="shared" si="24"/>
        <v>0</v>
      </c>
      <c r="AG43">
        <f t="shared" si="25"/>
        <v>2.55775055545648E-3</v>
      </c>
      <c r="AH43">
        <f t="shared" si="26"/>
        <v>2.3478373229161549E-3</v>
      </c>
      <c r="AI43">
        <f t="shared" si="27"/>
        <v>3.5380399535230702E-3</v>
      </c>
      <c r="AJ43">
        <f t="shared" si="30"/>
        <v>0</v>
      </c>
      <c r="AK43">
        <f t="shared" si="31"/>
        <v>1.467848228476475E-3</v>
      </c>
      <c r="AM43" t="str">
        <f t="shared" si="32"/>
        <v>Cer_d18:1/20:4</v>
      </c>
      <c r="AN43">
        <f t="shared" si="33"/>
        <v>7.4455374485579202E-5</v>
      </c>
      <c r="AO43">
        <f t="shared" si="34"/>
        <v>1.9822952120744355E-3</v>
      </c>
      <c r="AQ43">
        <f t="shared" si="35"/>
        <v>1.6648727863995854E-4</v>
      </c>
      <c r="AR43">
        <f t="shared" si="36"/>
        <v>1.3303440902936463E-3</v>
      </c>
      <c r="AT43">
        <f t="shared" si="28"/>
        <v>7.4455374485579202E-5</v>
      </c>
      <c r="AU43">
        <f t="shared" si="29"/>
        <v>5.4311070059108414E-4</v>
      </c>
      <c r="AW43">
        <f t="shared" si="37"/>
        <v>3.205540961213682E-2</v>
      </c>
    </row>
    <row r="44" spans="1:49" x14ac:dyDescent="0.2">
      <c r="A44" t="s">
        <v>156</v>
      </c>
      <c r="B44">
        <v>588.43799999999999</v>
      </c>
      <c r="C44">
        <v>1.70981940433596E-4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2.5455934576325999E-3</v>
      </c>
      <c r="X44">
        <v>0</v>
      </c>
      <c r="AA44" t="str">
        <f t="shared" si="19"/>
        <v>Cer_d18:1/20:3</v>
      </c>
      <c r="AB44">
        <f t="shared" si="20"/>
        <v>8.5490970216797998E-5</v>
      </c>
      <c r="AC44">
        <f t="shared" si="21"/>
        <v>0</v>
      </c>
      <c r="AD44">
        <f t="shared" si="22"/>
        <v>0</v>
      </c>
      <c r="AE44">
        <f t="shared" si="23"/>
        <v>0</v>
      </c>
      <c r="AF44">
        <f t="shared" si="24"/>
        <v>0</v>
      </c>
      <c r="AG44">
        <f t="shared" si="25"/>
        <v>0</v>
      </c>
      <c r="AH44">
        <f t="shared" si="26"/>
        <v>0</v>
      </c>
      <c r="AI44">
        <f t="shared" si="27"/>
        <v>0</v>
      </c>
      <c r="AJ44">
        <f t="shared" si="30"/>
        <v>0</v>
      </c>
      <c r="AK44">
        <f t="shared" si="31"/>
        <v>1.2727967288162999E-3</v>
      </c>
      <c r="AM44" t="str">
        <f t="shared" si="32"/>
        <v>Cer_d18:1/20:3</v>
      </c>
      <c r="AN44">
        <f t="shared" si="33"/>
        <v>1.7098194043359598E-5</v>
      </c>
      <c r="AO44">
        <f t="shared" si="34"/>
        <v>2.5455934576326E-4</v>
      </c>
      <c r="AQ44">
        <f t="shared" si="35"/>
        <v>3.8232724173434051E-5</v>
      </c>
      <c r="AR44">
        <f t="shared" si="36"/>
        <v>5.6921200143452246E-4</v>
      </c>
      <c r="AT44">
        <f t="shared" si="28"/>
        <v>1.7098194043359598E-5</v>
      </c>
      <c r="AU44">
        <f t="shared" si="29"/>
        <v>2.3237982649715775E-4</v>
      </c>
      <c r="AW44">
        <f t="shared" si="37"/>
        <v>0.40423740850864726</v>
      </c>
    </row>
    <row r="45" spans="1:49" x14ac:dyDescent="0.2">
      <c r="A45" t="s">
        <v>157</v>
      </c>
      <c r="B45">
        <v>590.44000000000005</v>
      </c>
      <c r="C45">
        <v>7.4455374485579197E-4</v>
      </c>
      <c r="D45">
        <v>8.1167405925484004E-4</v>
      </c>
      <c r="E45">
        <v>6.1381881051925102E-4</v>
      </c>
      <c r="F45">
        <v>0</v>
      </c>
      <c r="G45">
        <v>0</v>
      </c>
      <c r="H45">
        <v>0</v>
      </c>
      <c r="I45">
        <v>1.4324253642597701E-4</v>
      </c>
      <c r="J45">
        <v>0</v>
      </c>
      <c r="K45">
        <v>1.77100451911962E-4</v>
      </c>
      <c r="L45">
        <v>0</v>
      </c>
      <c r="M45">
        <v>0</v>
      </c>
      <c r="N45">
        <v>0</v>
      </c>
      <c r="O45">
        <v>0</v>
      </c>
      <c r="P45">
        <v>0</v>
      </c>
      <c r="Q45">
        <v>8.9955364382318798E-3</v>
      </c>
      <c r="R45">
        <v>3.0237778883051201E-3</v>
      </c>
      <c r="S45">
        <v>9.1849648814004996E-4</v>
      </c>
      <c r="T45">
        <v>1.93250062446246E-3</v>
      </c>
      <c r="U45">
        <v>0</v>
      </c>
      <c r="V45">
        <v>0</v>
      </c>
      <c r="W45">
        <v>0</v>
      </c>
      <c r="X45">
        <v>0</v>
      </c>
      <c r="AA45" t="str">
        <f t="shared" si="19"/>
        <v>Cer_d18:1/20:2</v>
      </c>
      <c r="AB45">
        <f t="shared" si="20"/>
        <v>7.7811390205531606E-4</v>
      </c>
      <c r="AC45">
        <f t="shared" si="21"/>
        <v>3.0690940525962551E-4</v>
      </c>
      <c r="AD45">
        <f t="shared" si="22"/>
        <v>0</v>
      </c>
      <c r="AE45">
        <f t="shared" si="23"/>
        <v>7.1621268212988505E-5</v>
      </c>
      <c r="AF45">
        <f t="shared" si="24"/>
        <v>8.8550225955981001E-5</v>
      </c>
      <c r="AG45">
        <f t="shared" si="25"/>
        <v>0</v>
      </c>
      <c r="AH45">
        <f t="shared" si="26"/>
        <v>0</v>
      </c>
      <c r="AI45">
        <f t="shared" si="27"/>
        <v>6.0096571632685001E-3</v>
      </c>
      <c r="AJ45">
        <f t="shared" si="30"/>
        <v>0</v>
      </c>
      <c r="AK45">
        <f t="shared" si="31"/>
        <v>0</v>
      </c>
      <c r="AM45" t="str">
        <f t="shared" si="32"/>
        <v>Cer_d18:1/20:2</v>
      </c>
      <c r="AN45">
        <f t="shared" si="33"/>
        <v>2.4903896029678223E-4</v>
      </c>
      <c r="AO45">
        <f t="shared" si="34"/>
        <v>1.2019314326537E-3</v>
      </c>
      <c r="AQ45">
        <f t="shared" si="35"/>
        <v>3.172236425053104E-4</v>
      </c>
      <c r="AR45">
        <f t="shared" si="36"/>
        <v>2.6876003877073836E-3</v>
      </c>
      <c r="AT45">
        <f t="shared" si="28"/>
        <v>1.4186672574239314E-4</v>
      </c>
      <c r="AU45">
        <f t="shared" si="29"/>
        <v>1.0972082637315549E-3</v>
      </c>
      <c r="AW45">
        <f t="shared" si="37"/>
        <v>0.47399620619859922</v>
      </c>
    </row>
    <row r="46" spans="1:49" x14ac:dyDescent="0.2">
      <c r="A46" t="s">
        <v>158</v>
      </c>
      <c r="B46">
        <v>592.44200000000001</v>
      </c>
      <c r="C46">
        <v>3.9895786101172299E-4</v>
      </c>
      <c r="D46">
        <v>5.6708115005467397E-4</v>
      </c>
      <c r="E46">
        <v>0</v>
      </c>
      <c r="F46">
        <v>0</v>
      </c>
      <c r="G46">
        <v>1.7959619513163201E-4</v>
      </c>
      <c r="H46">
        <v>2.09650267556898E-4</v>
      </c>
      <c r="I46">
        <v>0</v>
      </c>
      <c r="J46">
        <v>0</v>
      </c>
      <c r="K46">
        <v>6.6253412106057497E-4</v>
      </c>
      <c r="L46">
        <v>0</v>
      </c>
      <c r="M46">
        <v>7.3022664617571403E-3</v>
      </c>
      <c r="N46">
        <v>1.9296012497968299E-3</v>
      </c>
      <c r="O46">
        <v>4.42254919037997E-3</v>
      </c>
      <c r="P46">
        <v>5.3789807352292397E-3</v>
      </c>
      <c r="Q46">
        <v>1.6051061707658401E-3</v>
      </c>
      <c r="R46">
        <v>2.1391263283848799E-3</v>
      </c>
      <c r="S46">
        <v>8.8631908295555702E-4</v>
      </c>
      <c r="T46">
        <v>0</v>
      </c>
      <c r="U46">
        <v>0</v>
      </c>
      <c r="V46">
        <v>0</v>
      </c>
      <c r="W46">
        <v>0</v>
      </c>
      <c r="X46">
        <v>0</v>
      </c>
      <c r="AA46" t="str">
        <f t="shared" si="19"/>
        <v>Cer_d18:1/20:1</v>
      </c>
      <c r="AB46">
        <f t="shared" si="20"/>
        <v>4.8301950553319848E-4</v>
      </c>
      <c r="AC46">
        <f t="shared" si="21"/>
        <v>0</v>
      </c>
      <c r="AD46">
        <f t="shared" si="22"/>
        <v>1.94623231344265E-4</v>
      </c>
      <c r="AE46">
        <f t="shared" si="23"/>
        <v>0</v>
      </c>
      <c r="AF46">
        <f t="shared" si="24"/>
        <v>3.3126706053028749E-4</v>
      </c>
      <c r="AG46">
        <f t="shared" si="25"/>
        <v>4.6159338557769849E-3</v>
      </c>
      <c r="AH46">
        <f t="shared" si="26"/>
        <v>4.9007649628046053E-3</v>
      </c>
      <c r="AI46">
        <f t="shared" si="27"/>
        <v>1.87211624957536E-3</v>
      </c>
      <c r="AJ46">
        <f t="shared" si="30"/>
        <v>0</v>
      </c>
      <c r="AK46">
        <f t="shared" si="31"/>
        <v>0</v>
      </c>
      <c r="AM46" t="str">
        <f t="shared" si="32"/>
        <v>Cer_d18:1/20:1</v>
      </c>
      <c r="AN46">
        <f t="shared" si="33"/>
        <v>2.017819594815502E-4</v>
      </c>
      <c r="AO46">
        <f t="shared" si="34"/>
        <v>2.2777630136313902E-3</v>
      </c>
      <c r="AQ46">
        <f t="shared" si="35"/>
        <v>2.1056122294698887E-4</v>
      </c>
      <c r="AR46">
        <f t="shared" si="36"/>
        <v>2.3920775542480722E-3</v>
      </c>
      <c r="AT46">
        <f t="shared" si="28"/>
        <v>9.416584158699114E-5</v>
      </c>
      <c r="AU46">
        <f t="shared" si="29"/>
        <v>9.7656157217875406E-4</v>
      </c>
      <c r="AW46">
        <f t="shared" si="37"/>
        <v>0.12428061524099822</v>
      </c>
    </row>
    <row r="47" spans="1:49" x14ac:dyDescent="0.2">
      <c r="A47" t="s">
        <v>159</v>
      </c>
      <c r="B47">
        <v>594.44399999999996</v>
      </c>
      <c r="C47">
        <v>3.2756606847175402E-3</v>
      </c>
      <c r="D47">
        <v>4.6612836835696102E-3</v>
      </c>
      <c r="E47">
        <v>2.6638167921318899E-3</v>
      </c>
      <c r="F47">
        <v>3.70773065093796E-3</v>
      </c>
      <c r="G47">
        <v>2.76882129020488E-3</v>
      </c>
      <c r="H47">
        <v>1.12258815692499E-3</v>
      </c>
      <c r="I47">
        <v>3.0925479251477802E-3</v>
      </c>
      <c r="J47">
        <v>1.5601725650218499E-3</v>
      </c>
      <c r="K47">
        <v>6.2163544234922399E-3</v>
      </c>
      <c r="L47">
        <v>2.9161170508566398E-3</v>
      </c>
      <c r="M47">
        <v>6.4884841295885703E-2</v>
      </c>
      <c r="N47">
        <v>2.5150613458353701E-2</v>
      </c>
      <c r="O47">
        <v>5.80582115551425E-2</v>
      </c>
      <c r="P47">
        <v>0.124113336686016</v>
      </c>
      <c r="Q47">
        <v>9.6156303892172598E-2</v>
      </c>
      <c r="R47">
        <v>0.117985282856404</v>
      </c>
      <c r="S47">
        <v>1.8095083953780199E-2</v>
      </c>
      <c r="T47">
        <v>7.1601258321258299E-3</v>
      </c>
      <c r="U47">
        <v>5.2911291075685898E-3</v>
      </c>
      <c r="V47">
        <v>1.44932568204191E-2</v>
      </c>
      <c r="W47">
        <v>1.5140097807518E-2</v>
      </c>
      <c r="X47">
        <v>1.0027424431170599E-2</v>
      </c>
      <c r="AA47" t="str">
        <f t="shared" si="19"/>
        <v>Cer_d18:1/20:0</v>
      </c>
      <c r="AB47">
        <f t="shared" si="20"/>
        <v>3.9684721841435752E-3</v>
      </c>
      <c r="AC47">
        <f t="shared" si="21"/>
        <v>3.1857737215349249E-3</v>
      </c>
      <c r="AD47">
        <f t="shared" si="22"/>
        <v>1.9457047235649349E-3</v>
      </c>
      <c r="AE47">
        <f t="shared" si="23"/>
        <v>2.3263602450848148E-3</v>
      </c>
      <c r="AF47">
        <f t="shared" si="24"/>
        <v>4.5662357371744396E-3</v>
      </c>
      <c r="AG47">
        <f t="shared" si="25"/>
        <v>4.5017727377119704E-2</v>
      </c>
      <c r="AH47">
        <f t="shared" si="26"/>
        <v>9.1085774120579249E-2</v>
      </c>
      <c r="AI47">
        <f t="shared" si="27"/>
        <v>0.10707079337428829</v>
      </c>
      <c r="AJ47">
        <f t="shared" si="30"/>
        <v>9.8921929639938441E-3</v>
      </c>
      <c r="AK47">
        <f t="shared" si="31"/>
        <v>1.2583761119344301E-2</v>
      </c>
      <c r="AM47" t="str">
        <f t="shared" si="32"/>
        <v>Cer_d18:1/20:0</v>
      </c>
      <c r="AN47">
        <f t="shared" si="33"/>
        <v>3.1985093223005378E-3</v>
      </c>
      <c r="AO47">
        <f t="shared" si="34"/>
        <v>5.3130049791065073E-2</v>
      </c>
      <c r="AQ47">
        <f t="shared" si="35"/>
        <v>1.0947424269650728E-3</v>
      </c>
      <c r="AR47">
        <f t="shared" si="36"/>
        <v>4.4524050777882226E-2</v>
      </c>
      <c r="AT47">
        <f t="shared" si="28"/>
        <v>4.8958369690940023E-4</v>
      </c>
      <c r="AU47">
        <f t="shared" si="29"/>
        <v>1.8176867614596651E-2</v>
      </c>
      <c r="AW47">
        <f t="shared" si="37"/>
        <v>6.620264648729042E-2</v>
      </c>
    </row>
    <row r="48" spans="1:49" x14ac:dyDescent="0.2">
      <c r="A48" t="s">
        <v>160</v>
      </c>
      <c r="B48">
        <v>610.46</v>
      </c>
      <c r="C48">
        <v>6.3964472365500699E-4</v>
      </c>
      <c r="D48">
        <v>1.6768880117113199E-3</v>
      </c>
      <c r="E48">
        <v>2.0460627017308401E-3</v>
      </c>
      <c r="F48">
        <v>6.2415657438230296E-4</v>
      </c>
      <c r="G48">
        <v>0</v>
      </c>
      <c r="H48">
        <v>7.8430322591707604E-4</v>
      </c>
      <c r="I48">
        <v>1.4324253642597701E-4</v>
      </c>
      <c r="J48">
        <v>0</v>
      </c>
      <c r="K48">
        <v>1.4337313852413199E-3</v>
      </c>
      <c r="L48">
        <v>7.0312853161553395E-4</v>
      </c>
      <c r="M48">
        <v>1.8122171181427899E-3</v>
      </c>
      <c r="N48">
        <v>2.5052830832373099E-3</v>
      </c>
      <c r="O48">
        <v>4.42254919037997E-3</v>
      </c>
      <c r="P48">
        <v>0</v>
      </c>
      <c r="Q48">
        <v>5.0391488134687596E-3</v>
      </c>
      <c r="R48">
        <v>0</v>
      </c>
      <c r="S48">
        <v>1.57237395394935E-3</v>
      </c>
      <c r="T48">
        <v>4.53796965333211E-3</v>
      </c>
      <c r="U48">
        <v>2.0925896149576301E-4</v>
      </c>
      <c r="V48">
        <v>0</v>
      </c>
      <c r="W48">
        <v>2.7714955977097399E-3</v>
      </c>
      <c r="X48">
        <v>2.9356964569529501E-3</v>
      </c>
      <c r="AA48" t="str">
        <f t="shared" si="19"/>
        <v>Cer_d18:1/22:6</v>
      </c>
      <c r="AB48">
        <f t="shared" si="20"/>
        <v>1.1582663676831635E-3</v>
      </c>
      <c r="AC48">
        <f t="shared" si="21"/>
        <v>1.3351096380565715E-3</v>
      </c>
      <c r="AD48">
        <f t="shared" si="22"/>
        <v>3.9215161295853802E-4</v>
      </c>
      <c r="AE48">
        <f t="shared" si="23"/>
        <v>7.1621268212988505E-5</v>
      </c>
      <c r="AF48">
        <f t="shared" si="24"/>
        <v>1.068429958428427E-3</v>
      </c>
      <c r="AG48">
        <f t="shared" si="25"/>
        <v>2.1587501006900501E-3</v>
      </c>
      <c r="AH48">
        <f t="shared" si="26"/>
        <v>2.211274595189985E-3</v>
      </c>
      <c r="AI48">
        <f t="shared" si="27"/>
        <v>2.5195744067343798E-3</v>
      </c>
      <c r="AJ48">
        <f t="shared" si="30"/>
        <v>1.046294807478815E-4</v>
      </c>
      <c r="AK48">
        <f t="shared" si="31"/>
        <v>2.853596027331345E-3</v>
      </c>
      <c r="AM48" t="str">
        <f t="shared" si="32"/>
        <v>Cer_d18:1/22:6</v>
      </c>
      <c r="AN48">
        <f t="shared" si="33"/>
        <v>8.0511576906793761E-4</v>
      </c>
      <c r="AO48">
        <f t="shared" si="34"/>
        <v>1.9695649221387283E-3</v>
      </c>
      <c r="AQ48">
        <f t="shared" si="35"/>
        <v>5.4394319230090672E-4</v>
      </c>
      <c r="AR48">
        <f t="shared" si="36"/>
        <v>1.0789138318789606E-3</v>
      </c>
      <c r="AT48">
        <f t="shared" si="28"/>
        <v>2.4325879077661351E-4</v>
      </c>
      <c r="AU48">
        <f t="shared" si="29"/>
        <v>4.404647274224014E-4</v>
      </c>
      <c r="AW48">
        <f t="shared" si="37"/>
        <v>7.5286674201294562E-2</v>
      </c>
    </row>
    <row r="49" spans="1:49" x14ac:dyDescent="0.2">
      <c r="A49" t="s">
        <v>161</v>
      </c>
      <c r="B49">
        <v>612.46199999999999</v>
      </c>
      <c r="C49">
        <v>1.4925043551950201E-3</v>
      </c>
      <c r="D49">
        <v>5.6708115005467397E-4</v>
      </c>
      <c r="E49">
        <v>2.31081445475986E-3</v>
      </c>
      <c r="F49">
        <v>1.66841839345542E-4</v>
      </c>
      <c r="G49">
        <v>6.7187071519450104E-4</v>
      </c>
      <c r="H49">
        <v>1.12258815692499E-3</v>
      </c>
      <c r="I49">
        <v>0</v>
      </c>
      <c r="J49">
        <v>0</v>
      </c>
      <c r="K49">
        <v>7.7119726418074699E-4</v>
      </c>
      <c r="L49">
        <v>1.5215781521140199E-3</v>
      </c>
      <c r="M49">
        <v>2.3528782901204299E-3</v>
      </c>
      <c r="N49">
        <v>7.9800090953285701E-4</v>
      </c>
      <c r="O49">
        <v>1.03192814442199E-2</v>
      </c>
      <c r="P49">
        <v>6.9837586612509304E-3</v>
      </c>
      <c r="Q49">
        <v>8.3338612430465704E-3</v>
      </c>
      <c r="R49">
        <v>2.1391263283848799E-3</v>
      </c>
      <c r="S49">
        <v>9.1849648814004996E-4</v>
      </c>
      <c r="T49">
        <v>1.2343512679874299E-5</v>
      </c>
      <c r="U49">
        <v>1.6229782229170801E-5</v>
      </c>
      <c r="V49">
        <v>0</v>
      </c>
      <c r="W49">
        <v>0</v>
      </c>
      <c r="X49">
        <v>3.1774660316137701E-3</v>
      </c>
      <c r="AA49" t="str">
        <f t="shared" si="19"/>
        <v>Cer_d18:1/22:5</v>
      </c>
      <c r="AB49">
        <f t="shared" si="20"/>
        <v>1.0297927526248471E-3</v>
      </c>
      <c r="AC49">
        <f t="shared" si="21"/>
        <v>1.2388281470527009E-3</v>
      </c>
      <c r="AD49">
        <f t="shared" si="22"/>
        <v>8.9722943605974553E-4</v>
      </c>
      <c r="AE49">
        <f t="shared" si="23"/>
        <v>0</v>
      </c>
      <c r="AF49">
        <f t="shared" si="24"/>
        <v>1.1463877081473834E-3</v>
      </c>
      <c r="AG49">
        <f t="shared" si="25"/>
        <v>1.5754395998266435E-3</v>
      </c>
      <c r="AH49">
        <f t="shared" si="26"/>
        <v>8.6515200527354161E-3</v>
      </c>
      <c r="AI49">
        <f t="shared" si="27"/>
        <v>5.2364937857157252E-3</v>
      </c>
      <c r="AJ49">
        <f t="shared" si="30"/>
        <v>8.1148911145854003E-6</v>
      </c>
      <c r="AK49">
        <f t="shared" si="31"/>
        <v>1.588733015806885E-3</v>
      </c>
      <c r="AM49" t="str">
        <f t="shared" si="32"/>
        <v>Cer_d18:1/22:5</v>
      </c>
      <c r="AN49">
        <f t="shared" si="33"/>
        <v>8.6244760877693535E-4</v>
      </c>
      <c r="AO49">
        <f t="shared" si="34"/>
        <v>3.4120602690398509E-3</v>
      </c>
      <c r="AQ49">
        <f t="shared" si="35"/>
        <v>4.9882720960942929E-4</v>
      </c>
      <c r="AR49">
        <f t="shared" si="36"/>
        <v>3.502322028761615E-3</v>
      </c>
      <c r="AT49">
        <f t="shared" si="28"/>
        <v>2.2308230994264402E-4</v>
      </c>
      <c r="AU49">
        <f t="shared" si="29"/>
        <v>1.429816980895858E-3</v>
      </c>
      <c r="AW49">
        <f t="shared" si="37"/>
        <v>0.17958171843623155</v>
      </c>
    </row>
    <row r="50" spans="1:49" x14ac:dyDescent="0.2">
      <c r="A50" t="s">
        <v>162</v>
      </c>
      <c r="B50">
        <v>614.46400000000006</v>
      </c>
      <c r="C50">
        <v>0</v>
      </c>
      <c r="D50">
        <v>1.5402074766775499E-3</v>
      </c>
      <c r="E50">
        <v>8.78570563548273E-4</v>
      </c>
      <c r="F50">
        <v>6.2415657438230296E-4</v>
      </c>
      <c r="G50">
        <v>0</v>
      </c>
      <c r="H50">
        <v>0</v>
      </c>
      <c r="I50">
        <v>0</v>
      </c>
      <c r="J50">
        <v>0</v>
      </c>
      <c r="K50">
        <v>8.3963457297253695E-4</v>
      </c>
      <c r="L50">
        <v>1.82858488963126E-3</v>
      </c>
      <c r="M50">
        <v>4.1650954082632198E-3</v>
      </c>
      <c r="N50">
        <v>4.5024029161926001E-3</v>
      </c>
      <c r="O50">
        <v>4.8150066561877198E-3</v>
      </c>
      <c r="P50">
        <v>6.9837586612509304E-3</v>
      </c>
      <c r="Q50">
        <v>1.6633788093833399E-3</v>
      </c>
      <c r="R50">
        <v>2.1391263283848799E-3</v>
      </c>
      <c r="S50">
        <v>1.29834752369243E-3</v>
      </c>
      <c r="T50">
        <v>1.93250062446246E-3</v>
      </c>
      <c r="U50">
        <v>2.5409350730364101E-3</v>
      </c>
      <c r="V50">
        <v>0</v>
      </c>
      <c r="W50">
        <v>5.0911869152651997E-3</v>
      </c>
      <c r="X50">
        <v>0</v>
      </c>
      <c r="AA50" t="str">
        <f t="shared" si="19"/>
        <v>Cer_d18:1/22:4</v>
      </c>
      <c r="AB50">
        <f t="shared" si="20"/>
        <v>7.7010373833877495E-4</v>
      </c>
      <c r="AC50">
        <f t="shared" si="21"/>
        <v>7.5136356896528798E-4</v>
      </c>
      <c r="AD50">
        <f t="shared" si="22"/>
        <v>0</v>
      </c>
      <c r="AE50">
        <f t="shared" si="23"/>
        <v>0</v>
      </c>
      <c r="AF50">
        <f t="shared" si="24"/>
        <v>1.3341097313018984E-3</v>
      </c>
      <c r="AG50">
        <f t="shared" si="25"/>
        <v>4.3337491622279095E-3</v>
      </c>
      <c r="AH50">
        <f t="shared" si="26"/>
        <v>5.8993826587193255E-3</v>
      </c>
      <c r="AI50">
        <f t="shared" si="27"/>
        <v>1.9012525688841099E-3</v>
      </c>
      <c r="AJ50">
        <f t="shared" si="30"/>
        <v>1.270467536518205E-3</v>
      </c>
      <c r="AK50">
        <f t="shared" si="31"/>
        <v>2.5455934576325999E-3</v>
      </c>
      <c r="AM50" t="str">
        <f t="shared" si="32"/>
        <v>Cer_d18:1/22:4</v>
      </c>
      <c r="AN50">
        <f t="shared" si="33"/>
        <v>5.7111540772119217E-4</v>
      </c>
      <c r="AO50">
        <f t="shared" si="34"/>
        <v>3.1900890767964304E-3</v>
      </c>
      <c r="AQ50">
        <f t="shared" si="35"/>
        <v>5.7153121328657906E-4</v>
      </c>
      <c r="AR50">
        <f t="shared" si="36"/>
        <v>1.8980023122487802E-3</v>
      </c>
      <c r="AT50">
        <f t="shared" si="28"/>
        <v>2.5559652883434434E-4</v>
      </c>
      <c r="AU50">
        <f t="shared" si="29"/>
        <v>7.7485619927202367E-4</v>
      </c>
      <c r="AW50">
        <f t="shared" si="37"/>
        <v>3.4048593489543991E-2</v>
      </c>
    </row>
    <row r="51" spans="1:49" x14ac:dyDescent="0.2">
      <c r="A51" t="s">
        <v>163</v>
      </c>
      <c r="B51">
        <v>616.46600000000001</v>
      </c>
      <c r="C51">
        <v>0</v>
      </c>
      <c r="D51">
        <v>0</v>
      </c>
      <c r="E51">
        <v>0</v>
      </c>
      <c r="F51">
        <v>7.2652536266890597E-4</v>
      </c>
      <c r="G51">
        <v>0</v>
      </c>
      <c r="H51">
        <v>2.09650267556898E-4</v>
      </c>
      <c r="I51">
        <v>0</v>
      </c>
      <c r="J51">
        <v>0</v>
      </c>
      <c r="K51">
        <v>1.77100451911962E-4</v>
      </c>
      <c r="L51">
        <v>8.1844962049848697E-4</v>
      </c>
      <c r="M51">
        <v>0</v>
      </c>
      <c r="N51">
        <v>7.9800090953285701E-4</v>
      </c>
      <c r="O51">
        <v>3.4063042624380298E-3</v>
      </c>
      <c r="P51">
        <v>0</v>
      </c>
      <c r="Q51">
        <v>2.1596352057723302E-3</v>
      </c>
      <c r="R51">
        <v>2.7773183728889402E-3</v>
      </c>
      <c r="S51">
        <v>0</v>
      </c>
      <c r="T51">
        <v>0</v>
      </c>
      <c r="U51">
        <v>0</v>
      </c>
      <c r="V51">
        <v>0</v>
      </c>
      <c r="W51">
        <v>0</v>
      </c>
      <c r="X51">
        <v>2.9356964569529501E-3</v>
      </c>
      <c r="AA51" t="str">
        <f t="shared" si="19"/>
        <v>Cer_d18:1/22:3</v>
      </c>
      <c r="AB51">
        <f t="shared" si="20"/>
        <v>0</v>
      </c>
      <c r="AC51">
        <f t="shared" si="21"/>
        <v>3.6326268133445299E-4</v>
      </c>
      <c r="AD51">
        <f t="shared" si="22"/>
        <v>1.04825133778449E-4</v>
      </c>
      <c r="AE51">
        <f t="shared" si="23"/>
        <v>0</v>
      </c>
      <c r="AF51">
        <f t="shared" si="24"/>
        <v>4.9777503620522447E-4</v>
      </c>
      <c r="AG51">
        <f t="shared" si="25"/>
        <v>3.990004547664285E-4</v>
      </c>
      <c r="AH51">
        <f t="shared" si="26"/>
        <v>1.7031521312190149E-3</v>
      </c>
      <c r="AI51">
        <f t="shared" si="27"/>
        <v>2.4684767893306354E-3</v>
      </c>
      <c r="AJ51">
        <f t="shared" si="30"/>
        <v>0</v>
      </c>
      <c r="AK51">
        <f t="shared" si="31"/>
        <v>1.467848228476475E-3</v>
      </c>
      <c r="AM51" t="str">
        <f t="shared" si="32"/>
        <v>Cer_d18:1/22:3</v>
      </c>
      <c r="AN51">
        <f t="shared" si="33"/>
        <v>1.931725702636253E-4</v>
      </c>
      <c r="AO51">
        <f t="shared" si="34"/>
        <v>1.2076955207585105E-3</v>
      </c>
      <c r="AQ51">
        <f t="shared" si="35"/>
        <v>2.2591473030758881E-4</v>
      </c>
      <c r="AR51">
        <f t="shared" si="36"/>
        <v>1.0019034723944772E-3</v>
      </c>
      <c r="AT51">
        <f t="shared" si="28"/>
        <v>1.010321388172601E-4</v>
      </c>
      <c r="AU51">
        <f t="shared" si="29"/>
        <v>4.0902537981485354E-4</v>
      </c>
      <c r="AW51">
        <f t="shared" si="37"/>
        <v>8.5517814647337945E-2</v>
      </c>
    </row>
    <row r="52" spans="1:49" x14ac:dyDescent="0.2">
      <c r="A52" t="s">
        <v>164</v>
      </c>
      <c r="B52">
        <v>618.46799999999996</v>
      </c>
      <c r="C52">
        <v>1.70981940433596E-4</v>
      </c>
      <c r="D52">
        <v>8.1167405925484004E-4</v>
      </c>
      <c r="E52">
        <v>1.83122668057433E-3</v>
      </c>
      <c r="F52">
        <v>0</v>
      </c>
      <c r="G52">
        <v>1.82481872092467E-3</v>
      </c>
      <c r="H52">
        <v>0</v>
      </c>
      <c r="I52">
        <v>1.4324253642597701E-4</v>
      </c>
      <c r="J52">
        <v>0</v>
      </c>
      <c r="K52">
        <v>4.1850078052022904E-3</v>
      </c>
      <c r="L52">
        <v>0</v>
      </c>
      <c r="M52">
        <v>1.22986386697499E-2</v>
      </c>
      <c r="N52">
        <v>1.9440070641511899E-2</v>
      </c>
      <c r="O52">
        <v>1.3606253696302599E-2</v>
      </c>
      <c r="P52">
        <v>3.4036932481392002E-2</v>
      </c>
      <c r="Q52">
        <v>2.7663293071061301E-2</v>
      </c>
      <c r="R52">
        <v>1.56750176045043E-2</v>
      </c>
      <c r="S52">
        <v>1.14653059854433E-2</v>
      </c>
      <c r="T52">
        <v>6.6296215595633198E-3</v>
      </c>
      <c r="U52">
        <v>2.0343710366520499E-2</v>
      </c>
      <c r="V52">
        <v>7.3350555669893201E-3</v>
      </c>
      <c r="W52">
        <v>1.10471645199277E-2</v>
      </c>
      <c r="X52">
        <v>6.1131624885667098E-3</v>
      </c>
      <c r="AA52" t="str">
        <f t="shared" si="19"/>
        <v>Cer_d18:1/22:2</v>
      </c>
      <c r="AB52">
        <f t="shared" si="20"/>
        <v>4.9132799984421801E-4</v>
      </c>
      <c r="AC52">
        <f t="shared" si="21"/>
        <v>9.15613340287165E-4</v>
      </c>
      <c r="AD52">
        <f t="shared" si="22"/>
        <v>9.1240936046233499E-4</v>
      </c>
      <c r="AE52">
        <f t="shared" si="23"/>
        <v>7.1621268212988505E-5</v>
      </c>
      <c r="AF52">
        <f t="shared" si="24"/>
        <v>2.0925039026011452E-3</v>
      </c>
      <c r="AG52">
        <f t="shared" si="25"/>
        <v>1.5869354655630899E-2</v>
      </c>
      <c r="AH52">
        <f t="shared" si="26"/>
        <v>2.38215930888473E-2</v>
      </c>
      <c r="AI52">
        <f t="shared" si="27"/>
        <v>2.1669155337782801E-2</v>
      </c>
      <c r="AJ52">
        <f t="shared" si="30"/>
        <v>1.383938296675491E-2</v>
      </c>
      <c r="AK52">
        <f t="shared" si="31"/>
        <v>8.5801635042472048E-3</v>
      </c>
      <c r="AM52" t="str">
        <f t="shared" si="32"/>
        <v>Cer_d18:1/22:2</v>
      </c>
      <c r="AN52">
        <f t="shared" si="33"/>
        <v>8.9669517428157017E-4</v>
      </c>
      <c r="AO52">
        <f t="shared" si="34"/>
        <v>1.6755929910652622E-2</v>
      </c>
      <c r="AQ52">
        <f t="shared" si="35"/>
        <v>7.5426004202201508E-4</v>
      </c>
      <c r="AR52">
        <f t="shared" si="36"/>
        <v>6.1277809673726544E-3</v>
      </c>
      <c r="AT52">
        <f t="shared" si="28"/>
        <v>3.3731534533461472E-4</v>
      </c>
      <c r="AU52">
        <f t="shared" si="29"/>
        <v>2.501656104266883E-3</v>
      </c>
      <c r="AW52">
        <f t="shared" si="37"/>
        <v>4.1543221988384477E-3</v>
      </c>
    </row>
    <row r="53" spans="1:49" x14ac:dyDescent="0.2">
      <c r="A53" t="s">
        <v>165</v>
      </c>
      <c r="B53">
        <v>620.47</v>
      </c>
      <c r="C53">
        <v>1.90827401176378E-3</v>
      </c>
      <c r="D53">
        <v>5.1073659885711104E-3</v>
      </c>
      <c r="E53">
        <v>2.4221674034803501E-3</v>
      </c>
      <c r="F53">
        <v>2.3193824206097502E-3</v>
      </c>
      <c r="G53">
        <v>3.2012304118905401E-3</v>
      </c>
      <c r="H53">
        <v>2.09650267556898E-4</v>
      </c>
      <c r="I53">
        <v>7.6700295608283099E-4</v>
      </c>
      <c r="J53">
        <v>7.2285990868362602E-4</v>
      </c>
      <c r="K53">
        <v>3.5224736841417098E-3</v>
      </c>
      <c r="L53">
        <v>4.4376952029706604E-3</v>
      </c>
      <c r="M53">
        <v>1.6985985482196798E-2</v>
      </c>
      <c r="N53">
        <v>4.4348843330341402E-3</v>
      </c>
      <c r="O53">
        <v>4.42254919037997E-3</v>
      </c>
      <c r="P53">
        <v>1.27940386727601E-2</v>
      </c>
      <c r="Q53">
        <v>1.7724256225370199E-2</v>
      </c>
      <c r="R53">
        <v>1.7444320724344799E-2</v>
      </c>
      <c r="S53">
        <v>4.0809009999520198E-3</v>
      </c>
      <c r="T53">
        <v>8.5456641671192695E-3</v>
      </c>
      <c r="U53">
        <v>2.5409350730364101E-3</v>
      </c>
      <c r="V53">
        <v>4.4717750656174003E-3</v>
      </c>
      <c r="W53">
        <v>2.5455934576325999E-3</v>
      </c>
      <c r="X53">
        <v>9.8044061086346498E-3</v>
      </c>
      <c r="AA53" t="str">
        <f t="shared" si="19"/>
        <v>Cer_d18:1/22:1</v>
      </c>
      <c r="AB53">
        <f t="shared" si="20"/>
        <v>3.5078200001674451E-3</v>
      </c>
      <c r="AC53">
        <f t="shared" si="21"/>
        <v>2.3707749120450501E-3</v>
      </c>
      <c r="AD53">
        <f t="shared" si="22"/>
        <v>1.7054403397237191E-3</v>
      </c>
      <c r="AE53">
        <f t="shared" si="23"/>
        <v>7.4493143238322851E-4</v>
      </c>
      <c r="AF53">
        <f t="shared" si="24"/>
        <v>3.9800844435561849E-3</v>
      </c>
      <c r="AG53">
        <f t="shared" si="25"/>
        <v>1.071043490761547E-2</v>
      </c>
      <c r="AH53">
        <f t="shared" si="26"/>
        <v>8.6082939315700359E-3</v>
      </c>
      <c r="AI53">
        <f t="shared" si="27"/>
        <v>1.7584288474857497E-2</v>
      </c>
      <c r="AJ53">
        <f t="shared" si="30"/>
        <v>3.5063550693269054E-3</v>
      </c>
      <c r="AK53">
        <f t="shared" si="31"/>
        <v>6.1749997831336244E-3</v>
      </c>
      <c r="AM53" t="str">
        <f t="shared" si="32"/>
        <v>Cer_d18:1/22:1</v>
      </c>
      <c r="AN53">
        <f t="shared" si="33"/>
        <v>2.4618102255751255E-3</v>
      </c>
      <c r="AO53">
        <f t="shared" si="34"/>
        <v>9.3168744333007071E-3</v>
      </c>
      <c r="AQ53">
        <f t="shared" si="35"/>
        <v>1.3159928450197902E-3</v>
      </c>
      <c r="AR53">
        <f t="shared" si="36"/>
        <v>5.3485452146825076E-3</v>
      </c>
      <c r="AT53">
        <f t="shared" si="28"/>
        <v>5.8852989187351923E-4</v>
      </c>
      <c r="AU53">
        <f t="shared" si="29"/>
        <v>2.1835344403628091E-3</v>
      </c>
      <c r="AW53">
        <f t="shared" si="37"/>
        <v>4.3730424063721157E-2</v>
      </c>
    </row>
    <row r="54" spans="1:49" x14ac:dyDescent="0.2">
      <c r="A54" t="s">
        <v>166</v>
      </c>
      <c r="B54">
        <v>622.47199999999998</v>
      </c>
      <c r="C54">
        <v>1.2450757348136899E-2</v>
      </c>
      <c r="D54">
        <v>1.2058733860280901E-2</v>
      </c>
      <c r="E54">
        <v>1.76404360598654E-2</v>
      </c>
      <c r="F54">
        <v>1.08433505386472E-2</v>
      </c>
      <c r="G54">
        <v>1.50691035243173E-2</v>
      </c>
      <c r="H54">
        <v>1.39206663765995E-2</v>
      </c>
      <c r="I54">
        <v>1.02291590670146E-2</v>
      </c>
      <c r="J54">
        <v>7.9958773629540906E-3</v>
      </c>
      <c r="K54">
        <v>1.0072097192613601E-2</v>
      </c>
      <c r="L54">
        <v>9.7562321016239992E-3</v>
      </c>
      <c r="M54">
        <v>9.9290299230841497E-2</v>
      </c>
      <c r="N54">
        <v>8.3241676898073103E-2</v>
      </c>
      <c r="O54">
        <v>0.121877898720024</v>
      </c>
      <c r="P54">
        <v>0.176165018431402</v>
      </c>
      <c r="Q54">
        <v>0.18115716967961601</v>
      </c>
      <c r="R54">
        <v>0.126004514756344</v>
      </c>
      <c r="S54">
        <v>3.5961981965600402E-2</v>
      </c>
      <c r="T54">
        <v>3.4065546822699598E-2</v>
      </c>
      <c r="U54">
        <v>4.9663734483661001E-2</v>
      </c>
      <c r="V54">
        <v>2.9712706465220499E-2</v>
      </c>
      <c r="W54">
        <v>4.1386978436758398E-2</v>
      </c>
      <c r="X54">
        <v>3.04233839785178E-2</v>
      </c>
      <c r="AA54" t="str">
        <f t="shared" si="19"/>
        <v>Cer_d18:1/22:0</v>
      </c>
      <c r="AB54">
        <f t="shared" si="20"/>
        <v>1.2254745604208899E-2</v>
      </c>
      <c r="AC54">
        <f t="shared" si="21"/>
        <v>1.4241893299256299E-2</v>
      </c>
      <c r="AD54">
        <f t="shared" si="22"/>
        <v>1.4494884950458399E-2</v>
      </c>
      <c r="AE54">
        <f t="shared" si="23"/>
        <v>9.1125182149843463E-3</v>
      </c>
      <c r="AF54">
        <f t="shared" si="24"/>
        <v>9.9141646471187991E-3</v>
      </c>
      <c r="AG54">
        <f t="shared" si="25"/>
        <v>9.1265988064457293E-2</v>
      </c>
      <c r="AH54">
        <f t="shared" si="26"/>
        <v>0.149021458575713</v>
      </c>
      <c r="AI54">
        <f t="shared" si="27"/>
        <v>0.15358084221798002</v>
      </c>
      <c r="AJ54">
        <f t="shared" si="30"/>
        <v>3.9688220474440747E-2</v>
      </c>
      <c r="AK54">
        <f t="shared" si="31"/>
        <v>3.5905181207638096E-2</v>
      </c>
      <c r="AM54" t="str">
        <f t="shared" si="32"/>
        <v>Cer_d18:1/22:0</v>
      </c>
      <c r="AN54">
        <f t="shared" si="33"/>
        <v>1.200364134320535E-2</v>
      </c>
      <c r="AO54">
        <f t="shared" si="34"/>
        <v>9.3892338108045828E-2</v>
      </c>
      <c r="AQ54">
        <f t="shared" si="35"/>
        <v>2.4496747582772285E-3</v>
      </c>
      <c r="AR54">
        <f t="shared" si="36"/>
        <v>5.6809840465367127E-2</v>
      </c>
      <c r="AT54">
        <f t="shared" si="28"/>
        <v>1.0955278564546496E-3</v>
      </c>
      <c r="AU54">
        <f t="shared" si="29"/>
        <v>2.3192520251510921E-2</v>
      </c>
      <c r="AW54">
        <f t="shared" si="37"/>
        <v>3.21035886739863E-2</v>
      </c>
    </row>
    <row r="55" spans="1:49" x14ac:dyDescent="0.2">
      <c r="A55" t="s">
        <v>167</v>
      </c>
      <c r="B55">
        <v>648.49800000000005</v>
      </c>
      <c r="C55">
        <v>3.3596583717026E-2</v>
      </c>
      <c r="D55">
        <v>1.88363407095089E-2</v>
      </c>
      <c r="E55">
        <v>2.7688178205496201E-2</v>
      </c>
      <c r="F55">
        <v>1.66396062177116E-2</v>
      </c>
      <c r="G55">
        <v>1.8138665706122901E-2</v>
      </c>
      <c r="H55">
        <v>2.1636502926808101E-2</v>
      </c>
      <c r="I55">
        <v>1.48184171737383E-2</v>
      </c>
      <c r="J55">
        <v>2.4227594840207301E-2</v>
      </c>
      <c r="K55">
        <v>2.4386417689759101E-2</v>
      </c>
      <c r="L55">
        <v>2.8253795486883001E-2</v>
      </c>
      <c r="M55">
        <v>8.7069957915510102E-2</v>
      </c>
      <c r="N55">
        <v>4.2661163394463901E-2</v>
      </c>
      <c r="O55">
        <v>9.6709652696518905E-2</v>
      </c>
      <c r="P55">
        <v>0.211692418903665</v>
      </c>
      <c r="Q55">
        <v>0.12337383683075299</v>
      </c>
      <c r="R55">
        <v>0.11696266138965999</v>
      </c>
      <c r="S55">
        <v>2.8011829176287299E-2</v>
      </c>
      <c r="T55">
        <v>2.9845650599887402E-2</v>
      </c>
      <c r="U55">
        <v>1.5692631410543501E-2</v>
      </c>
      <c r="V55">
        <v>3.2117605132210097E-2</v>
      </c>
      <c r="W55">
        <v>2.6456523232464401E-2</v>
      </c>
      <c r="X55">
        <v>3.0206616073356798E-2</v>
      </c>
      <c r="AA55" t="str">
        <f t="shared" si="19"/>
        <v>Cer_d18:1/24:1</v>
      </c>
      <c r="AB55">
        <f t="shared" si="20"/>
        <v>2.6216462213267448E-2</v>
      </c>
      <c r="AC55">
        <f t="shared" si="21"/>
        <v>2.2163892211603899E-2</v>
      </c>
      <c r="AD55">
        <f t="shared" si="22"/>
        <v>1.9887584316465499E-2</v>
      </c>
      <c r="AE55">
        <f t="shared" si="23"/>
        <v>1.95230060069728E-2</v>
      </c>
      <c r="AF55">
        <f t="shared" si="24"/>
        <v>2.6320106588321051E-2</v>
      </c>
      <c r="AG55">
        <f t="shared" si="25"/>
        <v>6.4865560654986998E-2</v>
      </c>
      <c r="AH55">
        <f t="shared" si="26"/>
        <v>0.15420103580009195</v>
      </c>
      <c r="AI55">
        <f t="shared" si="27"/>
        <v>0.12016824911020649</v>
      </c>
      <c r="AJ55">
        <f t="shared" si="30"/>
        <v>2.3905118271376799E-2</v>
      </c>
      <c r="AK55">
        <f t="shared" si="31"/>
        <v>2.8331569652910601E-2</v>
      </c>
      <c r="AM55" t="str">
        <f t="shared" si="32"/>
        <v>Cer_d18:1/24:1</v>
      </c>
      <c r="AN55">
        <f t="shared" si="33"/>
        <v>2.2822210267326139E-2</v>
      </c>
      <c r="AO55">
        <f t="shared" si="34"/>
        <v>7.8294306697914567E-2</v>
      </c>
      <c r="AQ55">
        <f t="shared" si="35"/>
        <v>3.3047838745689693E-3</v>
      </c>
      <c r="AR55">
        <f t="shared" si="36"/>
        <v>5.7336830892434146E-2</v>
      </c>
      <c r="AT55">
        <f t="shared" si="28"/>
        <v>1.4779442788962706E-3</v>
      </c>
      <c r="AU55">
        <f t="shared" si="29"/>
        <v>2.3407663192451852E-2</v>
      </c>
      <c r="AW55">
        <f t="shared" si="37"/>
        <v>9.646311279827785E-2</v>
      </c>
    </row>
    <row r="56" spans="1:49" x14ac:dyDescent="0.2">
      <c r="A56" t="s">
        <v>168</v>
      </c>
      <c r="B56">
        <v>650.5</v>
      </c>
      <c r="C56">
        <v>1.5159875096892501E-2</v>
      </c>
      <c r="D56">
        <v>1.5333991058382899E-2</v>
      </c>
      <c r="E56">
        <v>1.22101612166708E-2</v>
      </c>
      <c r="F56">
        <v>1.33845018031792E-2</v>
      </c>
      <c r="G56">
        <v>7.0903294472487296E-3</v>
      </c>
      <c r="H56">
        <v>1.3221832151409801E-2</v>
      </c>
      <c r="I56">
        <v>6.3602841039651003E-3</v>
      </c>
      <c r="J56">
        <v>9.6977106412995707E-3</v>
      </c>
      <c r="K56">
        <v>1.5466959621098999E-2</v>
      </c>
      <c r="L56">
        <v>5.5064885478483599E-3</v>
      </c>
      <c r="M56">
        <v>4.3563401937099698E-2</v>
      </c>
      <c r="N56">
        <v>4.3890707449498502E-2</v>
      </c>
      <c r="O56">
        <v>6.5244314192376807E-2</v>
      </c>
      <c r="P56">
        <v>0.148122007621764</v>
      </c>
      <c r="Q56">
        <v>5.0080921383005898E-2</v>
      </c>
      <c r="R56">
        <v>3.71393119568314E-2</v>
      </c>
      <c r="S56">
        <v>1.8082464064422502E-2</v>
      </c>
      <c r="T56">
        <v>2.7227838058337901E-2</v>
      </c>
      <c r="U56">
        <v>2.3636274585306701E-2</v>
      </c>
      <c r="V56">
        <v>1.14668385363108E-2</v>
      </c>
      <c r="W56">
        <v>3.0347595318220202E-3</v>
      </c>
      <c r="X56">
        <v>3.8040992129050599E-3</v>
      </c>
      <c r="AA56" t="str">
        <f t="shared" si="19"/>
        <v>Cer_d18:1/24:0</v>
      </c>
      <c r="AB56">
        <f t="shared" si="20"/>
        <v>1.5246933077637699E-2</v>
      </c>
      <c r="AC56">
        <f t="shared" si="21"/>
        <v>1.2797331509925E-2</v>
      </c>
      <c r="AD56">
        <f t="shared" si="22"/>
        <v>1.0156080799329266E-2</v>
      </c>
      <c r="AE56">
        <f t="shared" si="23"/>
        <v>8.028997372632336E-3</v>
      </c>
      <c r="AF56">
        <f t="shared" si="24"/>
        <v>1.0486724084473679E-2</v>
      </c>
      <c r="AG56">
        <f t="shared" si="25"/>
        <v>4.37270546932991E-2</v>
      </c>
      <c r="AH56">
        <f t="shared" si="26"/>
        <v>0.1066831609070704</v>
      </c>
      <c r="AI56">
        <f t="shared" si="27"/>
        <v>4.3610116669918653E-2</v>
      </c>
      <c r="AJ56">
        <f t="shared" si="30"/>
        <v>1.755155656080875E-2</v>
      </c>
      <c r="AK56">
        <f t="shared" si="31"/>
        <v>3.41942937236354E-3</v>
      </c>
      <c r="AM56" t="str">
        <f t="shared" si="32"/>
        <v>Cer_d18:1/24:0</v>
      </c>
      <c r="AN56">
        <f t="shared" si="33"/>
        <v>1.1343213368799596E-2</v>
      </c>
      <c r="AO56">
        <f t="shared" si="34"/>
        <v>4.2998263640692085E-2</v>
      </c>
      <c r="AQ56">
        <f t="shared" si="35"/>
        <v>2.7604516131619814E-3</v>
      </c>
      <c r="AR56">
        <f t="shared" si="36"/>
        <v>3.9593846313556412E-2</v>
      </c>
      <c r="AT56">
        <f t="shared" si="28"/>
        <v>1.2345114911258286E-3</v>
      </c>
      <c r="AU56">
        <f t="shared" si="29"/>
        <v>1.616412007039833E-2</v>
      </c>
      <c r="AW56">
        <f t="shared" si="37"/>
        <v>0.1484029452258851</v>
      </c>
    </row>
    <row r="57" spans="1:49" x14ac:dyDescent="0.2">
      <c r="A57" t="s">
        <v>169</v>
      </c>
      <c r="B57">
        <v>676.52599999999995</v>
      </c>
      <c r="C57">
        <v>7.4455374485579197E-4</v>
      </c>
      <c r="D57">
        <v>6.6008891857609201E-4</v>
      </c>
      <c r="E57">
        <v>0</v>
      </c>
      <c r="F57">
        <v>1.6952258462274499E-3</v>
      </c>
      <c r="G57">
        <v>0</v>
      </c>
      <c r="H57">
        <v>9.1293788936808997E-4</v>
      </c>
      <c r="I57">
        <v>1.15963182452853E-3</v>
      </c>
      <c r="J57">
        <v>4.5086066110519899E-4</v>
      </c>
      <c r="K57">
        <v>9.4829771609271005E-4</v>
      </c>
      <c r="L57">
        <v>0</v>
      </c>
      <c r="M57">
        <v>2.3528782901204299E-3</v>
      </c>
      <c r="N57">
        <v>0</v>
      </c>
      <c r="O57">
        <v>3.4063042624380298E-3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AA57" t="str">
        <f t="shared" si="19"/>
        <v>Cer_d18:1/26:1</v>
      </c>
      <c r="AB57">
        <f t="shared" si="20"/>
        <v>7.0232133171594193E-4</v>
      </c>
      <c r="AC57">
        <f t="shared" si="21"/>
        <v>8.4761292311372497E-4</v>
      </c>
      <c r="AD57">
        <f t="shared" si="22"/>
        <v>4.5646894468404499E-4</v>
      </c>
      <c r="AE57">
        <f t="shared" si="23"/>
        <v>8.0524624281686451E-4</v>
      </c>
      <c r="AF57">
        <f t="shared" si="24"/>
        <v>4.7414885804635502E-4</v>
      </c>
      <c r="AG57">
        <f t="shared" si="25"/>
        <v>1.176439145060215E-3</v>
      </c>
      <c r="AH57">
        <f t="shared" si="26"/>
        <v>1.7031521312190149E-3</v>
      </c>
      <c r="AI57">
        <f t="shared" si="27"/>
        <v>0</v>
      </c>
      <c r="AJ57">
        <f t="shared" si="30"/>
        <v>0</v>
      </c>
      <c r="AK57">
        <f t="shared" si="31"/>
        <v>0</v>
      </c>
      <c r="AM57" t="str">
        <f t="shared" si="32"/>
        <v>Cer_d18:1/26:1</v>
      </c>
      <c r="AN57">
        <f t="shared" si="33"/>
        <v>6.5715966007538632E-4</v>
      </c>
      <c r="AO57">
        <f t="shared" si="34"/>
        <v>5.75918255255846E-4</v>
      </c>
      <c r="AQ57">
        <f t="shared" si="35"/>
        <v>1.8303782046271634E-4</v>
      </c>
      <c r="AR57">
        <f t="shared" si="36"/>
        <v>8.1029733129592513E-4</v>
      </c>
      <c r="AT57">
        <f t="shared" si="28"/>
        <v>8.1857001801607148E-5</v>
      </c>
      <c r="AU57">
        <f t="shared" si="29"/>
        <v>3.3080250026899192E-4</v>
      </c>
      <c r="AW57">
        <f t="shared" si="37"/>
        <v>0.83665764284854793</v>
      </c>
    </row>
    <row r="58" spans="1:49" x14ac:dyDescent="0.2">
      <c r="A58" t="s">
        <v>170</v>
      </c>
      <c r="B58">
        <v>678.52800000000002</v>
      </c>
      <c r="C58">
        <v>1.7372920713301799E-3</v>
      </c>
      <c r="D58">
        <v>0</v>
      </c>
      <c r="E58">
        <v>0</v>
      </c>
      <c r="F58">
        <v>0</v>
      </c>
      <c r="G58">
        <v>0</v>
      </c>
      <c r="H58">
        <v>0</v>
      </c>
      <c r="I58">
        <v>6.2376041965685495E-4</v>
      </c>
      <c r="J58">
        <v>0</v>
      </c>
      <c r="K58">
        <v>8.3963457297253695E-4</v>
      </c>
      <c r="L58">
        <v>8.1844962049848697E-4</v>
      </c>
      <c r="M58">
        <v>7.4945583119892197E-4</v>
      </c>
      <c r="N58">
        <v>0</v>
      </c>
      <c r="O58">
        <v>0</v>
      </c>
      <c r="P58">
        <v>6.9837586612509304E-3</v>
      </c>
      <c r="Q58">
        <v>1.6051061707658401E-3</v>
      </c>
      <c r="R58">
        <v>0</v>
      </c>
      <c r="S58">
        <v>1.1925229183969699E-3</v>
      </c>
      <c r="T58">
        <v>0</v>
      </c>
      <c r="U58">
        <v>2.5409350730364101E-3</v>
      </c>
      <c r="V58">
        <v>0</v>
      </c>
      <c r="W58">
        <v>0</v>
      </c>
      <c r="X58">
        <v>0</v>
      </c>
      <c r="AA58" t="str">
        <f t="shared" si="19"/>
        <v>Cer_d18:1/26:0</v>
      </c>
      <c r="AB58">
        <f t="shared" si="20"/>
        <v>8.6864603566508996E-4</v>
      </c>
      <c r="AC58">
        <f t="shared" si="21"/>
        <v>0</v>
      </c>
      <c r="AD58">
        <f t="shared" si="22"/>
        <v>0</v>
      </c>
      <c r="AE58">
        <f t="shared" si="23"/>
        <v>3.1188020982842748E-4</v>
      </c>
      <c r="AF58">
        <f t="shared" si="24"/>
        <v>8.2904209673551196E-4</v>
      </c>
      <c r="AG58">
        <f t="shared" si="25"/>
        <v>3.7472791559946099E-4</v>
      </c>
      <c r="AH58">
        <f t="shared" si="26"/>
        <v>3.4918793306254652E-3</v>
      </c>
      <c r="AI58">
        <f t="shared" si="27"/>
        <v>8.0255308538292004E-4</v>
      </c>
      <c r="AJ58">
        <f t="shared" si="30"/>
        <v>1.270467536518205E-3</v>
      </c>
      <c r="AK58">
        <f t="shared" si="31"/>
        <v>0</v>
      </c>
      <c r="AM58" t="str">
        <f t="shared" si="32"/>
        <v>Cer_d18:1/26:0</v>
      </c>
      <c r="AN58">
        <f t="shared" si="33"/>
        <v>4.0191366844580581E-4</v>
      </c>
      <c r="AO58">
        <f t="shared" si="34"/>
        <v>1.1879255736252101E-3</v>
      </c>
      <c r="AQ58">
        <f t="shared" si="35"/>
        <v>4.2762513206694505E-4</v>
      </c>
      <c r="AR58">
        <f t="shared" si="36"/>
        <v>1.3725874875776794E-3</v>
      </c>
      <c r="AT58">
        <f t="shared" si="28"/>
        <v>1.9123977283780284E-4</v>
      </c>
      <c r="AU58">
        <f t="shared" si="29"/>
        <v>5.6035649531567652E-4</v>
      </c>
      <c r="AW58">
        <f t="shared" si="37"/>
        <v>0.2784618369176492</v>
      </c>
    </row>
    <row r="59" spans="1:49" x14ac:dyDescent="0.2">
      <c r="A59" t="s">
        <v>171</v>
      </c>
      <c r="B59">
        <v>480.33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AA59" t="str">
        <f t="shared" si="19"/>
        <v>Cer_d18:2/12:0</v>
      </c>
      <c r="AB59">
        <f t="shared" si="20"/>
        <v>0</v>
      </c>
      <c r="AC59">
        <f t="shared" si="21"/>
        <v>0</v>
      </c>
      <c r="AD59">
        <f t="shared" si="22"/>
        <v>0</v>
      </c>
      <c r="AE59">
        <f t="shared" si="23"/>
        <v>0</v>
      </c>
      <c r="AF59">
        <f t="shared" si="24"/>
        <v>0</v>
      </c>
      <c r="AG59">
        <f t="shared" si="25"/>
        <v>0</v>
      </c>
      <c r="AH59">
        <f t="shared" si="26"/>
        <v>0</v>
      </c>
      <c r="AI59">
        <f t="shared" si="27"/>
        <v>0</v>
      </c>
      <c r="AJ59">
        <f t="shared" si="30"/>
        <v>0</v>
      </c>
      <c r="AK59">
        <f t="shared" si="31"/>
        <v>0</v>
      </c>
      <c r="AM59" t="str">
        <f t="shared" si="32"/>
        <v>Cer_d18:2/12:0</v>
      </c>
      <c r="AN59">
        <f t="shared" si="33"/>
        <v>0</v>
      </c>
      <c r="AO59">
        <f t="shared" si="34"/>
        <v>0</v>
      </c>
      <c r="AQ59">
        <f t="shared" si="35"/>
        <v>0</v>
      </c>
      <c r="AR59">
        <f t="shared" si="36"/>
        <v>0</v>
      </c>
      <c r="AT59">
        <f t="shared" si="28"/>
        <v>0</v>
      </c>
      <c r="AU59">
        <f t="shared" si="29"/>
        <v>0</v>
      </c>
      <c r="AW59" t="e">
        <f t="shared" si="37"/>
        <v>#DIV/0!</v>
      </c>
    </row>
    <row r="60" spans="1:49" x14ac:dyDescent="0.2">
      <c r="A60" t="s">
        <v>172</v>
      </c>
      <c r="B60">
        <v>506.35599999999999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7.4177545432287399E-4</v>
      </c>
      <c r="U60">
        <v>0</v>
      </c>
      <c r="V60">
        <v>0</v>
      </c>
      <c r="W60">
        <v>0</v>
      </c>
      <c r="X60">
        <v>0</v>
      </c>
      <c r="AA60" t="str">
        <f t="shared" si="19"/>
        <v>Cer_d18:2/14:1</v>
      </c>
      <c r="AB60">
        <f t="shared" si="20"/>
        <v>0</v>
      </c>
      <c r="AC60">
        <f t="shared" si="21"/>
        <v>0</v>
      </c>
      <c r="AD60">
        <f t="shared" si="22"/>
        <v>0</v>
      </c>
      <c r="AE60">
        <f t="shared" si="23"/>
        <v>0</v>
      </c>
      <c r="AF60">
        <f t="shared" si="24"/>
        <v>0</v>
      </c>
      <c r="AG60">
        <f t="shared" si="25"/>
        <v>0</v>
      </c>
      <c r="AH60">
        <f t="shared" si="26"/>
        <v>0</v>
      </c>
      <c r="AI60">
        <f t="shared" si="27"/>
        <v>0</v>
      </c>
      <c r="AJ60">
        <f t="shared" si="30"/>
        <v>0</v>
      </c>
      <c r="AK60">
        <f t="shared" si="31"/>
        <v>0</v>
      </c>
      <c r="AM60" t="str">
        <f t="shared" si="32"/>
        <v>Cer_d18:2/14:1</v>
      </c>
      <c r="AN60">
        <f t="shared" si="33"/>
        <v>0</v>
      </c>
      <c r="AO60">
        <f t="shared" si="34"/>
        <v>0</v>
      </c>
      <c r="AQ60">
        <f t="shared" si="35"/>
        <v>0</v>
      </c>
      <c r="AR60">
        <f t="shared" si="36"/>
        <v>0</v>
      </c>
      <c r="AT60">
        <f t="shared" si="28"/>
        <v>0</v>
      </c>
      <c r="AU60">
        <f t="shared" si="29"/>
        <v>0</v>
      </c>
      <c r="AW60" t="e">
        <f t="shared" si="37"/>
        <v>#DIV/0!</v>
      </c>
    </row>
    <row r="61" spans="1:49" x14ac:dyDescent="0.2">
      <c r="A61" t="s">
        <v>173</v>
      </c>
      <c r="B61">
        <v>508.358</v>
      </c>
      <c r="C61">
        <v>6.3737167190343097E-4</v>
      </c>
      <c r="D61">
        <v>0</v>
      </c>
      <c r="E61">
        <v>0</v>
      </c>
      <c r="F61">
        <v>0</v>
      </c>
      <c r="G61">
        <v>0</v>
      </c>
      <c r="H61">
        <v>2.1624873610691001E-4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1.12610951814643E-3</v>
      </c>
      <c r="T61">
        <v>0</v>
      </c>
      <c r="U61">
        <v>0</v>
      </c>
      <c r="V61">
        <v>0</v>
      </c>
      <c r="W61">
        <v>0</v>
      </c>
      <c r="X61">
        <v>0</v>
      </c>
      <c r="AA61" t="str">
        <f t="shared" si="19"/>
        <v>Cer_d18:2/14:0</v>
      </c>
      <c r="AB61">
        <f t="shared" si="20"/>
        <v>3.1868583595171549E-4</v>
      </c>
      <c r="AC61">
        <f t="shared" si="21"/>
        <v>0</v>
      </c>
      <c r="AD61">
        <f t="shared" si="22"/>
        <v>1.0812436805345501E-4</v>
      </c>
      <c r="AE61">
        <f t="shared" si="23"/>
        <v>0</v>
      </c>
      <c r="AF61">
        <f t="shared" si="24"/>
        <v>0</v>
      </c>
      <c r="AG61">
        <f t="shared" si="25"/>
        <v>0</v>
      </c>
      <c r="AH61">
        <f t="shared" si="26"/>
        <v>0</v>
      </c>
      <c r="AI61">
        <f t="shared" si="27"/>
        <v>0</v>
      </c>
      <c r="AJ61">
        <f t="shared" si="30"/>
        <v>0</v>
      </c>
      <c r="AK61">
        <f t="shared" si="31"/>
        <v>0</v>
      </c>
      <c r="AM61" t="str">
        <f t="shared" si="32"/>
        <v>Cer_d18:2/14:0</v>
      </c>
      <c r="AN61">
        <f t="shared" si="33"/>
        <v>8.5362040801034101E-5</v>
      </c>
      <c r="AO61">
        <f t="shared" si="34"/>
        <v>0</v>
      </c>
      <c r="AQ61">
        <f t="shared" si="35"/>
        <v>1.3858043779211378E-4</v>
      </c>
      <c r="AR61">
        <f t="shared" si="36"/>
        <v>0</v>
      </c>
      <c r="AT61">
        <f t="shared" si="28"/>
        <v>6.1975055850969454E-5</v>
      </c>
      <c r="AU61">
        <f t="shared" si="29"/>
        <v>0</v>
      </c>
      <c r="AW61">
        <f t="shared" si="37"/>
        <v>0.24044989439707135</v>
      </c>
    </row>
    <row r="62" spans="1:49" x14ac:dyDescent="0.2">
      <c r="A62" t="s">
        <v>174</v>
      </c>
      <c r="B62">
        <v>534.38400000000001</v>
      </c>
      <c r="C62">
        <v>1.7636337385468499E-4</v>
      </c>
      <c r="D62">
        <v>6.6008891857609201E-4</v>
      </c>
      <c r="E62">
        <v>1.8363908364553399E-3</v>
      </c>
      <c r="F62">
        <v>0</v>
      </c>
      <c r="G62">
        <v>2.7921326380118501E-3</v>
      </c>
      <c r="H62">
        <v>9.1293788936808997E-4</v>
      </c>
      <c r="I62">
        <v>6.2376041965685495E-4</v>
      </c>
      <c r="J62">
        <v>1.9930753370599701E-4</v>
      </c>
      <c r="K62">
        <v>6.6017972917917201E-4</v>
      </c>
      <c r="L62">
        <v>1.6348030598329301E-3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AA62" t="str">
        <f t="shared" si="19"/>
        <v>Cer_d18:2/16:1</v>
      </c>
      <c r="AB62">
        <f t="shared" si="20"/>
        <v>4.1822614621538849E-4</v>
      </c>
      <c r="AC62">
        <f t="shared" si="21"/>
        <v>9.1819541822766996E-4</v>
      </c>
      <c r="AD62">
        <f t="shared" si="22"/>
        <v>1.85253526368997E-3</v>
      </c>
      <c r="AE62">
        <f t="shared" si="23"/>
        <v>4.1153397668142601E-4</v>
      </c>
      <c r="AF62">
        <f t="shared" si="24"/>
        <v>1.1474913945060511E-3</v>
      </c>
      <c r="AG62">
        <f t="shared" si="25"/>
        <v>0</v>
      </c>
      <c r="AH62">
        <f t="shared" si="26"/>
        <v>0</v>
      </c>
      <c r="AI62">
        <f t="shared" si="27"/>
        <v>0</v>
      </c>
      <c r="AJ62">
        <f t="shared" si="30"/>
        <v>0</v>
      </c>
      <c r="AK62">
        <f t="shared" si="31"/>
        <v>0</v>
      </c>
      <c r="AM62" t="str">
        <f t="shared" si="32"/>
        <v>Cer_d18:2/16:1</v>
      </c>
      <c r="AN62">
        <f t="shared" si="33"/>
        <v>9.4959643986410112E-4</v>
      </c>
      <c r="AO62">
        <f t="shared" si="34"/>
        <v>0</v>
      </c>
      <c r="AQ62">
        <f t="shared" si="35"/>
        <v>5.9735093539374344E-4</v>
      </c>
      <c r="AR62">
        <f t="shared" si="36"/>
        <v>0</v>
      </c>
      <c r="AT62">
        <f t="shared" si="28"/>
        <v>2.6714345959269909E-4</v>
      </c>
      <c r="AU62">
        <f t="shared" si="29"/>
        <v>0</v>
      </c>
      <c r="AW62">
        <f t="shared" si="37"/>
        <v>2.369986969453744E-2</v>
      </c>
    </row>
    <row r="63" spans="1:49" x14ac:dyDescent="0.2">
      <c r="A63" t="s">
        <v>175</v>
      </c>
      <c r="B63">
        <v>536.38599999999997</v>
      </c>
      <c r="C63">
        <v>7.2496869074888002E-3</v>
      </c>
      <c r="D63">
        <v>6.1452440270155203E-3</v>
      </c>
      <c r="E63">
        <v>5.8683088980166099E-3</v>
      </c>
      <c r="F63">
        <v>4.1699046445882399E-3</v>
      </c>
      <c r="G63">
        <v>4.9111610986850096E-3</v>
      </c>
      <c r="H63">
        <v>4.8666638958063304E-3</v>
      </c>
      <c r="I63">
        <v>2.5514017401347998E-3</v>
      </c>
      <c r="J63">
        <v>5.94823432097064E-3</v>
      </c>
      <c r="K63">
        <v>8.7936832367989798E-3</v>
      </c>
      <c r="L63">
        <v>4.8647330672885996E-3</v>
      </c>
      <c r="M63">
        <v>7.3695902560256904E-2</v>
      </c>
      <c r="N63">
        <v>2.48621904067023E-2</v>
      </c>
      <c r="O63">
        <v>8.7521511020672405E-2</v>
      </c>
      <c r="P63">
        <v>0.116873572733067</v>
      </c>
      <c r="Q63">
        <v>5.6755711355242197E-2</v>
      </c>
      <c r="R63">
        <v>5.6507664276059001E-2</v>
      </c>
      <c r="S63">
        <v>1.3921766387280401E-2</v>
      </c>
      <c r="T63">
        <v>8.3520407940575799E-3</v>
      </c>
      <c r="U63">
        <v>1.0822389363381301E-2</v>
      </c>
      <c r="V63">
        <v>1.52271040199032E-3</v>
      </c>
      <c r="W63">
        <v>2.3775776918232901E-2</v>
      </c>
      <c r="X63">
        <v>1.72720925842932E-2</v>
      </c>
      <c r="AA63" t="str">
        <f t="shared" si="19"/>
        <v>Cer_d18:2/16:0</v>
      </c>
      <c r="AB63">
        <f t="shared" si="20"/>
        <v>6.6974654672521602E-3</v>
      </c>
      <c r="AC63">
        <f t="shared" si="21"/>
        <v>5.0191067713024253E-3</v>
      </c>
      <c r="AD63">
        <f t="shared" si="22"/>
        <v>4.8889124972456705E-3</v>
      </c>
      <c r="AE63">
        <f t="shared" si="23"/>
        <v>4.2498180305527199E-3</v>
      </c>
      <c r="AF63">
        <f t="shared" si="24"/>
        <v>6.8292081520437897E-3</v>
      </c>
      <c r="AG63">
        <f t="shared" si="25"/>
        <v>4.9279046483479604E-2</v>
      </c>
      <c r="AH63">
        <f t="shared" si="26"/>
        <v>0.1021975418768697</v>
      </c>
      <c r="AI63">
        <f t="shared" si="27"/>
        <v>5.6631687815650603E-2</v>
      </c>
      <c r="AJ63">
        <f t="shared" si="30"/>
        <v>6.1725498826858101E-3</v>
      </c>
      <c r="AK63">
        <f t="shared" si="31"/>
        <v>2.0523934751263052E-2</v>
      </c>
      <c r="AM63" t="str">
        <f t="shared" si="32"/>
        <v>Cer_d18:2/16:0</v>
      </c>
      <c r="AN63">
        <f t="shared" si="33"/>
        <v>5.5369021836793536E-3</v>
      </c>
      <c r="AO63">
        <f t="shared" si="34"/>
        <v>4.6960952161989755E-2</v>
      </c>
      <c r="AQ63">
        <f t="shared" si="35"/>
        <v>1.1577510733184787E-3</v>
      </c>
      <c r="AR63">
        <f t="shared" si="36"/>
        <v>3.7123399570788522E-2</v>
      </c>
      <c r="AT63">
        <f t="shared" si="28"/>
        <v>5.1776202019269231E-4</v>
      </c>
      <c r="AU63">
        <f t="shared" si="29"/>
        <v>1.5155564410981322E-2</v>
      </c>
      <c r="AW63">
        <f t="shared" si="37"/>
        <v>6.7082687749611111E-2</v>
      </c>
    </row>
    <row r="64" spans="1:49" x14ac:dyDescent="0.2">
      <c r="A64" t="s">
        <v>176</v>
      </c>
      <c r="B64">
        <v>558.40800000000002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1.47750908309519E-4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AA64" t="str">
        <f t="shared" si="19"/>
        <v>Cer_d18:2/18:3</v>
      </c>
      <c r="AB64">
        <f t="shared" si="20"/>
        <v>0</v>
      </c>
      <c r="AC64">
        <f t="shared" si="21"/>
        <v>0</v>
      </c>
      <c r="AD64">
        <f t="shared" si="22"/>
        <v>0</v>
      </c>
      <c r="AE64">
        <f t="shared" si="23"/>
        <v>7.3875454154759501E-5</v>
      </c>
      <c r="AF64">
        <f t="shared" si="24"/>
        <v>0</v>
      </c>
      <c r="AG64">
        <f t="shared" si="25"/>
        <v>0</v>
      </c>
      <c r="AH64">
        <f t="shared" si="26"/>
        <v>0</v>
      </c>
      <c r="AI64">
        <f t="shared" si="27"/>
        <v>0</v>
      </c>
      <c r="AJ64">
        <f t="shared" si="30"/>
        <v>0</v>
      </c>
      <c r="AK64">
        <f t="shared" si="31"/>
        <v>0</v>
      </c>
      <c r="AM64" t="str">
        <f t="shared" si="32"/>
        <v>Cer_d18:2/18:3</v>
      </c>
      <c r="AN64">
        <f t="shared" si="33"/>
        <v>1.4775090830951901E-5</v>
      </c>
      <c r="AO64">
        <f t="shared" si="34"/>
        <v>0</v>
      </c>
      <c r="AQ64">
        <f t="shared" si="35"/>
        <v>3.3038107471742305E-5</v>
      </c>
      <c r="AR64">
        <f t="shared" si="36"/>
        <v>0</v>
      </c>
      <c r="AT64">
        <f t="shared" si="28"/>
        <v>1.4775090830951901E-5</v>
      </c>
      <c r="AU64">
        <f t="shared" si="29"/>
        <v>0</v>
      </c>
      <c r="AW64">
        <f t="shared" si="37"/>
        <v>0.37390096630005903</v>
      </c>
    </row>
    <row r="65" spans="1:49" x14ac:dyDescent="0.2">
      <c r="A65" t="s">
        <v>177</v>
      </c>
      <c r="B65">
        <v>560.41</v>
      </c>
      <c r="C65">
        <v>0</v>
      </c>
      <c r="D65">
        <v>8.1644500371903599E-4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6.3059059749192899E-3</v>
      </c>
      <c r="N65">
        <v>8.2114206166572206E-3</v>
      </c>
      <c r="O65">
        <v>8.5987999449166908E-3</v>
      </c>
      <c r="P65">
        <v>6.9837586612509304E-3</v>
      </c>
      <c r="Q65">
        <v>3.2093567717717398E-4</v>
      </c>
      <c r="R65">
        <v>0</v>
      </c>
      <c r="S65">
        <v>1.1925229183969699E-3</v>
      </c>
      <c r="T65">
        <v>3.3027884470313898E-3</v>
      </c>
      <c r="U65">
        <v>0</v>
      </c>
      <c r="V65">
        <v>8.2428609642096803E-4</v>
      </c>
      <c r="W65">
        <v>0</v>
      </c>
      <c r="X65">
        <v>2.0816288775277201E-3</v>
      </c>
      <c r="AA65" t="str">
        <f t="shared" si="19"/>
        <v>Cer_d18:2/18:2</v>
      </c>
      <c r="AB65">
        <f t="shared" si="20"/>
        <v>4.08222501859518E-4</v>
      </c>
      <c r="AC65">
        <f t="shared" si="21"/>
        <v>0</v>
      </c>
      <c r="AD65">
        <f t="shared" si="22"/>
        <v>0</v>
      </c>
      <c r="AE65">
        <f t="shared" si="23"/>
        <v>0</v>
      </c>
      <c r="AF65">
        <f t="shared" si="24"/>
        <v>0</v>
      </c>
      <c r="AG65">
        <f t="shared" si="25"/>
        <v>7.2586632957882553E-3</v>
      </c>
      <c r="AH65">
        <f t="shared" si="26"/>
        <v>7.7912793030838106E-3</v>
      </c>
      <c r="AI65">
        <f t="shared" si="27"/>
        <v>1.6046783858858699E-4</v>
      </c>
      <c r="AJ65">
        <f t="shared" si="30"/>
        <v>4.1214304821048401E-4</v>
      </c>
      <c r="AK65">
        <f t="shared" si="31"/>
        <v>1.04081443876386E-3</v>
      </c>
      <c r="AM65" t="str">
        <f t="shared" si="32"/>
        <v>Cer_d18:2/18:2</v>
      </c>
      <c r="AN65">
        <f t="shared" si="33"/>
        <v>8.1644500371903599E-5</v>
      </c>
      <c r="AO65">
        <f t="shared" si="34"/>
        <v>3.3326735848869999E-3</v>
      </c>
      <c r="AQ65">
        <f t="shared" si="35"/>
        <v>1.8256265282058331E-4</v>
      </c>
      <c r="AR65">
        <f t="shared" si="36"/>
        <v>3.8450476726113805E-3</v>
      </c>
      <c r="AT65">
        <f t="shared" si="28"/>
        <v>8.1644500371903599E-5</v>
      </c>
      <c r="AU65">
        <f t="shared" si="29"/>
        <v>1.5697341390956516E-3</v>
      </c>
      <c r="AW65">
        <f t="shared" si="37"/>
        <v>0.13165975424344867</v>
      </c>
    </row>
    <row r="66" spans="1:49" x14ac:dyDescent="0.2">
      <c r="A66" t="s">
        <v>178</v>
      </c>
      <c r="B66">
        <v>562.41200000000003</v>
      </c>
      <c r="C66">
        <v>0</v>
      </c>
      <c r="D66">
        <v>0</v>
      </c>
      <c r="E66">
        <v>0</v>
      </c>
      <c r="F66">
        <v>7.2652536266890597E-4</v>
      </c>
      <c r="G66">
        <v>0</v>
      </c>
      <c r="H66">
        <v>0</v>
      </c>
      <c r="I66">
        <v>0</v>
      </c>
      <c r="J66">
        <v>0</v>
      </c>
      <c r="K66">
        <v>7.7119726418074699E-4</v>
      </c>
      <c r="L66">
        <v>0</v>
      </c>
      <c r="M66">
        <v>3.0376995801233999E-3</v>
      </c>
      <c r="N66">
        <v>6.7143632672311999E-3</v>
      </c>
      <c r="O66">
        <v>0</v>
      </c>
      <c r="P66">
        <v>1.3578581267632299E-2</v>
      </c>
      <c r="Q66">
        <v>0</v>
      </c>
      <c r="R66">
        <v>5.3999636959971599E-3</v>
      </c>
      <c r="S66">
        <v>1.1925229183969699E-3</v>
      </c>
      <c r="T66">
        <v>1.37028782256894E-3</v>
      </c>
      <c r="U66">
        <v>0</v>
      </c>
      <c r="V66">
        <v>0</v>
      </c>
      <c r="W66">
        <v>2.5455934576325999E-3</v>
      </c>
      <c r="X66">
        <v>8.9315872770845996E-3</v>
      </c>
      <c r="AA66" t="str">
        <f t="shared" si="19"/>
        <v>Cer_d18:2/18:1</v>
      </c>
      <c r="AB66">
        <f t="shared" si="20"/>
        <v>0</v>
      </c>
      <c r="AC66">
        <f t="shared" si="21"/>
        <v>3.6326268133445299E-4</v>
      </c>
      <c r="AD66">
        <f t="shared" si="22"/>
        <v>0</v>
      </c>
      <c r="AE66">
        <f t="shared" si="23"/>
        <v>0</v>
      </c>
      <c r="AF66">
        <f t="shared" si="24"/>
        <v>3.8559863209037349E-4</v>
      </c>
      <c r="AG66">
        <f t="shared" si="25"/>
        <v>4.8760314236773001E-3</v>
      </c>
      <c r="AH66">
        <f t="shared" si="26"/>
        <v>6.7892906338161496E-3</v>
      </c>
      <c r="AI66">
        <f t="shared" si="27"/>
        <v>2.6999818479985799E-3</v>
      </c>
      <c r="AJ66">
        <f t="shared" si="30"/>
        <v>0</v>
      </c>
      <c r="AK66">
        <f t="shared" si="31"/>
        <v>5.7385903673586001E-3</v>
      </c>
      <c r="AM66" t="str">
        <f t="shared" si="32"/>
        <v>Cer_d18:2/18:1</v>
      </c>
      <c r="AN66">
        <f t="shared" si="33"/>
        <v>1.4977226268496528E-4</v>
      </c>
      <c r="AO66">
        <f t="shared" si="34"/>
        <v>4.0207788545701256E-3</v>
      </c>
      <c r="AQ66">
        <f t="shared" si="35"/>
        <v>2.0523610024274013E-4</v>
      </c>
      <c r="AR66">
        <f t="shared" si="36"/>
        <v>2.7045405410246518E-3</v>
      </c>
      <c r="AT66">
        <f t="shared" si="28"/>
        <v>9.1784374315945604E-5</v>
      </c>
      <c r="AU66">
        <f t="shared" si="29"/>
        <v>1.1041240523635254E-3</v>
      </c>
      <c r="AW66">
        <f t="shared" si="37"/>
        <v>3.2643169930138417E-2</v>
      </c>
    </row>
    <row r="67" spans="1:49" x14ac:dyDescent="0.2">
      <c r="A67" t="s">
        <v>179</v>
      </c>
      <c r="B67">
        <v>564.41399999999999</v>
      </c>
      <c r="C67">
        <v>4.4497422238572301E-3</v>
      </c>
      <c r="D67">
        <v>2.47010430339344E-3</v>
      </c>
      <c r="E67">
        <v>3.72666256390428E-3</v>
      </c>
      <c r="F67">
        <v>2.0942001210178399E-3</v>
      </c>
      <c r="G67">
        <v>2.6638575677533998E-3</v>
      </c>
      <c r="H67">
        <v>1.8235375979126999E-3</v>
      </c>
      <c r="I67">
        <v>4.2936372264198103E-3</v>
      </c>
      <c r="J67">
        <v>1.5617083102915301E-3</v>
      </c>
      <c r="K67">
        <v>9.2727840615290501E-3</v>
      </c>
      <c r="L67">
        <v>4.3068692040230299E-3</v>
      </c>
      <c r="M67">
        <v>9.0084371070275494E-3</v>
      </c>
      <c r="N67">
        <v>1.19577076137195E-2</v>
      </c>
      <c r="O67">
        <v>1.4167134284299001E-2</v>
      </c>
      <c r="P67">
        <v>9.01642929940045E-3</v>
      </c>
      <c r="Q67">
        <v>2.32147387550551E-2</v>
      </c>
      <c r="R67">
        <v>1.06853093849735E-2</v>
      </c>
      <c r="S67">
        <v>0</v>
      </c>
      <c r="T67">
        <v>4.5676260752297903E-3</v>
      </c>
      <c r="U67">
        <v>7.7305619647698399E-3</v>
      </c>
      <c r="V67">
        <v>2.1474603760289501E-3</v>
      </c>
      <c r="W67">
        <v>0</v>
      </c>
      <c r="X67">
        <v>5.0173253344806702E-3</v>
      </c>
      <c r="AA67" t="str">
        <f t="shared" si="19"/>
        <v>Cer_d18:2/18:0</v>
      </c>
      <c r="AB67">
        <f t="shared" si="20"/>
        <v>3.4599232636253353E-3</v>
      </c>
      <c r="AC67">
        <f t="shared" si="21"/>
        <v>2.9104313424610602E-3</v>
      </c>
      <c r="AD67">
        <f t="shared" si="22"/>
        <v>2.2436975828330498E-3</v>
      </c>
      <c r="AE67">
        <f t="shared" si="23"/>
        <v>2.92767276835567E-3</v>
      </c>
      <c r="AF67">
        <f t="shared" si="24"/>
        <v>6.7898266327760404E-3</v>
      </c>
      <c r="AG67">
        <f t="shared" si="25"/>
        <v>1.0483072360373526E-2</v>
      </c>
      <c r="AH67">
        <f t="shared" si="26"/>
        <v>1.1591781791849725E-2</v>
      </c>
      <c r="AI67">
        <f t="shared" si="27"/>
        <v>1.6950024070014301E-2</v>
      </c>
      <c r="AJ67">
        <f t="shared" si="30"/>
        <v>4.9390111703993952E-3</v>
      </c>
      <c r="AK67">
        <f t="shared" si="31"/>
        <v>2.5086626672403351E-3</v>
      </c>
      <c r="AM67" t="str">
        <f t="shared" si="32"/>
        <v>Cer_d18:2/18:0</v>
      </c>
      <c r="AN67">
        <f t="shared" si="33"/>
        <v>3.6663103180102309E-3</v>
      </c>
      <c r="AO67">
        <f t="shared" si="34"/>
        <v>9.2945104119754561E-3</v>
      </c>
      <c r="AQ67">
        <f t="shared" si="35"/>
        <v>1.7985907840967548E-3</v>
      </c>
      <c r="AR67">
        <f t="shared" si="36"/>
        <v>5.7077825800499124E-3</v>
      </c>
      <c r="AT67">
        <f t="shared" si="28"/>
        <v>8.0435425138899823E-4</v>
      </c>
      <c r="AU67">
        <f t="shared" si="29"/>
        <v>2.3301924806447944E-3</v>
      </c>
      <c r="AW67">
        <f t="shared" si="37"/>
        <v>9.1897653955560127E-2</v>
      </c>
    </row>
    <row r="68" spans="1:49" x14ac:dyDescent="0.2">
      <c r="A68" t="s">
        <v>180</v>
      </c>
      <c r="B68">
        <v>582.43200000000002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AA68" t="str">
        <f t="shared" si="19"/>
        <v>Cer_d18:2/20:5</v>
      </c>
      <c r="AB68">
        <f t="shared" si="20"/>
        <v>0</v>
      </c>
      <c r="AC68">
        <f t="shared" si="21"/>
        <v>0</v>
      </c>
      <c r="AD68">
        <f t="shared" si="22"/>
        <v>0</v>
      </c>
      <c r="AE68">
        <f t="shared" si="23"/>
        <v>0</v>
      </c>
      <c r="AF68">
        <f t="shared" si="24"/>
        <v>0</v>
      </c>
      <c r="AG68">
        <f t="shared" si="25"/>
        <v>0</v>
      </c>
      <c r="AH68">
        <f t="shared" si="26"/>
        <v>0</v>
      </c>
      <c r="AI68">
        <f t="shared" si="27"/>
        <v>0</v>
      </c>
      <c r="AJ68">
        <f t="shared" si="30"/>
        <v>0</v>
      </c>
      <c r="AK68">
        <f t="shared" si="31"/>
        <v>0</v>
      </c>
      <c r="AM68" t="str">
        <f t="shared" si="32"/>
        <v>Cer_d18:2/20:5</v>
      </c>
      <c r="AN68">
        <f t="shared" si="33"/>
        <v>0</v>
      </c>
      <c r="AO68">
        <f t="shared" si="34"/>
        <v>0</v>
      </c>
      <c r="AQ68">
        <f t="shared" si="35"/>
        <v>0</v>
      </c>
      <c r="AR68">
        <f t="shared" si="36"/>
        <v>0</v>
      </c>
      <c r="AT68">
        <f t="shared" si="28"/>
        <v>0</v>
      </c>
      <c r="AU68">
        <f t="shared" si="29"/>
        <v>0</v>
      </c>
      <c r="AW68" t="e">
        <f t="shared" si="37"/>
        <v>#DIV/0!</v>
      </c>
    </row>
    <row r="69" spans="1:49" x14ac:dyDescent="0.2">
      <c r="A69" t="s">
        <v>181</v>
      </c>
      <c r="B69">
        <v>584.43399999999997</v>
      </c>
      <c r="C69">
        <v>0</v>
      </c>
      <c r="D69">
        <v>0</v>
      </c>
      <c r="E69">
        <v>1.69242631659746E-4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2.3528782901204299E-3</v>
      </c>
      <c r="N69">
        <v>5.8456605275537298E-3</v>
      </c>
      <c r="O69">
        <v>4.42254919037997E-3</v>
      </c>
      <c r="P69">
        <v>7.6326540462467E-3</v>
      </c>
      <c r="Q69">
        <v>0</v>
      </c>
      <c r="R69">
        <v>2.6226453231082201E-3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AA69" t="str">
        <f t="shared" si="19"/>
        <v>Cer_d18:2/20:4</v>
      </c>
      <c r="AB69">
        <f t="shared" si="20"/>
        <v>0</v>
      </c>
      <c r="AC69">
        <f t="shared" si="21"/>
        <v>8.4621315829872998E-5</v>
      </c>
      <c r="AD69">
        <f t="shared" si="22"/>
        <v>0</v>
      </c>
      <c r="AE69">
        <f t="shared" si="23"/>
        <v>0</v>
      </c>
      <c r="AF69">
        <f t="shared" si="24"/>
        <v>0</v>
      </c>
      <c r="AG69">
        <f t="shared" si="25"/>
        <v>4.0992694088370796E-3</v>
      </c>
      <c r="AH69">
        <f t="shared" si="26"/>
        <v>6.027601618313335E-3</v>
      </c>
      <c r="AI69">
        <f t="shared" si="27"/>
        <v>1.3113226615541101E-3</v>
      </c>
      <c r="AJ69">
        <f t="shared" si="30"/>
        <v>0</v>
      </c>
      <c r="AK69">
        <f t="shared" si="31"/>
        <v>0</v>
      </c>
      <c r="AM69" t="str">
        <f t="shared" si="32"/>
        <v>Cer_d18:2/20:4</v>
      </c>
      <c r="AN69">
        <f t="shared" si="33"/>
        <v>1.69242631659746E-5</v>
      </c>
      <c r="AO69">
        <f t="shared" si="34"/>
        <v>2.2876387377409051E-3</v>
      </c>
      <c r="AQ69">
        <f t="shared" si="35"/>
        <v>3.7843802908215008E-5</v>
      </c>
      <c r="AR69">
        <f t="shared" si="36"/>
        <v>2.6781104862366296E-3</v>
      </c>
      <c r="AT69">
        <f t="shared" si="28"/>
        <v>1.6924263165974597E-5</v>
      </c>
      <c r="AU69">
        <f t="shared" si="29"/>
        <v>1.0933340276794491E-3</v>
      </c>
      <c r="AW69">
        <f t="shared" si="37"/>
        <v>0.13085408921832078</v>
      </c>
    </row>
    <row r="70" spans="1:49" x14ac:dyDescent="0.2">
      <c r="A70" t="s">
        <v>182</v>
      </c>
      <c r="B70">
        <v>586.43600000000004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AA70" t="str">
        <f t="shared" si="19"/>
        <v>Cer_d18:2/20:3</v>
      </c>
      <c r="AB70">
        <f t="shared" si="20"/>
        <v>0</v>
      </c>
      <c r="AC70">
        <f t="shared" si="21"/>
        <v>0</v>
      </c>
      <c r="AD70">
        <f t="shared" si="22"/>
        <v>0</v>
      </c>
      <c r="AE70">
        <f t="shared" si="23"/>
        <v>0</v>
      </c>
      <c r="AF70">
        <f t="shared" si="24"/>
        <v>0</v>
      </c>
      <c r="AG70">
        <f t="shared" si="25"/>
        <v>0</v>
      </c>
      <c r="AH70">
        <f t="shared" si="26"/>
        <v>0</v>
      </c>
      <c r="AI70">
        <f t="shared" si="27"/>
        <v>0</v>
      </c>
      <c r="AJ70">
        <f t="shared" si="30"/>
        <v>0</v>
      </c>
      <c r="AK70">
        <f t="shared" si="31"/>
        <v>0</v>
      </c>
      <c r="AM70" t="str">
        <f t="shared" si="32"/>
        <v>Cer_d18:2/20:3</v>
      </c>
      <c r="AN70">
        <f t="shared" si="33"/>
        <v>0</v>
      </c>
      <c r="AO70">
        <f t="shared" si="34"/>
        <v>0</v>
      </c>
      <c r="AQ70">
        <f t="shared" si="35"/>
        <v>0</v>
      </c>
      <c r="AR70">
        <f t="shared" si="36"/>
        <v>0</v>
      </c>
      <c r="AT70">
        <f t="shared" si="28"/>
        <v>0</v>
      </c>
      <c r="AU70">
        <f t="shared" si="29"/>
        <v>0</v>
      </c>
      <c r="AW70" t="e">
        <f t="shared" si="37"/>
        <v>#DIV/0!</v>
      </c>
    </row>
    <row r="71" spans="1:49" x14ac:dyDescent="0.2">
      <c r="A71" t="s">
        <v>183</v>
      </c>
      <c r="B71">
        <v>588.43799999999999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2.7773183728889402E-3</v>
      </c>
      <c r="S71">
        <v>1.12610951814643E-3</v>
      </c>
      <c r="T71">
        <v>0</v>
      </c>
      <c r="U71">
        <v>0</v>
      </c>
      <c r="V71">
        <v>0</v>
      </c>
      <c r="W71">
        <v>0</v>
      </c>
      <c r="X71">
        <v>0</v>
      </c>
      <c r="AA71" t="str">
        <f t="shared" si="19"/>
        <v>Cer_d18:2/20:2</v>
      </c>
      <c r="AB71">
        <f t="shared" si="20"/>
        <v>0</v>
      </c>
      <c r="AC71">
        <f t="shared" si="21"/>
        <v>0</v>
      </c>
      <c r="AD71">
        <f t="shared" si="22"/>
        <v>0</v>
      </c>
      <c r="AE71">
        <f t="shared" si="23"/>
        <v>0</v>
      </c>
      <c r="AF71">
        <f t="shared" si="24"/>
        <v>0</v>
      </c>
      <c r="AG71">
        <f t="shared" si="25"/>
        <v>0</v>
      </c>
      <c r="AH71">
        <f t="shared" si="26"/>
        <v>0</v>
      </c>
      <c r="AI71">
        <f t="shared" si="27"/>
        <v>1.3886591864444701E-3</v>
      </c>
      <c r="AJ71">
        <f t="shared" ref="AJ71:AJ84" si="38">AVERAGE(U71:V71)</f>
        <v>0</v>
      </c>
      <c r="AK71">
        <f t="shared" ref="AK71:AK84" si="39">AVERAGE(W71:X71)</f>
        <v>0</v>
      </c>
      <c r="AM71" t="str">
        <f t="shared" ref="AM71:AM84" si="40">A71</f>
        <v>Cer_d18:2/20:2</v>
      </c>
      <c r="AN71">
        <f t="shared" ref="AN71:AN84" si="41">AVERAGE(AB71:AF71)</f>
        <v>0</v>
      </c>
      <c r="AO71">
        <f t="shared" ref="AO71:AO84" si="42">AVERAGE(AG71:AK71)</f>
        <v>2.7773183728889401E-4</v>
      </c>
      <c r="AQ71">
        <f t="shared" ref="AQ71:AQ84" si="43">STDEV(AB71:AF71)</f>
        <v>0</v>
      </c>
      <c r="AR71">
        <f t="shared" ref="AR71:AR84" si="44">STDEV(AG71:AK71)</f>
        <v>6.2102726769387793E-4</v>
      </c>
      <c r="AT71">
        <f t="shared" si="28"/>
        <v>0</v>
      </c>
      <c r="AU71">
        <f t="shared" si="29"/>
        <v>2.5353332036746949E-4</v>
      </c>
      <c r="AW71">
        <f t="shared" ref="AW71:AW84" si="45">TTEST(AB71:AF71,AG71:AK71,2,3)</f>
        <v>0.37390096630005903</v>
      </c>
    </row>
    <row r="72" spans="1:49" x14ac:dyDescent="0.2">
      <c r="A72" t="s">
        <v>184</v>
      </c>
      <c r="B72">
        <v>590.44000000000005</v>
      </c>
      <c r="C72">
        <v>0</v>
      </c>
      <c r="D72">
        <v>0</v>
      </c>
      <c r="E72">
        <v>0</v>
      </c>
      <c r="F72">
        <v>0</v>
      </c>
      <c r="G72">
        <v>6.6948314464240104E-4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6.11950575391919E-3</v>
      </c>
      <c r="S72">
        <v>0</v>
      </c>
      <c r="T72">
        <v>1.93250062446246E-3</v>
      </c>
      <c r="U72">
        <v>0</v>
      </c>
      <c r="V72">
        <v>0</v>
      </c>
      <c r="W72">
        <v>0</v>
      </c>
      <c r="X72">
        <v>0</v>
      </c>
      <c r="AA72" t="str">
        <f t="shared" si="19"/>
        <v>Cer_d18:2/20:1</v>
      </c>
      <c r="AB72">
        <f t="shared" si="20"/>
        <v>0</v>
      </c>
      <c r="AC72">
        <f t="shared" si="21"/>
        <v>0</v>
      </c>
      <c r="AD72">
        <f t="shared" si="22"/>
        <v>3.3474157232120052E-4</v>
      </c>
      <c r="AE72">
        <f t="shared" si="23"/>
        <v>0</v>
      </c>
      <c r="AF72">
        <f t="shared" si="24"/>
        <v>0</v>
      </c>
      <c r="AG72">
        <f t="shared" si="25"/>
        <v>0</v>
      </c>
      <c r="AH72">
        <f t="shared" si="26"/>
        <v>0</v>
      </c>
      <c r="AI72">
        <f t="shared" si="27"/>
        <v>3.059752876959595E-3</v>
      </c>
      <c r="AJ72">
        <f t="shared" si="38"/>
        <v>0</v>
      </c>
      <c r="AK72">
        <f t="shared" si="39"/>
        <v>0</v>
      </c>
      <c r="AM72" t="str">
        <f t="shared" si="40"/>
        <v>Cer_d18:2/20:1</v>
      </c>
      <c r="AN72">
        <f t="shared" si="41"/>
        <v>6.6948314464240099E-5</v>
      </c>
      <c r="AO72">
        <f t="shared" si="42"/>
        <v>6.11950575391919E-4</v>
      </c>
      <c r="AQ72">
        <f t="shared" si="43"/>
        <v>1.4970098212107328E-4</v>
      </c>
      <c r="AR72">
        <f t="shared" si="44"/>
        <v>1.3683630854464408E-3</v>
      </c>
      <c r="AT72">
        <f t="shared" si="28"/>
        <v>6.6948314464240099E-5</v>
      </c>
      <c r="AU72">
        <f t="shared" si="29"/>
        <v>5.5863189036736639E-4</v>
      </c>
      <c r="AW72">
        <f t="shared" si="45"/>
        <v>0.42490521699556921</v>
      </c>
    </row>
    <row r="73" spans="1:49" x14ac:dyDescent="0.2">
      <c r="A73" t="s">
        <v>185</v>
      </c>
      <c r="B73">
        <v>592.44200000000001</v>
      </c>
      <c r="C73">
        <v>1.38192541675922E-3</v>
      </c>
      <c r="D73">
        <v>0</v>
      </c>
      <c r="E73">
        <v>1.4271542463427901E-3</v>
      </c>
      <c r="F73">
        <v>6.2193856156645398E-4</v>
      </c>
      <c r="G73">
        <v>0</v>
      </c>
      <c r="H73">
        <v>1.8235375979126999E-3</v>
      </c>
      <c r="I73">
        <v>0</v>
      </c>
      <c r="J73">
        <v>1.76101584399753E-3</v>
      </c>
      <c r="K73">
        <v>7.7119726418074699E-4</v>
      </c>
      <c r="L73">
        <v>8.1844962049848697E-4</v>
      </c>
      <c r="M73">
        <v>3.3929397727320398E-2</v>
      </c>
      <c r="N73">
        <v>2.4494978712295098E-2</v>
      </c>
      <c r="O73">
        <v>2.6019927300024399E-2</v>
      </c>
      <c r="P73">
        <v>9.4053653542699994E-3</v>
      </c>
      <c r="Q73">
        <v>5.3485992680697897E-2</v>
      </c>
      <c r="R73">
        <v>4.3597871083463503E-2</v>
      </c>
      <c r="S73">
        <v>4.3221683316954796E-3</v>
      </c>
      <c r="T73">
        <v>1.36835709022233E-2</v>
      </c>
      <c r="U73">
        <v>8.2045912573691995E-3</v>
      </c>
      <c r="V73">
        <v>3.4460446269725799E-3</v>
      </c>
      <c r="W73">
        <v>4.8255084095486797E-3</v>
      </c>
      <c r="X73">
        <v>5.9839784819441201E-3</v>
      </c>
      <c r="AA73" t="str">
        <f t="shared" si="19"/>
        <v>Cer_d18:2/20:0</v>
      </c>
      <c r="AB73">
        <f t="shared" si="20"/>
        <v>6.9096270837961E-4</v>
      </c>
      <c r="AC73">
        <f t="shared" si="21"/>
        <v>1.024546403954622E-3</v>
      </c>
      <c r="AD73">
        <f t="shared" si="22"/>
        <v>9.1176879895634995E-4</v>
      </c>
      <c r="AE73">
        <f t="shared" si="23"/>
        <v>8.8050792199876498E-4</v>
      </c>
      <c r="AF73">
        <f t="shared" si="24"/>
        <v>7.9482344233961703E-4</v>
      </c>
      <c r="AG73">
        <f t="shared" si="25"/>
        <v>2.9212188219807748E-2</v>
      </c>
      <c r="AH73">
        <f t="shared" si="26"/>
        <v>1.77126463271472E-2</v>
      </c>
      <c r="AI73">
        <f t="shared" si="27"/>
        <v>4.8541931882080697E-2</v>
      </c>
      <c r="AJ73">
        <f t="shared" si="38"/>
        <v>5.8253179421708899E-3</v>
      </c>
      <c r="AK73">
        <f t="shared" si="39"/>
        <v>5.4047434457463999E-3</v>
      </c>
      <c r="AM73" t="str">
        <f t="shared" si="40"/>
        <v>Cer_d18:2/20:0</v>
      </c>
      <c r="AN73">
        <f t="shared" si="41"/>
        <v>8.6052185512579282E-4</v>
      </c>
      <c r="AO73">
        <f t="shared" si="42"/>
        <v>2.133936556339059E-2</v>
      </c>
      <c r="AQ73">
        <f t="shared" si="43"/>
        <v>1.254953489451307E-4</v>
      </c>
      <c r="AR73">
        <f t="shared" si="44"/>
        <v>1.8094970979157812E-2</v>
      </c>
      <c r="AT73">
        <f t="shared" si="28"/>
        <v>5.6123226220273753E-5</v>
      </c>
      <c r="AU73">
        <f t="shared" si="29"/>
        <v>7.3872409682343909E-3</v>
      </c>
      <c r="AW73">
        <f t="shared" si="45"/>
        <v>6.4618046681264085E-2</v>
      </c>
    </row>
    <row r="74" spans="1:49" x14ac:dyDescent="0.2">
      <c r="A74" t="s">
        <v>186</v>
      </c>
      <c r="B74">
        <v>608.45799999999997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2.3657600891034899E-3</v>
      </c>
      <c r="O74">
        <v>4.1762507545367103E-3</v>
      </c>
      <c r="P74">
        <v>0</v>
      </c>
      <c r="Q74">
        <v>0</v>
      </c>
      <c r="R74">
        <v>2.6226453231082201E-3</v>
      </c>
      <c r="S74">
        <v>0</v>
      </c>
      <c r="T74">
        <v>0</v>
      </c>
      <c r="U74">
        <v>0</v>
      </c>
      <c r="V74">
        <v>0</v>
      </c>
      <c r="W74">
        <v>0</v>
      </c>
      <c r="X74">
        <v>1.1268444343794501E-3</v>
      </c>
      <c r="AA74" t="str">
        <f t="shared" si="19"/>
        <v>Cer_d18:2/22:6</v>
      </c>
      <c r="AB74">
        <f t="shared" si="20"/>
        <v>0</v>
      </c>
      <c r="AC74">
        <f t="shared" si="21"/>
        <v>0</v>
      </c>
      <c r="AD74">
        <f t="shared" si="22"/>
        <v>0</v>
      </c>
      <c r="AE74">
        <f t="shared" si="23"/>
        <v>0</v>
      </c>
      <c r="AF74">
        <f t="shared" si="24"/>
        <v>0</v>
      </c>
      <c r="AG74">
        <f t="shared" si="25"/>
        <v>1.182880044551745E-3</v>
      </c>
      <c r="AH74">
        <f t="shared" si="26"/>
        <v>2.0881253772683551E-3</v>
      </c>
      <c r="AI74">
        <f t="shared" si="27"/>
        <v>1.3113226615541101E-3</v>
      </c>
      <c r="AJ74">
        <f t="shared" si="38"/>
        <v>0</v>
      </c>
      <c r="AK74">
        <f t="shared" si="39"/>
        <v>5.6342221718972503E-4</v>
      </c>
      <c r="AM74" t="str">
        <f t="shared" si="40"/>
        <v>Cer_d18:2/22:6</v>
      </c>
      <c r="AN74">
        <f t="shared" si="41"/>
        <v>0</v>
      </c>
      <c r="AO74">
        <f t="shared" si="42"/>
        <v>1.0291500601127871E-3</v>
      </c>
      <c r="AQ74">
        <f t="shared" si="43"/>
        <v>0</v>
      </c>
      <c r="AR74">
        <f t="shared" si="44"/>
        <v>7.9068566405500603E-4</v>
      </c>
      <c r="AT74">
        <f t="shared" si="28"/>
        <v>0</v>
      </c>
      <c r="AU74">
        <f t="shared" si="29"/>
        <v>3.2279607064474052E-4</v>
      </c>
      <c r="AW74">
        <f t="shared" si="45"/>
        <v>4.365857491153638E-2</v>
      </c>
    </row>
    <row r="75" spans="1:49" x14ac:dyDescent="0.2">
      <c r="A75" t="s">
        <v>187</v>
      </c>
      <c r="B75">
        <v>610.46</v>
      </c>
      <c r="C75">
        <v>1.7636337385468499E-4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7.7119726418074699E-4</v>
      </c>
      <c r="L75">
        <v>0</v>
      </c>
      <c r="M75">
        <v>0</v>
      </c>
      <c r="N75">
        <v>5.5201068745748096E-3</v>
      </c>
      <c r="O75">
        <v>0</v>
      </c>
      <c r="P75">
        <v>6.9837586612509304E-3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9.7710640796403207E-4</v>
      </c>
      <c r="X75">
        <v>0</v>
      </c>
      <c r="AA75" t="str">
        <f t="shared" si="19"/>
        <v>Cer_d18:2/22:5</v>
      </c>
      <c r="AB75">
        <f t="shared" si="20"/>
        <v>8.8181686927342497E-5</v>
      </c>
      <c r="AC75">
        <f t="shared" si="21"/>
        <v>0</v>
      </c>
      <c r="AD75">
        <f t="shared" si="22"/>
        <v>0</v>
      </c>
      <c r="AE75">
        <f t="shared" si="23"/>
        <v>0</v>
      </c>
      <c r="AF75">
        <f t="shared" si="24"/>
        <v>3.8559863209037349E-4</v>
      </c>
      <c r="AG75">
        <f t="shared" si="25"/>
        <v>2.7600534372874048E-3</v>
      </c>
      <c r="AH75">
        <f t="shared" si="26"/>
        <v>3.4918793306254652E-3</v>
      </c>
      <c r="AI75">
        <f t="shared" si="27"/>
        <v>0</v>
      </c>
      <c r="AJ75">
        <f t="shared" si="38"/>
        <v>0</v>
      </c>
      <c r="AK75">
        <f t="shared" si="39"/>
        <v>4.8855320398201603E-4</v>
      </c>
      <c r="AM75" t="str">
        <f t="shared" si="40"/>
        <v>Cer_d18:2/22:5</v>
      </c>
      <c r="AN75">
        <f t="shared" si="41"/>
        <v>9.475606380354319E-5</v>
      </c>
      <c r="AO75">
        <f t="shared" si="42"/>
        <v>1.3480971943789772E-3</v>
      </c>
      <c r="AQ75">
        <f t="shared" si="43"/>
        <v>1.6700954826117976E-4</v>
      </c>
      <c r="AR75">
        <f t="shared" si="44"/>
        <v>1.6555188191311892E-3</v>
      </c>
      <c r="AT75">
        <f t="shared" si="28"/>
        <v>7.468894056070594E-5</v>
      </c>
      <c r="AU75">
        <f t="shared" si="29"/>
        <v>6.7586272774106126E-4</v>
      </c>
      <c r="AW75">
        <f t="shared" si="45"/>
        <v>0.16597984812063724</v>
      </c>
    </row>
    <row r="76" spans="1:49" x14ac:dyDescent="0.2">
      <c r="A76" t="s">
        <v>188</v>
      </c>
      <c r="B76">
        <v>612.46199999999999</v>
      </c>
      <c r="C76">
        <v>0</v>
      </c>
      <c r="D76">
        <v>1.5635608514294401E-4</v>
      </c>
      <c r="E76">
        <v>1.69242631659746E-4</v>
      </c>
      <c r="F76">
        <v>0</v>
      </c>
      <c r="G76">
        <v>0</v>
      </c>
      <c r="H76">
        <v>0</v>
      </c>
      <c r="I76">
        <v>0</v>
      </c>
      <c r="J76">
        <v>0</v>
      </c>
      <c r="K76">
        <v>7.7119726418074699E-4</v>
      </c>
      <c r="L76">
        <v>8.1844962049848697E-4</v>
      </c>
      <c r="M76">
        <v>5.1843002139097304E-3</v>
      </c>
      <c r="N76">
        <v>0</v>
      </c>
      <c r="O76">
        <v>6.5721924493093698E-4</v>
      </c>
      <c r="P76">
        <v>0</v>
      </c>
      <c r="Q76">
        <v>4.1989970691178897E-3</v>
      </c>
      <c r="R76">
        <v>0</v>
      </c>
      <c r="S76">
        <v>1.12610951814643E-3</v>
      </c>
      <c r="T76">
        <v>0</v>
      </c>
      <c r="U76">
        <v>2.5409350730364101E-3</v>
      </c>
      <c r="V76">
        <v>2.3469964984112902E-3</v>
      </c>
      <c r="W76">
        <v>2.5455934576325999E-3</v>
      </c>
      <c r="X76">
        <v>0</v>
      </c>
      <c r="AA76" t="str">
        <f t="shared" si="19"/>
        <v>Cer_d18:2/22:4</v>
      </c>
      <c r="AB76">
        <f t="shared" si="20"/>
        <v>7.8178042571472005E-5</v>
      </c>
      <c r="AC76">
        <f t="shared" si="21"/>
        <v>8.4621315829872998E-5</v>
      </c>
      <c r="AD76">
        <f t="shared" si="22"/>
        <v>0</v>
      </c>
      <c r="AE76">
        <f t="shared" si="23"/>
        <v>0</v>
      </c>
      <c r="AF76">
        <f t="shared" si="24"/>
        <v>7.9482344233961703E-4</v>
      </c>
      <c r="AG76">
        <f t="shared" si="25"/>
        <v>2.5921501069548652E-3</v>
      </c>
      <c r="AH76">
        <f t="shared" si="26"/>
        <v>3.2860962246546849E-4</v>
      </c>
      <c r="AI76">
        <f t="shared" si="27"/>
        <v>2.0994985345589448E-3</v>
      </c>
      <c r="AJ76">
        <f t="shared" si="38"/>
        <v>2.4439657857238499E-3</v>
      </c>
      <c r="AK76">
        <f t="shared" si="39"/>
        <v>1.2727967288162999E-3</v>
      </c>
      <c r="AM76" t="str">
        <f t="shared" si="40"/>
        <v>Cer_d18:2/22:4</v>
      </c>
      <c r="AN76">
        <f t="shared" si="41"/>
        <v>1.9152456014819242E-4</v>
      </c>
      <c r="AO76">
        <f t="shared" si="42"/>
        <v>1.7474041557038859E-3</v>
      </c>
      <c r="AQ76">
        <f t="shared" si="43"/>
        <v>3.3970891665729492E-4</v>
      </c>
      <c r="AR76">
        <f t="shared" si="44"/>
        <v>9.4352986378232824E-4</v>
      </c>
      <c r="AT76">
        <f t="shared" si="28"/>
        <v>1.5192244604170441E-4</v>
      </c>
      <c r="AU76">
        <f t="shared" si="29"/>
        <v>3.8519445389073706E-4</v>
      </c>
      <c r="AW76">
        <f t="shared" si="45"/>
        <v>1.7749223218267298E-2</v>
      </c>
    </row>
    <row r="77" spans="1:49" x14ac:dyDescent="0.2">
      <c r="A77" t="s">
        <v>189</v>
      </c>
      <c r="B77">
        <v>614.46400000000006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3.4965284198783302E-4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AA77" t="str">
        <f t="shared" si="19"/>
        <v>Cer_d18:2/22:3</v>
      </c>
      <c r="AB77">
        <f t="shared" si="20"/>
        <v>0</v>
      </c>
      <c r="AC77">
        <f t="shared" si="21"/>
        <v>0</v>
      </c>
      <c r="AD77">
        <f t="shared" si="22"/>
        <v>0</v>
      </c>
      <c r="AE77">
        <f t="shared" si="23"/>
        <v>0</v>
      </c>
      <c r="AF77">
        <f t="shared" si="24"/>
        <v>0</v>
      </c>
      <c r="AG77">
        <f t="shared" si="25"/>
        <v>1.7482642099391651E-4</v>
      </c>
      <c r="AH77">
        <f t="shared" si="26"/>
        <v>0</v>
      </c>
      <c r="AI77">
        <f t="shared" si="27"/>
        <v>0</v>
      </c>
      <c r="AJ77">
        <f t="shared" si="38"/>
        <v>0</v>
      </c>
      <c r="AK77">
        <f t="shared" si="39"/>
        <v>0</v>
      </c>
      <c r="AM77" t="str">
        <f t="shared" si="40"/>
        <v>Cer_d18:2/22:3</v>
      </c>
      <c r="AN77">
        <f t="shared" si="41"/>
        <v>0</v>
      </c>
      <c r="AO77">
        <f t="shared" si="42"/>
        <v>3.4965284198783303E-5</v>
      </c>
      <c r="AQ77">
        <f t="shared" si="43"/>
        <v>0</v>
      </c>
      <c r="AR77">
        <f t="shared" si="44"/>
        <v>7.8184752321078748E-5</v>
      </c>
      <c r="AT77">
        <f t="shared" si="28"/>
        <v>0</v>
      </c>
      <c r="AU77">
        <f t="shared" si="29"/>
        <v>3.1918791475420951E-5</v>
      </c>
      <c r="AW77">
        <f t="shared" si="45"/>
        <v>0.37390096630005903</v>
      </c>
    </row>
    <row r="78" spans="1:49" x14ac:dyDescent="0.2">
      <c r="A78" t="s">
        <v>190</v>
      </c>
      <c r="B78">
        <v>616.46600000000001</v>
      </c>
      <c r="C78">
        <v>6.3737167190343097E-4</v>
      </c>
      <c r="D78">
        <v>0</v>
      </c>
      <c r="E78">
        <v>6.1163753414691002E-4</v>
      </c>
      <c r="F78">
        <v>6.2193856156645398E-4</v>
      </c>
      <c r="G78">
        <v>0</v>
      </c>
      <c r="H78">
        <v>2.1301884085255401E-3</v>
      </c>
      <c r="I78">
        <v>0</v>
      </c>
      <c r="J78">
        <v>0</v>
      </c>
      <c r="K78">
        <v>7.7119726418074699E-4</v>
      </c>
      <c r="L78">
        <v>0</v>
      </c>
      <c r="M78">
        <v>1.37120491376475E-2</v>
      </c>
      <c r="N78">
        <v>4.8710431723408103E-3</v>
      </c>
      <c r="O78">
        <v>2.6019927300024399E-2</v>
      </c>
      <c r="P78">
        <v>1.6000187960651401E-2</v>
      </c>
      <c r="Q78">
        <v>5.0391488134687596E-3</v>
      </c>
      <c r="R78">
        <v>2.3296993217320899E-2</v>
      </c>
      <c r="S78">
        <v>5.4101423519345897E-3</v>
      </c>
      <c r="T78">
        <v>3.6633100178825001E-3</v>
      </c>
      <c r="U78">
        <v>0</v>
      </c>
      <c r="V78">
        <v>3.5529909379774099E-3</v>
      </c>
      <c r="W78">
        <v>0</v>
      </c>
      <c r="X78">
        <v>0</v>
      </c>
      <c r="AA78" t="str">
        <f t="shared" si="19"/>
        <v>Cer_d18:2/22:2</v>
      </c>
      <c r="AB78">
        <f t="shared" si="20"/>
        <v>3.1868583595171549E-4</v>
      </c>
      <c r="AC78">
        <f t="shared" si="21"/>
        <v>6.16788047856682E-4</v>
      </c>
      <c r="AD78">
        <f t="shared" si="22"/>
        <v>1.06509420426277E-3</v>
      </c>
      <c r="AE78">
        <f t="shared" si="23"/>
        <v>0</v>
      </c>
      <c r="AF78">
        <f t="shared" si="24"/>
        <v>3.8559863209037349E-4</v>
      </c>
      <c r="AG78">
        <f t="shared" si="25"/>
        <v>9.2915461549941541E-3</v>
      </c>
      <c r="AH78">
        <f t="shared" si="26"/>
        <v>2.1010057630337899E-2</v>
      </c>
      <c r="AI78">
        <f t="shared" si="27"/>
        <v>1.4168071015394829E-2</v>
      </c>
      <c r="AJ78">
        <f t="shared" si="38"/>
        <v>1.776495468988705E-3</v>
      </c>
      <c r="AK78">
        <f t="shared" si="39"/>
        <v>0</v>
      </c>
      <c r="AM78" t="str">
        <f t="shared" si="40"/>
        <v>Cer_d18:2/22:2</v>
      </c>
      <c r="AN78">
        <f t="shared" si="41"/>
        <v>4.7723334403230821E-4</v>
      </c>
      <c r="AO78">
        <f t="shared" si="42"/>
        <v>9.2492340539431176E-3</v>
      </c>
      <c r="AQ78">
        <f t="shared" si="43"/>
        <v>3.9570879563067391E-4</v>
      </c>
      <c r="AR78">
        <f t="shared" si="44"/>
        <v>8.716419435553938E-3</v>
      </c>
      <c r="AT78">
        <f t="shared" si="28"/>
        <v>1.7696635326495171E-4</v>
      </c>
      <c r="AU78">
        <f t="shared" si="29"/>
        <v>3.5584633335308852E-3</v>
      </c>
      <c r="AW78">
        <f t="shared" si="45"/>
        <v>8.7563302646322519E-2</v>
      </c>
    </row>
    <row r="79" spans="1:49" x14ac:dyDescent="0.2">
      <c r="A79" t="s">
        <v>191</v>
      </c>
      <c r="B79">
        <v>618.46799999999996</v>
      </c>
      <c r="C79">
        <v>0</v>
      </c>
      <c r="D79">
        <v>0</v>
      </c>
      <c r="E79">
        <v>6.1163753414691002E-4</v>
      </c>
      <c r="F79">
        <v>0</v>
      </c>
      <c r="G79">
        <v>0</v>
      </c>
      <c r="H79">
        <v>0</v>
      </c>
      <c r="I79">
        <v>5.3396712365052698E-4</v>
      </c>
      <c r="J79">
        <v>0</v>
      </c>
      <c r="K79">
        <v>0</v>
      </c>
      <c r="L79">
        <v>1.5190795032840299E-3</v>
      </c>
      <c r="M79">
        <v>1.0674349557524099E-2</v>
      </c>
      <c r="N79">
        <v>0</v>
      </c>
      <c r="O79">
        <v>0</v>
      </c>
      <c r="P79">
        <v>6.9837586612509304E-3</v>
      </c>
      <c r="Q79">
        <v>2.4805708829495001E-3</v>
      </c>
      <c r="R79">
        <v>2.6226453231082201E-3</v>
      </c>
      <c r="S79">
        <v>0</v>
      </c>
      <c r="T79">
        <v>7.4177545432287399E-4</v>
      </c>
      <c r="U79">
        <v>0</v>
      </c>
      <c r="V79">
        <v>0</v>
      </c>
      <c r="W79">
        <v>1.8050166049366099E-3</v>
      </c>
      <c r="X79">
        <v>2.9356964569529501E-3</v>
      </c>
      <c r="AA79" t="str">
        <f t="shared" si="19"/>
        <v>Cer_d18:2/22:1</v>
      </c>
      <c r="AB79">
        <f t="shared" si="20"/>
        <v>0</v>
      </c>
      <c r="AC79">
        <f t="shared" si="21"/>
        <v>3.0581876707345501E-4</v>
      </c>
      <c r="AD79">
        <f t="shared" si="22"/>
        <v>0</v>
      </c>
      <c r="AE79">
        <f t="shared" si="23"/>
        <v>2.6698356182526349E-4</v>
      </c>
      <c r="AF79">
        <f t="shared" si="24"/>
        <v>7.5953975164201495E-4</v>
      </c>
      <c r="AG79">
        <f t="shared" si="25"/>
        <v>5.3371747787620497E-3</v>
      </c>
      <c r="AH79">
        <f t="shared" si="26"/>
        <v>3.4918793306254652E-3</v>
      </c>
      <c r="AI79">
        <f t="shared" si="27"/>
        <v>2.5516081030288601E-3</v>
      </c>
      <c r="AJ79">
        <f t="shared" si="38"/>
        <v>0</v>
      </c>
      <c r="AK79">
        <f t="shared" si="39"/>
        <v>2.37035653094478E-3</v>
      </c>
      <c r="AM79" t="str">
        <f t="shared" si="40"/>
        <v>Cer_d18:2/22:1</v>
      </c>
      <c r="AN79">
        <f t="shared" si="41"/>
        <v>2.664684161081467E-4</v>
      </c>
      <c r="AO79">
        <f t="shared" si="42"/>
        <v>2.7502037486722311E-3</v>
      </c>
      <c r="AQ79">
        <f t="shared" si="43"/>
        <v>3.1091754975705544E-4</v>
      </c>
      <c r="AR79">
        <f t="shared" si="44"/>
        <v>1.9358361615774864E-3</v>
      </c>
      <c r="AT79">
        <f t="shared" si="28"/>
        <v>1.3904655533088982E-4</v>
      </c>
      <c r="AU79">
        <f t="shared" si="29"/>
        <v>7.9030180358213538E-4</v>
      </c>
      <c r="AW79">
        <f t="shared" si="45"/>
        <v>4.4550067136438283E-2</v>
      </c>
    </row>
    <row r="80" spans="1:49" x14ac:dyDescent="0.2">
      <c r="A80" t="s">
        <v>192</v>
      </c>
      <c r="B80">
        <v>620.47</v>
      </c>
      <c r="C80">
        <v>2.5510271170883E-3</v>
      </c>
      <c r="D80">
        <v>8.3240552848659298E-3</v>
      </c>
      <c r="E80">
        <v>3.4892019250111202E-3</v>
      </c>
      <c r="F80">
        <v>2.2688690745216599E-3</v>
      </c>
      <c r="G80">
        <v>4.9717558120994498E-3</v>
      </c>
      <c r="H80">
        <v>4.7352421198293996E-3</v>
      </c>
      <c r="I80">
        <v>2.8491151760267402E-3</v>
      </c>
      <c r="J80">
        <v>5.0286356451491E-3</v>
      </c>
      <c r="K80">
        <v>4.1847089981254396E-3</v>
      </c>
      <c r="L80">
        <v>5.2574655263317501E-3</v>
      </c>
      <c r="M80">
        <v>5.8359700134775198E-2</v>
      </c>
      <c r="N80">
        <v>3.0456886978395301E-2</v>
      </c>
      <c r="O80">
        <v>7.0095853645534195E-2</v>
      </c>
      <c r="P80">
        <v>0.101160811592568</v>
      </c>
      <c r="Q80">
        <v>6.7903794572770307E-2</v>
      </c>
      <c r="R80">
        <v>7.1715659038044499E-2</v>
      </c>
      <c r="S80">
        <v>1.7229715308196499E-2</v>
      </c>
      <c r="T80">
        <v>8.9727115474351592E-3</v>
      </c>
      <c r="U80">
        <v>1.2909878363457999E-2</v>
      </c>
      <c r="V80">
        <v>2.8473639325239501E-2</v>
      </c>
      <c r="W80">
        <v>1.17423328853221E-2</v>
      </c>
      <c r="X80">
        <v>1.72720925842932E-2</v>
      </c>
      <c r="AA80" t="str">
        <f t="shared" ref="AA80:AA100" si="46">A80</f>
        <v>Cer_d18:2/22:0</v>
      </c>
      <c r="AB80">
        <f t="shared" ref="AB80:AB100" si="47">AVERAGE(C80:D80)</f>
        <v>5.4375412009771149E-3</v>
      </c>
      <c r="AC80">
        <f t="shared" ref="AC80:AC100" si="48">AVERAGE(E80:F80)</f>
        <v>2.87903549976639E-3</v>
      </c>
      <c r="AD80">
        <f t="shared" ref="AD80:AD100" si="49">AVERAGE(G80:H80)</f>
        <v>4.8534989659644243E-3</v>
      </c>
      <c r="AE80">
        <f t="shared" ref="AE80:AE100" si="50">AVERAGE(I80:J80)</f>
        <v>3.9388754105879201E-3</v>
      </c>
      <c r="AF80">
        <f t="shared" ref="AF80:AF100" si="51">AVERAGE(K80:L80)</f>
        <v>4.7210872622285953E-3</v>
      </c>
      <c r="AG80">
        <f t="shared" ref="AG80:AG100" si="52">AVERAGE(M80:N80)</f>
        <v>4.4408293556585252E-2</v>
      </c>
      <c r="AH80">
        <f t="shared" ref="AH80:AH100" si="53">AVERAGE(O80:P80)</f>
        <v>8.562833261905109E-2</v>
      </c>
      <c r="AI80">
        <f t="shared" ref="AI80:AI100" si="54">AVERAGE(Q80:R80)</f>
        <v>6.9809726805407396E-2</v>
      </c>
      <c r="AJ80">
        <f t="shared" si="38"/>
        <v>2.0691758844348748E-2</v>
      </c>
      <c r="AK80">
        <f t="shared" si="39"/>
        <v>1.4507212734807651E-2</v>
      </c>
      <c r="AM80" t="str">
        <f t="shared" si="40"/>
        <v>Cer_d18:2/22:0</v>
      </c>
      <c r="AN80">
        <f t="shared" si="41"/>
        <v>4.3660076679048884E-3</v>
      </c>
      <c r="AO80">
        <f t="shared" si="42"/>
        <v>4.7009064912040023E-2</v>
      </c>
      <c r="AQ80">
        <f t="shared" si="43"/>
        <v>9.8810950690526997E-4</v>
      </c>
      <c r="AR80">
        <f t="shared" si="44"/>
        <v>3.068816150511466E-2</v>
      </c>
      <c r="AT80">
        <f t="shared" ref="AT80:AT100" si="55">AQ80/SQRT(5)</f>
        <v>4.418960053307963E-4</v>
      </c>
      <c r="AU80">
        <f t="shared" ref="AU80:AU100" si="56">AR80/SQRT(6)</f>
        <v>1.252838947194199E-2</v>
      </c>
      <c r="AW80">
        <f t="shared" si="45"/>
        <v>3.5926429332729548E-2</v>
      </c>
    </row>
    <row r="81" spans="1:49" x14ac:dyDescent="0.2">
      <c r="A81" t="s">
        <v>193</v>
      </c>
      <c r="B81">
        <v>646.49599999999998</v>
      </c>
      <c r="C81">
        <v>1.27090147181733E-2</v>
      </c>
      <c r="D81">
        <v>9.6699269232032193E-3</v>
      </c>
      <c r="E81">
        <v>1.3357325657759401E-2</v>
      </c>
      <c r="F81">
        <v>1.49594767868205E-2</v>
      </c>
      <c r="G81">
        <v>7.5786396991346901E-3</v>
      </c>
      <c r="H81">
        <v>1.0322735135992101E-2</v>
      </c>
      <c r="I81">
        <v>9.4731034546165702E-3</v>
      </c>
      <c r="J81">
        <v>5.8141201168962096E-3</v>
      </c>
      <c r="K81">
        <v>1.6744512286922399E-2</v>
      </c>
      <c r="L81">
        <v>1.2209358411573799E-2</v>
      </c>
      <c r="M81">
        <v>9.5806809829961107E-2</v>
      </c>
      <c r="N81">
        <v>0.13096207443392699</v>
      </c>
      <c r="O81">
        <v>0.107339079122968</v>
      </c>
      <c r="P81">
        <v>0.20073774284875201</v>
      </c>
      <c r="Q81">
        <v>5.9066559831606198E-2</v>
      </c>
      <c r="R81">
        <v>9.0060142250393396E-2</v>
      </c>
      <c r="S81">
        <v>2.4522732786845601E-2</v>
      </c>
      <c r="T81">
        <v>2.77469706987638E-2</v>
      </c>
      <c r="U81">
        <v>1.6160939440054499E-2</v>
      </c>
      <c r="V81">
        <v>1.56149867578033E-2</v>
      </c>
      <c r="W81">
        <v>3.1520511590978899E-2</v>
      </c>
      <c r="X81">
        <v>1.1268444343794501E-3</v>
      </c>
      <c r="AA81" t="str">
        <f t="shared" si="46"/>
        <v>Cer_d18:2/24:1</v>
      </c>
      <c r="AB81">
        <f t="shared" si="47"/>
        <v>1.118947082068826E-2</v>
      </c>
      <c r="AC81">
        <f t="shared" si="48"/>
        <v>1.4158401222289951E-2</v>
      </c>
      <c r="AD81">
        <f t="shared" si="49"/>
        <v>8.9506874175633959E-3</v>
      </c>
      <c r="AE81">
        <f t="shared" si="50"/>
        <v>7.6436117857563903E-3</v>
      </c>
      <c r="AF81">
        <f t="shared" si="51"/>
        <v>1.4476935349248099E-2</v>
      </c>
      <c r="AG81">
        <f t="shared" si="52"/>
        <v>0.11338444213194404</v>
      </c>
      <c r="AH81">
        <f t="shared" si="53"/>
        <v>0.15403841098586002</v>
      </c>
      <c r="AI81">
        <f t="shared" si="54"/>
        <v>7.4563351040999801E-2</v>
      </c>
      <c r="AJ81">
        <f t="shared" si="38"/>
        <v>1.5887963098928898E-2</v>
      </c>
      <c r="AK81">
        <f t="shared" si="39"/>
        <v>1.6323678012679175E-2</v>
      </c>
      <c r="AM81" t="str">
        <f t="shared" si="40"/>
        <v>Cer_d18:2/24:1</v>
      </c>
      <c r="AN81">
        <f t="shared" si="41"/>
        <v>1.1283821319109221E-2</v>
      </c>
      <c r="AO81">
        <f t="shared" si="42"/>
        <v>7.48395690540824E-2</v>
      </c>
      <c r="AQ81">
        <f t="shared" si="43"/>
        <v>3.0480620111411711E-3</v>
      </c>
      <c r="AR81">
        <f t="shared" si="44"/>
        <v>6.0534373395152441E-2</v>
      </c>
      <c r="AT81">
        <f t="shared" si="55"/>
        <v>1.363134771309276E-3</v>
      </c>
      <c r="AU81">
        <f t="shared" si="56"/>
        <v>2.4713054452872137E-2</v>
      </c>
      <c r="AW81">
        <f t="shared" si="45"/>
        <v>7.8641853044199114E-2</v>
      </c>
    </row>
    <row r="82" spans="1:49" x14ac:dyDescent="0.2">
      <c r="A82" t="s">
        <v>194</v>
      </c>
      <c r="B82">
        <v>648.49800000000005</v>
      </c>
      <c r="C82">
        <v>3.9690463839606397E-3</v>
      </c>
      <c r="D82">
        <v>6.5539539032549296E-3</v>
      </c>
      <c r="E82">
        <v>3.8751826169450402E-3</v>
      </c>
      <c r="F82">
        <v>2.5792655994632502E-3</v>
      </c>
      <c r="G82">
        <v>1.74737608847553E-3</v>
      </c>
      <c r="H82">
        <v>1.9107027388661599E-3</v>
      </c>
      <c r="I82">
        <v>1.50247966269626E-3</v>
      </c>
      <c r="J82">
        <v>3.5250150360355099E-3</v>
      </c>
      <c r="K82">
        <v>2.5706575472691602E-3</v>
      </c>
      <c r="L82">
        <v>3.0627024220692099E-3</v>
      </c>
      <c r="M82">
        <v>4.0072253962641101E-2</v>
      </c>
      <c r="N82">
        <v>3.2877247241503399E-2</v>
      </c>
      <c r="O82">
        <v>4.48567560425778E-2</v>
      </c>
      <c r="P82">
        <v>9.3983313250433201E-2</v>
      </c>
      <c r="Q82">
        <v>1.9784655623941799E-2</v>
      </c>
      <c r="R82">
        <v>2.22703705675588E-2</v>
      </c>
      <c r="S82">
        <v>8.1422801257674399E-3</v>
      </c>
      <c r="T82">
        <v>1.5355922344159299E-2</v>
      </c>
      <c r="U82">
        <v>6.4797408293267196E-3</v>
      </c>
      <c r="V82">
        <v>3.4460446269725799E-3</v>
      </c>
      <c r="W82">
        <v>1.00246496246621E-2</v>
      </c>
      <c r="X82">
        <v>1.6724417781602201E-2</v>
      </c>
      <c r="AA82" t="str">
        <f t="shared" si="46"/>
        <v>Cer_d18:2/24:0</v>
      </c>
      <c r="AB82">
        <f t="shared" si="47"/>
        <v>5.2615001436077842E-3</v>
      </c>
      <c r="AC82">
        <f t="shared" si="48"/>
        <v>3.2272241082041452E-3</v>
      </c>
      <c r="AD82">
        <f t="shared" si="49"/>
        <v>1.8290394136708449E-3</v>
      </c>
      <c r="AE82">
        <f t="shared" si="50"/>
        <v>2.5137473493658849E-3</v>
      </c>
      <c r="AF82">
        <f t="shared" si="51"/>
        <v>2.816679984669185E-3</v>
      </c>
      <c r="AG82">
        <f t="shared" si="52"/>
        <v>3.6474750602072253E-2</v>
      </c>
      <c r="AH82">
        <f t="shared" si="53"/>
        <v>6.9420034646505507E-2</v>
      </c>
      <c r="AI82">
        <f t="shared" si="54"/>
        <v>2.1027513095750301E-2</v>
      </c>
      <c r="AJ82">
        <f t="shared" si="38"/>
        <v>4.9628927281496499E-3</v>
      </c>
      <c r="AK82">
        <f t="shared" si="39"/>
        <v>1.3374533703132151E-2</v>
      </c>
      <c r="AM82" t="str">
        <f t="shared" si="40"/>
        <v>Cer_d18:2/24:0</v>
      </c>
      <c r="AN82">
        <f t="shared" si="41"/>
        <v>3.1296381999035686E-3</v>
      </c>
      <c r="AO82">
        <f t="shared" si="42"/>
        <v>2.9051944955121971E-2</v>
      </c>
      <c r="AQ82">
        <f t="shared" si="43"/>
        <v>1.2964547758716769E-3</v>
      </c>
      <c r="AR82">
        <f t="shared" si="44"/>
        <v>2.5372898319011069E-2</v>
      </c>
      <c r="AT82">
        <f t="shared" si="55"/>
        <v>5.7979220172066468E-4</v>
      </c>
      <c r="AU82">
        <f t="shared" si="56"/>
        <v>1.0358442362849694E-2</v>
      </c>
      <c r="AW82">
        <f t="shared" si="45"/>
        <v>8.4300354574293024E-2</v>
      </c>
    </row>
    <row r="83" spans="1:49" x14ac:dyDescent="0.2">
      <c r="A83" t="s">
        <v>195</v>
      </c>
      <c r="B83">
        <v>674.524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8.4141716817598899E-4</v>
      </c>
      <c r="K83">
        <v>0</v>
      </c>
      <c r="L83">
        <v>8.1844962049848697E-4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1.93250062446246E-3</v>
      </c>
      <c r="U83">
        <v>0</v>
      </c>
      <c r="V83">
        <v>0</v>
      </c>
      <c r="W83">
        <v>0</v>
      </c>
      <c r="X83">
        <v>0</v>
      </c>
      <c r="AA83" t="str">
        <f t="shared" si="46"/>
        <v>Cer_d18:2/26:1</v>
      </c>
      <c r="AB83">
        <f t="shared" si="47"/>
        <v>0</v>
      </c>
      <c r="AC83">
        <f t="shared" si="48"/>
        <v>0</v>
      </c>
      <c r="AD83">
        <f t="shared" si="49"/>
        <v>0</v>
      </c>
      <c r="AE83">
        <f t="shared" si="50"/>
        <v>4.2070858408799449E-4</v>
      </c>
      <c r="AF83">
        <f t="shared" si="51"/>
        <v>4.0922481024924348E-4</v>
      </c>
      <c r="AG83">
        <f t="shared" si="52"/>
        <v>0</v>
      </c>
      <c r="AH83">
        <f t="shared" si="53"/>
        <v>0</v>
      </c>
      <c r="AI83">
        <f t="shared" si="54"/>
        <v>0</v>
      </c>
      <c r="AJ83">
        <f t="shared" si="38"/>
        <v>0</v>
      </c>
      <c r="AK83">
        <f t="shared" si="39"/>
        <v>0</v>
      </c>
      <c r="AM83" t="str">
        <f t="shared" si="40"/>
        <v>Cer_d18:2/26:1</v>
      </c>
      <c r="AN83">
        <f t="shared" si="41"/>
        <v>1.6598667886744757E-4</v>
      </c>
      <c r="AO83">
        <f t="shared" si="42"/>
        <v>0</v>
      </c>
      <c r="AQ83">
        <f t="shared" si="43"/>
        <v>2.2732288173522513E-4</v>
      </c>
      <c r="AR83">
        <f t="shared" si="44"/>
        <v>0</v>
      </c>
      <c r="AT83">
        <f t="shared" si="55"/>
        <v>1.0166188328022174E-4</v>
      </c>
      <c r="AU83">
        <f t="shared" si="56"/>
        <v>0</v>
      </c>
      <c r="AW83">
        <f t="shared" si="45"/>
        <v>0.17786229507373824</v>
      </c>
    </row>
    <row r="84" spans="1:49" x14ac:dyDescent="0.2">
      <c r="A84" t="s">
        <v>196</v>
      </c>
      <c r="B84">
        <v>676.52599999999995</v>
      </c>
      <c r="C84">
        <v>0</v>
      </c>
      <c r="D84">
        <v>0</v>
      </c>
      <c r="E84">
        <v>0</v>
      </c>
      <c r="F84">
        <v>6.2193856156645398E-4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4.8334699994676501E-3</v>
      </c>
      <c r="P84">
        <v>0</v>
      </c>
      <c r="Q84">
        <v>0</v>
      </c>
      <c r="R84">
        <v>0</v>
      </c>
      <c r="S84">
        <v>0</v>
      </c>
      <c r="T84">
        <v>0</v>
      </c>
      <c r="U84">
        <v>2.5409350730364101E-3</v>
      </c>
      <c r="V84">
        <v>0</v>
      </c>
      <c r="W84">
        <v>0</v>
      </c>
      <c r="X84">
        <v>0</v>
      </c>
      <c r="AA84" t="str">
        <f t="shared" si="46"/>
        <v>Cer_d18:2/26:0</v>
      </c>
      <c r="AB84">
        <f t="shared" si="47"/>
        <v>0</v>
      </c>
      <c r="AC84">
        <f t="shared" si="48"/>
        <v>3.1096928078322699E-4</v>
      </c>
      <c r="AD84">
        <f t="shared" si="49"/>
        <v>0</v>
      </c>
      <c r="AE84">
        <f t="shared" si="50"/>
        <v>0</v>
      </c>
      <c r="AF84">
        <f t="shared" si="51"/>
        <v>0</v>
      </c>
      <c r="AG84">
        <f t="shared" si="52"/>
        <v>0</v>
      </c>
      <c r="AH84">
        <f t="shared" si="53"/>
        <v>2.416734999733825E-3</v>
      </c>
      <c r="AI84">
        <f t="shared" si="54"/>
        <v>0</v>
      </c>
      <c r="AJ84">
        <f t="shared" si="38"/>
        <v>1.270467536518205E-3</v>
      </c>
      <c r="AK84">
        <f t="shared" si="39"/>
        <v>0</v>
      </c>
      <c r="AM84" t="str">
        <f t="shared" si="40"/>
        <v>Cer_d18:2/26:0</v>
      </c>
      <c r="AN84">
        <f t="shared" si="41"/>
        <v>6.2193856156645395E-5</v>
      </c>
      <c r="AO84">
        <f t="shared" si="42"/>
        <v>7.3744050725040608E-4</v>
      </c>
      <c r="AQ84">
        <f t="shared" si="43"/>
        <v>1.3906969014910293E-4</v>
      </c>
      <c r="AR84">
        <f t="shared" si="44"/>
        <v>1.0880720692601671E-3</v>
      </c>
      <c r="AT84">
        <f t="shared" si="55"/>
        <v>6.2193856156645395E-5</v>
      </c>
      <c r="AU84">
        <f t="shared" si="56"/>
        <v>4.4420356217694123E-4</v>
      </c>
      <c r="AW84">
        <f t="shared" si="45"/>
        <v>0.23857913179477974</v>
      </c>
    </row>
    <row r="85" spans="1:49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115</v>
      </c>
      <c r="H85" t="s">
        <v>115</v>
      </c>
      <c r="I85" t="s">
        <v>115</v>
      </c>
      <c r="J85" t="s">
        <v>115</v>
      </c>
      <c r="K85" t="s">
        <v>115</v>
      </c>
      <c r="L85" t="s">
        <v>115</v>
      </c>
      <c r="M85" t="s">
        <v>115</v>
      </c>
      <c r="N85" t="s">
        <v>115</v>
      </c>
      <c r="O85" t="s">
        <v>115</v>
      </c>
      <c r="P85" t="s">
        <v>115</v>
      </c>
      <c r="Q85" t="s">
        <v>115</v>
      </c>
      <c r="R85" t="s">
        <v>115</v>
      </c>
      <c r="S85" t="s">
        <v>115</v>
      </c>
      <c r="T85" t="s">
        <v>115</v>
      </c>
      <c r="U85" t="s">
        <v>115</v>
      </c>
      <c r="V85" t="s">
        <v>115</v>
      </c>
      <c r="W85" t="s">
        <v>115</v>
      </c>
      <c r="X85" t="s">
        <v>115</v>
      </c>
    </row>
    <row r="86" spans="1:49" x14ac:dyDescent="0.2">
      <c r="A86" t="s">
        <v>116</v>
      </c>
      <c r="B86">
        <v>46558.673999999999</v>
      </c>
      <c r="C86">
        <v>0.22291719923123801</v>
      </c>
      <c r="D86">
        <v>0.21174556011548901</v>
      </c>
      <c r="E86">
        <v>0.20812027708567599</v>
      </c>
      <c r="F86">
        <v>0.14936369961253801</v>
      </c>
      <c r="G86">
        <v>0.158296036832306</v>
      </c>
      <c r="H86">
        <v>0.17292058194876</v>
      </c>
      <c r="I86">
        <v>0.126568622045799</v>
      </c>
      <c r="J86">
        <v>0.16596556710628699</v>
      </c>
      <c r="K86">
        <v>0.21478548147572599</v>
      </c>
      <c r="L86">
        <v>0.20957728522050201</v>
      </c>
      <c r="M86">
        <v>1.0949474297877999</v>
      </c>
      <c r="N86">
        <v>0.87257756004670295</v>
      </c>
      <c r="O86">
        <v>1.3965175871915101</v>
      </c>
      <c r="P86">
        <v>2.03057968296365</v>
      </c>
      <c r="Q86">
        <v>2.4882300676887001</v>
      </c>
      <c r="R86">
        <v>2.5386467458694302</v>
      </c>
      <c r="S86">
        <v>0.432805823194228</v>
      </c>
      <c r="T86">
        <v>0.39085936587820702</v>
      </c>
      <c r="U86">
        <v>0.31275833758171701</v>
      </c>
      <c r="V86">
        <v>0.29162684560697499</v>
      </c>
      <c r="W86">
        <v>0.43991535571624202</v>
      </c>
      <c r="X86">
        <v>0.39942840391212098</v>
      </c>
      <c r="AA86" t="str">
        <f t="shared" si="46"/>
        <v>TOTAL</v>
      </c>
      <c r="AB86">
        <f t="shared" si="47"/>
        <v>0.21733137967336352</v>
      </c>
      <c r="AC86">
        <f t="shared" si="48"/>
        <v>0.17874198834910698</v>
      </c>
      <c r="AD86">
        <f t="shared" si="49"/>
        <v>0.165608309390533</v>
      </c>
      <c r="AE86">
        <f t="shared" si="50"/>
        <v>0.14626709457604298</v>
      </c>
      <c r="AF86">
        <f t="shared" si="51"/>
        <v>0.21218138334811398</v>
      </c>
      <c r="AG86">
        <f t="shared" si="52"/>
        <v>0.98376249491725143</v>
      </c>
      <c r="AH86">
        <f t="shared" si="53"/>
        <v>1.7135486350775802</v>
      </c>
      <c r="AI86">
        <f t="shared" si="54"/>
        <v>2.5134384067790654</v>
      </c>
      <c r="AJ86">
        <f>AVERAGE(U86:V86)</f>
        <v>0.30219259159434597</v>
      </c>
      <c r="AK86">
        <f>AVERAGE(W86:X86)</f>
        <v>0.41967187981418153</v>
      </c>
      <c r="AM86" t="str">
        <f>A86</f>
        <v>TOTAL</v>
      </c>
      <c r="AN86">
        <f>AVERAGE(AB86:AF86)</f>
        <v>0.18402603106743209</v>
      </c>
      <c r="AO86">
        <f>AVERAGE(AG86:AK86)</f>
        <v>1.1865228016364848</v>
      </c>
      <c r="AQ86">
        <f>STDEV(AB86:AF86)</f>
        <v>3.0392601780653238E-2</v>
      </c>
      <c r="AR86">
        <f>STDEV(AG86:AK86)</f>
        <v>0.92866480106642191</v>
      </c>
      <c r="AT86">
        <f t="shared" si="55"/>
        <v>1.3591984718924357E-2</v>
      </c>
      <c r="AU86">
        <f t="shared" si="56"/>
        <v>0.37912581744933022</v>
      </c>
      <c r="AW86">
        <f>TTEST(AB86:AF86,AG86:AK86,2,3)</f>
        <v>7.3215223173395572E-2</v>
      </c>
    </row>
    <row r="89" spans="1:49" x14ac:dyDescent="0.2">
      <c r="A89" s="1" t="s">
        <v>2120</v>
      </c>
      <c r="B89" s="5"/>
      <c r="C89">
        <f t="shared" ref="C89:F89" si="57">SUM(C84,C82,C80,C73,C67,C63,C61,C58:C59,C56,C54,C47,C41,C37,C35,C32:C33,C30,C28,C21,C15,C11,C9,C7)</f>
        <v>0.14996322570615012</v>
      </c>
      <c r="D89">
        <f t="shared" si="57"/>
        <v>0.15356317902215932</v>
      </c>
      <c r="E89">
        <f t="shared" si="57"/>
        <v>0.13829927673798464</v>
      </c>
      <c r="F89">
        <f t="shared" si="57"/>
        <v>0.1000365933929378</v>
      </c>
      <c r="G89">
        <f t="shared" ref="G89:X89" si="58">SUM(G84,G82,G80,G73,G67,G63,G61,G58:G59,G56,G54,G47,G41,G37,G35,G32:G33,G30,G28,G21,G15,G11,G9,G7)</f>
        <v>0.11306036460347252</v>
      </c>
      <c r="H89">
        <f t="shared" si="58"/>
        <v>0.1147628982145575</v>
      </c>
      <c r="I89">
        <f t="shared" si="58"/>
        <v>8.8882895185442123E-2</v>
      </c>
      <c r="J89">
        <f t="shared" si="58"/>
        <v>0.12650281130337498</v>
      </c>
      <c r="K89">
        <f t="shared" si="58"/>
        <v>0.14423903900699356</v>
      </c>
      <c r="L89">
        <f t="shared" si="58"/>
        <v>0.13725793182781315</v>
      </c>
      <c r="M89">
        <f t="shared" si="58"/>
        <v>0.77974000594862825</v>
      </c>
      <c r="N89">
        <f t="shared" si="58"/>
        <v>0.59739433527518693</v>
      </c>
      <c r="O89">
        <f t="shared" si="58"/>
        <v>1.0220568144288313</v>
      </c>
      <c r="P89">
        <f t="shared" si="58"/>
        <v>1.4112752261042145</v>
      </c>
      <c r="Q89">
        <f t="shared" si="58"/>
        <v>2.1733150853076713</v>
      </c>
      <c r="R89">
        <f t="shared" si="58"/>
        <v>2.1902514169361824</v>
      </c>
      <c r="S89">
        <f t="shared" si="58"/>
        <v>0.31232860633727039</v>
      </c>
      <c r="T89">
        <f t="shared" si="58"/>
        <v>0.26755976926510189</v>
      </c>
      <c r="U89">
        <f t="shared" si="58"/>
        <v>0.24147081513793495</v>
      </c>
      <c r="V89">
        <f t="shared" si="58"/>
        <v>0.19822291600230588</v>
      </c>
      <c r="W89">
        <f t="shared" si="58"/>
        <v>0.30114336961496962</v>
      </c>
      <c r="X89">
        <f t="shared" si="58"/>
        <v>0.30299557829113716</v>
      </c>
      <c r="AA89" t="str">
        <f t="shared" si="46"/>
        <v>Saturated Sum</v>
      </c>
      <c r="AB89">
        <f t="shared" si="47"/>
        <v>0.15176320236415472</v>
      </c>
      <c r="AC89">
        <f t="shared" si="48"/>
        <v>0.11916793506546122</v>
      </c>
      <c r="AD89">
        <f t="shared" si="49"/>
        <v>0.113911631409015</v>
      </c>
      <c r="AE89">
        <f t="shared" si="50"/>
        <v>0.10769285324440855</v>
      </c>
      <c r="AF89">
        <f t="shared" si="51"/>
        <v>0.14074848541740337</v>
      </c>
      <c r="AG89">
        <f t="shared" si="52"/>
        <v>0.68856717061190764</v>
      </c>
      <c r="AH89">
        <f t="shared" si="53"/>
        <v>1.2166660202665229</v>
      </c>
      <c r="AI89">
        <f t="shared" si="54"/>
        <v>2.1817832511219271</v>
      </c>
      <c r="AJ89">
        <f t="shared" ref="AJ89:AJ97" si="59">AVERAGE(U89:V89)</f>
        <v>0.2198468655701204</v>
      </c>
      <c r="AK89">
        <f t="shared" ref="AK89:AK97" si="60">AVERAGE(W89:X89)</f>
        <v>0.30206947395305339</v>
      </c>
      <c r="AM89" t="str">
        <f t="shared" ref="AM89:AM97" si="61">A89</f>
        <v>Saturated Sum</v>
      </c>
      <c r="AN89">
        <f t="shared" ref="AN89:AN97" si="62">AVERAGE(AB89:AF89)</f>
        <v>0.12665682150008856</v>
      </c>
      <c r="AO89">
        <f t="shared" ref="AO89:AO97" si="63">AVERAGE(AG89:AK89)</f>
        <v>0.92178655630470607</v>
      </c>
      <c r="AQ89">
        <f t="shared" ref="AQ89:AQ97" si="64">STDEV(AB89:AF89)</f>
        <v>1.8755404118152772E-2</v>
      </c>
      <c r="AR89">
        <f t="shared" ref="AR89:AR97" si="65">STDEV(AG89:AK89)</f>
        <v>0.80710988140814321</v>
      </c>
      <c r="AT89">
        <f t="shared" si="55"/>
        <v>8.3876717107338183E-3</v>
      </c>
      <c r="AU89">
        <f t="shared" si="56"/>
        <v>0.32950122930136572</v>
      </c>
      <c r="AW89">
        <f t="shared" ref="AW89:AW97" si="66">TTEST(AB89:AF89,AG89:AK89,2,3)</f>
        <v>9.2344047750955227E-2</v>
      </c>
    </row>
    <row r="90" spans="1:49" x14ac:dyDescent="0.2">
      <c r="A90" s="1" t="s">
        <v>2121</v>
      </c>
      <c r="B90" s="5"/>
      <c r="C90">
        <f t="shared" ref="C90:F90" si="67">SUM(C83,C81,C79,C72,C66,C62,C60,C57,C55,C53,C46,C40,C36,C34,C31,C29,C27,C20,C14,C10,C8)</f>
        <v>6.7323377393294262E-2</v>
      </c>
      <c r="D90">
        <f t="shared" si="67"/>
        <v>5.06297586329926E-2</v>
      </c>
      <c r="E90">
        <f t="shared" si="67"/>
        <v>6.0535288262506301E-2</v>
      </c>
      <c r="F90">
        <f t="shared" si="67"/>
        <v>4.5939330732872451E-2</v>
      </c>
      <c r="G90">
        <f t="shared" ref="G90:X90" si="68">SUM(G83,G81,G79,G72,G66,G62,G60,G57,G55,G53,G46,G40,G36,G34,G31,G29,G27,G20,G14,G10,G8)</f>
        <v>4.2738982792714486E-2</v>
      </c>
      <c r="H90">
        <f t="shared" si="68"/>
        <v>5.2328946856646068E-2</v>
      </c>
      <c r="I90">
        <f t="shared" si="68"/>
        <v>3.6341245386686351E-2</v>
      </c>
      <c r="J90">
        <f t="shared" si="68"/>
        <v>3.7358306671664877E-2</v>
      </c>
      <c r="K90">
        <f t="shared" si="68"/>
        <v>6.0649078744768957E-2</v>
      </c>
      <c r="L90">
        <f t="shared" si="68"/>
        <v>6.3104013243229548E-2</v>
      </c>
      <c r="M90">
        <f t="shared" si="68"/>
        <v>0.24384029119106676</v>
      </c>
      <c r="N90">
        <f t="shared" si="68"/>
        <v>0.19651423349719022</v>
      </c>
      <c r="O90">
        <f t="shared" si="68"/>
        <v>0.24738151990987312</v>
      </c>
      <c r="P90">
        <f t="shared" si="68"/>
        <v>0.51274335774435598</v>
      </c>
      <c r="Q90">
        <f t="shared" si="68"/>
        <v>0.2343724645646291</v>
      </c>
      <c r="R90">
        <f t="shared" si="68"/>
        <v>0.26696931458232126</v>
      </c>
      <c r="S90">
        <f t="shared" si="68"/>
        <v>8.5007899443768437E-2</v>
      </c>
      <c r="T90">
        <f t="shared" si="68"/>
        <v>9.0532008479967382E-2</v>
      </c>
      <c r="U90">
        <f t="shared" si="68"/>
        <v>4.5405224573458865E-2</v>
      </c>
      <c r="V90">
        <f t="shared" si="68"/>
        <v>6.608201222715554E-2</v>
      </c>
      <c r="W90">
        <f t="shared" si="68"/>
        <v>9.9107909835504118E-2</v>
      </c>
      <c r="X90">
        <f t="shared" si="68"/>
        <v>6.9196121812161698E-2</v>
      </c>
      <c r="AA90" t="str">
        <f t="shared" si="46"/>
        <v>Mono Sum</v>
      </c>
      <c r="AB90">
        <f t="shared" si="47"/>
        <v>5.8976568013143431E-2</v>
      </c>
      <c r="AC90">
        <f t="shared" si="48"/>
        <v>5.3237309497689372E-2</v>
      </c>
      <c r="AD90">
        <f t="shared" si="49"/>
        <v>4.753396482468028E-2</v>
      </c>
      <c r="AE90">
        <f t="shared" si="50"/>
        <v>3.6849776029175614E-2</v>
      </c>
      <c r="AF90">
        <f t="shared" si="51"/>
        <v>6.1876545993999249E-2</v>
      </c>
      <c r="AG90">
        <f t="shared" si="52"/>
        <v>0.22017726234412849</v>
      </c>
      <c r="AH90">
        <f t="shared" si="53"/>
        <v>0.38006243882711455</v>
      </c>
      <c r="AI90">
        <f t="shared" si="54"/>
        <v>0.25067088957347516</v>
      </c>
      <c r="AJ90">
        <f t="shared" si="59"/>
        <v>5.5743618400307199E-2</v>
      </c>
      <c r="AK90">
        <f t="shared" si="60"/>
        <v>8.4152015823832915E-2</v>
      </c>
      <c r="AM90" t="str">
        <f t="shared" si="61"/>
        <v>Mono Sum</v>
      </c>
      <c r="AN90">
        <f t="shared" si="62"/>
        <v>5.1694832871737595E-2</v>
      </c>
      <c r="AO90">
        <f t="shared" si="63"/>
        <v>0.19816124499377166</v>
      </c>
      <c r="AQ90">
        <f t="shared" si="64"/>
        <v>9.9594015693607475E-3</v>
      </c>
      <c r="AR90">
        <f t="shared" si="65"/>
        <v>0.13191938524369012</v>
      </c>
      <c r="AT90">
        <f t="shared" si="55"/>
        <v>4.4539797848617436E-3</v>
      </c>
      <c r="AU90">
        <f t="shared" si="56"/>
        <v>5.3855863504780256E-2</v>
      </c>
      <c r="AW90">
        <f t="shared" si="66"/>
        <v>6.7828160219211106E-2</v>
      </c>
    </row>
    <row r="91" spans="1:49" x14ac:dyDescent="0.2">
      <c r="A91" s="1" t="s">
        <v>2122</v>
      </c>
      <c r="B91" s="5"/>
      <c r="C91">
        <f t="shared" ref="C91:F91" si="69">SUM(C74:C78,C68:C71,C64:C65,C48:C52,C42:C45,C38:C39,C22:C26,C16:C19,C12:C13)</f>
        <v>5.6305961317936115E-3</v>
      </c>
      <c r="D91">
        <f t="shared" si="69"/>
        <v>7.5526224603367741E-3</v>
      </c>
      <c r="E91">
        <f t="shared" si="69"/>
        <v>9.2857120851853638E-3</v>
      </c>
      <c r="F91">
        <f t="shared" si="69"/>
        <v>3.3877754867278108E-3</v>
      </c>
      <c r="G91">
        <f t="shared" ref="G91:X91" si="70">SUM(G74:G78,G68:G71,G64:G65,G48:G52,G42:G45,G38:G39,G22:G26,G16:G19,G12:G13)</f>
        <v>2.496689436119171E-3</v>
      </c>
      <c r="H91">
        <f t="shared" si="70"/>
        <v>5.8287368775561373E-3</v>
      </c>
      <c r="I91">
        <f t="shared" si="70"/>
        <v>1.3444814736702821E-3</v>
      </c>
      <c r="J91">
        <f t="shared" si="70"/>
        <v>2.1044491312468619E-3</v>
      </c>
      <c r="K91">
        <f t="shared" si="70"/>
        <v>9.8973637239630589E-3</v>
      </c>
      <c r="L91">
        <f t="shared" si="70"/>
        <v>9.2153401494594767E-3</v>
      </c>
      <c r="M91">
        <f t="shared" si="70"/>
        <v>7.1367132648101586E-2</v>
      </c>
      <c r="N91">
        <f t="shared" si="70"/>
        <v>7.8668991274325986E-2</v>
      </c>
      <c r="O91">
        <f t="shared" si="70"/>
        <v>0.12707925285280103</v>
      </c>
      <c r="P91">
        <f t="shared" si="70"/>
        <v>0.10656109911508135</v>
      </c>
      <c r="Q91">
        <f t="shared" si="70"/>
        <v>8.0542517816404396E-2</v>
      </c>
      <c r="R91">
        <f t="shared" si="70"/>
        <v>8.1426014350930262E-2</v>
      </c>
      <c r="S91">
        <f t="shared" si="70"/>
        <v>3.546931741318915E-2</v>
      </c>
      <c r="T91">
        <f t="shared" si="70"/>
        <v>3.2767588133137342E-2</v>
      </c>
      <c r="U91">
        <f t="shared" si="70"/>
        <v>2.5882297870322847E-2</v>
      </c>
      <c r="V91">
        <f t="shared" si="70"/>
        <v>2.7321917377513376E-2</v>
      </c>
      <c r="W91">
        <f t="shared" si="70"/>
        <v>3.9664076265768046E-2</v>
      </c>
      <c r="X91">
        <f t="shared" si="70"/>
        <v>2.7236703808822437E-2</v>
      </c>
      <c r="AA91" t="str">
        <f t="shared" si="46"/>
        <v>Poly Sum</v>
      </c>
      <c r="AB91">
        <f t="shared" si="47"/>
        <v>6.5916092960651932E-3</v>
      </c>
      <c r="AC91">
        <f t="shared" si="48"/>
        <v>6.3367437859565869E-3</v>
      </c>
      <c r="AD91">
        <f t="shared" si="49"/>
        <v>4.1627131568376542E-3</v>
      </c>
      <c r="AE91">
        <f t="shared" si="50"/>
        <v>1.724465302458572E-3</v>
      </c>
      <c r="AF91">
        <f t="shared" si="51"/>
        <v>9.5563519367112687E-3</v>
      </c>
      <c r="AG91">
        <f t="shared" si="52"/>
        <v>7.5018061961213786E-2</v>
      </c>
      <c r="AH91">
        <f t="shared" si="53"/>
        <v>0.11682017598394119</v>
      </c>
      <c r="AI91">
        <f t="shared" si="54"/>
        <v>8.0984266083667322E-2</v>
      </c>
      <c r="AJ91">
        <f t="shared" si="59"/>
        <v>2.6602107623918111E-2</v>
      </c>
      <c r="AK91">
        <f t="shared" si="60"/>
        <v>3.345039003729524E-2</v>
      </c>
      <c r="AM91" t="str">
        <f t="shared" si="61"/>
        <v>Poly Sum</v>
      </c>
      <c r="AN91">
        <f t="shared" si="62"/>
        <v>5.6743766956058551E-3</v>
      </c>
      <c r="AO91">
        <f t="shared" si="63"/>
        <v>6.6575000338007131E-2</v>
      </c>
      <c r="AQ91">
        <f t="shared" si="64"/>
        <v>2.9256069561048527E-3</v>
      </c>
      <c r="AR91">
        <f t="shared" si="65"/>
        <v>3.7076144163394296E-2</v>
      </c>
      <c r="AT91">
        <f t="shared" si="55"/>
        <v>1.3083712058593387E-3</v>
      </c>
      <c r="AU91">
        <f t="shared" si="56"/>
        <v>1.5136272471697456E-2</v>
      </c>
      <c r="AW91">
        <f t="shared" si="66"/>
        <v>2.1091942143652811E-2</v>
      </c>
    </row>
    <row r="92" spans="1:49" x14ac:dyDescent="0.2">
      <c r="A92" s="1" t="s">
        <v>2123</v>
      </c>
      <c r="B92" s="6"/>
      <c r="C92">
        <f t="shared" ref="C92:F92" si="71">SUM(C59,C33,C7)</f>
        <v>5.8826241831447601E-3</v>
      </c>
      <c r="D92">
        <f t="shared" si="71"/>
        <v>3.7811651254681502E-3</v>
      </c>
      <c r="E92">
        <f t="shared" si="71"/>
        <v>6.2435461339974086E-3</v>
      </c>
      <c r="F92">
        <f t="shared" si="71"/>
        <v>5.2252544273347096E-3</v>
      </c>
      <c r="G92">
        <f t="shared" ref="G92:X92" si="72">SUM(G59,G33,G7)</f>
        <v>6.4842924730371043E-3</v>
      </c>
      <c r="H92">
        <f t="shared" si="72"/>
        <v>5.2337164525485596E-3</v>
      </c>
      <c r="I92">
        <f t="shared" si="72"/>
        <v>3.3849215318642201E-3</v>
      </c>
      <c r="J92">
        <f t="shared" si="72"/>
        <v>6.1303428291655197E-3</v>
      </c>
      <c r="K92">
        <f t="shared" si="72"/>
        <v>8.9605940018935154E-3</v>
      </c>
      <c r="L92">
        <f t="shared" si="72"/>
        <v>6.7170682713827102E-3</v>
      </c>
      <c r="M92">
        <f t="shared" si="72"/>
        <v>4.2285066089998496E-3</v>
      </c>
      <c r="N92">
        <f t="shared" si="72"/>
        <v>2.5052830832373099E-3</v>
      </c>
      <c r="O92">
        <f t="shared" si="72"/>
        <v>1.4087023937496899E-3</v>
      </c>
      <c r="P92">
        <f t="shared" si="72"/>
        <v>0</v>
      </c>
      <c r="Q92">
        <f t="shared" si="72"/>
        <v>4.5691198665083997E-3</v>
      </c>
      <c r="R92">
        <f t="shared" si="72"/>
        <v>2.1391263283848799E-3</v>
      </c>
      <c r="S92">
        <f t="shared" si="72"/>
        <v>2.9973384894925801E-3</v>
      </c>
      <c r="T92">
        <f t="shared" si="72"/>
        <v>2.1039954189110799E-3</v>
      </c>
      <c r="U92">
        <f t="shared" si="72"/>
        <v>2.0925896149576301E-4</v>
      </c>
      <c r="V92">
        <f t="shared" si="72"/>
        <v>4.4854915964404702E-3</v>
      </c>
      <c r="W92">
        <f t="shared" si="72"/>
        <v>2.5455934576325999E-3</v>
      </c>
      <c r="X92">
        <f t="shared" si="72"/>
        <v>6.8499583995568804E-3</v>
      </c>
      <c r="AA92" t="str">
        <f t="shared" si="46"/>
        <v>Short Sum</v>
      </c>
      <c r="AB92">
        <f t="shared" si="47"/>
        <v>4.8318946543064551E-3</v>
      </c>
      <c r="AC92">
        <f t="shared" si="48"/>
        <v>5.7344002806660587E-3</v>
      </c>
      <c r="AD92">
        <f t="shared" si="49"/>
        <v>5.859004462792832E-3</v>
      </c>
      <c r="AE92">
        <f t="shared" si="50"/>
        <v>4.7576321805148699E-3</v>
      </c>
      <c r="AF92">
        <f t="shared" si="51"/>
        <v>7.8388311366381132E-3</v>
      </c>
      <c r="AG92">
        <f t="shared" si="52"/>
        <v>3.3668948461185798E-3</v>
      </c>
      <c r="AH92">
        <f t="shared" si="53"/>
        <v>7.0435119687484496E-4</v>
      </c>
      <c r="AI92">
        <f t="shared" si="54"/>
        <v>3.3541230974466398E-3</v>
      </c>
      <c r="AJ92">
        <f t="shared" si="59"/>
        <v>2.3473752789681165E-3</v>
      </c>
      <c r="AK92">
        <f t="shared" si="60"/>
        <v>4.6977759285947406E-3</v>
      </c>
      <c r="AM92" t="str">
        <f t="shared" si="61"/>
        <v>Short Sum</v>
      </c>
      <c r="AN92">
        <f t="shared" si="62"/>
        <v>5.8043525429836663E-3</v>
      </c>
      <c r="AO92">
        <f t="shared" si="63"/>
        <v>2.8941040696005846E-3</v>
      </c>
      <c r="AQ92">
        <f t="shared" si="64"/>
        <v>1.243812803624173E-3</v>
      </c>
      <c r="AR92">
        <f t="shared" si="65"/>
        <v>1.4817481916123115E-3</v>
      </c>
      <c r="AT92">
        <f t="shared" si="55"/>
        <v>5.5624999603764947E-4</v>
      </c>
      <c r="AU92">
        <f t="shared" si="56"/>
        <v>6.0492116612364676E-4</v>
      </c>
      <c r="AW92">
        <f t="shared" si="66"/>
        <v>1.0312009322252427E-2</v>
      </c>
    </row>
    <row r="93" spans="1:49" x14ac:dyDescent="0.2">
      <c r="A93" s="1" t="s">
        <v>2124</v>
      </c>
      <c r="B93" s="6"/>
      <c r="C93">
        <f t="shared" ref="C93:F93" si="73">SUM(C75:C80,C60:C73,C49:C54,C34:C47,C8:C21,C23:C28)</f>
        <v>0.14818714484075812</v>
      </c>
      <c r="D93">
        <f t="shared" si="73"/>
        <v>0.15457311654680708</v>
      </c>
      <c r="E93">
        <f t="shared" si="73"/>
        <v>0.14204472447649022</v>
      </c>
      <c r="F93">
        <f t="shared" si="73"/>
        <v>9.3634273795852624E-2</v>
      </c>
      <c r="G93">
        <f t="shared" ref="G93:X93" si="74">SUM(G75:G80,G60:G73,G49:G54,G34:G47,G8:G21,G23:G28)</f>
        <v>0.11725673341828724</v>
      </c>
      <c r="H93">
        <f t="shared" si="74"/>
        <v>0.11889785142784985</v>
      </c>
      <c r="I93">
        <f t="shared" si="74"/>
        <v>8.8998149475043795E-2</v>
      </c>
      <c r="J93">
        <f t="shared" si="74"/>
        <v>0.11527850581340136</v>
      </c>
      <c r="K93">
        <f t="shared" si="74"/>
        <v>0.14317594973256226</v>
      </c>
      <c r="L93">
        <f t="shared" si="74"/>
        <v>0.15148784430813259</v>
      </c>
      <c r="M93">
        <f t="shared" si="74"/>
        <v>0.8186866806160108</v>
      </c>
      <c r="N93">
        <f t="shared" si="74"/>
        <v>0.61209278181780535</v>
      </c>
      <c r="O93">
        <f t="shared" si="74"/>
        <v>1.0585602778557279</v>
      </c>
      <c r="P93">
        <f t="shared" si="74"/>
        <v>1.3632823164731935</v>
      </c>
      <c r="Q93">
        <f t="shared" si="74"/>
        <v>2.2184219092868367</v>
      </c>
      <c r="R93">
        <f t="shared" si="74"/>
        <v>2.2637257228914343</v>
      </c>
      <c r="S93">
        <f t="shared" si="74"/>
        <v>0.34478956832795665</v>
      </c>
      <c r="T93">
        <f t="shared" si="74"/>
        <v>0.28017601785589014</v>
      </c>
      <c r="U93">
        <f t="shared" si="74"/>
        <v>0.24274742817438447</v>
      </c>
      <c r="V93">
        <f t="shared" si="74"/>
        <v>0.22230517255839577</v>
      </c>
      <c r="W93">
        <f t="shared" si="74"/>
        <v>0.36351055896781131</v>
      </c>
      <c r="X93">
        <f t="shared" si="74"/>
        <v>0.33078253420508263</v>
      </c>
      <c r="AA93" t="str">
        <f t="shared" si="46"/>
        <v>Medium Sum</v>
      </c>
      <c r="AB93">
        <f t="shared" si="47"/>
        <v>0.15138013069378259</v>
      </c>
      <c r="AC93">
        <f t="shared" si="48"/>
        <v>0.11783949913617142</v>
      </c>
      <c r="AD93">
        <f t="shared" si="49"/>
        <v>0.11807729242306855</v>
      </c>
      <c r="AE93">
        <f t="shared" si="50"/>
        <v>0.10213832764422258</v>
      </c>
      <c r="AF93">
        <f t="shared" si="51"/>
        <v>0.14733189702034744</v>
      </c>
      <c r="AG93">
        <f t="shared" si="52"/>
        <v>0.71538973121690808</v>
      </c>
      <c r="AH93">
        <f t="shared" si="53"/>
        <v>1.2109212971644607</v>
      </c>
      <c r="AI93">
        <f t="shared" si="54"/>
        <v>2.2410738160891355</v>
      </c>
      <c r="AJ93">
        <f t="shared" si="59"/>
        <v>0.2325263003663901</v>
      </c>
      <c r="AK93">
        <f t="shared" si="60"/>
        <v>0.34714654658644695</v>
      </c>
      <c r="AM93" t="str">
        <f t="shared" si="61"/>
        <v>Medium Sum</v>
      </c>
      <c r="AN93">
        <f t="shared" si="62"/>
        <v>0.12735342938351851</v>
      </c>
      <c r="AO93">
        <f t="shared" si="63"/>
        <v>0.94941153828466829</v>
      </c>
      <c r="AQ93">
        <f t="shared" si="64"/>
        <v>2.1147012119634767E-2</v>
      </c>
      <c r="AR93">
        <f t="shared" si="65"/>
        <v>0.81673015198504451</v>
      </c>
      <c r="AT93">
        <f t="shared" si="55"/>
        <v>9.4572313241030499E-3</v>
      </c>
      <c r="AU93">
        <f t="shared" si="56"/>
        <v>0.33342868831818545</v>
      </c>
      <c r="AW93">
        <f t="shared" si="66"/>
        <v>8.7565074890157177E-2</v>
      </c>
    </row>
    <row r="94" spans="1:49" x14ac:dyDescent="0.2">
      <c r="A94" s="1" t="s">
        <v>2125</v>
      </c>
      <c r="B94" s="6"/>
      <c r="C94">
        <f t="shared" ref="C94:F94" si="75">SUM(C81:C84,C74,C55:C58,C48,C29:C32,C22)</f>
        <v>6.8847430207335122E-2</v>
      </c>
      <c r="D94">
        <f t="shared" si="75"/>
        <v>5.3391278443213459E-2</v>
      </c>
      <c r="E94">
        <f t="shared" si="75"/>
        <v>5.9832006475188701E-2</v>
      </c>
      <c r="F94">
        <f t="shared" si="75"/>
        <v>5.0504171389350767E-2</v>
      </c>
      <c r="G94">
        <f t="shared" ref="G94:X94" si="76">SUM(G81:G84,G74,G55:G58,G48,G29:G32,G22)</f>
        <v>3.4555010940981852E-2</v>
      </c>
      <c r="H94">
        <f t="shared" si="76"/>
        <v>4.8789014068361329E-2</v>
      </c>
      <c r="I94">
        <f t="shared" si="76"/>
        <v>3.4185551038890739E-2</v>
      </c>
      <c r="J94">
        <f t="shared" si="76"/>
        <v>4.455671846371978E-2</v>
      </c>
      <c r="K94">
        <f t="shared" si="76"/>
        <v>6.2648937741269811E-2</v>
      </c>
      <c r="L94">
        <f t="shared" si="76"/>
        <v>5.1372372640986874E-2</v>
      </c>
      <c r="M94">
        <f t="shared" si="76"/>
        <v>0.2720322425627858</v>
      </c>
      <c r="N94">
        <f t="shared" si="76"/>
        <v>0.25797949514566043</v>
      </c>
      <c r="O94">
        <f t="shared" si="76"/>
        <v>0.33654860694202782</v>
      </c>
      <c r="P94">
        <f t="shared" si="76"/>
        <v>0.66729736649045845</v>
      </c>
      <c r="Q94">
        <f t="shared" si="76"/>
        <v>0.26523903853535924</v>
      </c>
      <c r="R94">
        <f t="shared" si="76"/>
        <v>0.27278189664961461</v>
      </c>
      <c r="S94">
        <f t="shared" si="76"/>
        <v>8.5018916376778567E-2</v>
      </c>
      <c r="T94">
        <f t="shared" si="76"/>
        <v>0.10857935260340543</v>
      </c>
      <c r="U94">
        <f t="shared" si="76"/>
        <v>6.9801650445836402E-2</v>
      </c>
      <c r="V94">
        <f t="shared" si="76"/>
        <v>6.4836181452138472E-2</v>
      </c>
      <c r="W94">
        <f t="shared" si="76"/>
        <v>7.3859203290797884E-2</v>
      </c>
      <c r="X94">
        <f t="shared" si="76"/>
        <v>6.1795911307481813E-2</v>
      </c>
      <c r="AA94" t="str">
        <f t="shared" si="46"/>
        <v>Long Sum</v>
      </c>
      <c r="AB94">
        <f t="shared" si="47"/>
        <v>6.1119354325274294E-2</v>
      </c>
      <c r="AC94">
        <f t="shared" si="48"/>
        <v>5.5168088932269738E-2</v>
      </c>
      <c r="AD94">
        <f t="shared" si="49"/>
        <v>4.1672012504671591E-2</v>
      </c>
      <c r="AE94">
        <f t="shared" si="50"/>
        <v>3.9371134751305256E-2</v>
      </c>
      <c r="AF94">
        <f t="shared" si="51"/>
        <v>5.7010655191128343E-2</v>
      </c>
      <c r="AG94">
        <f t="shared" si="52"/>
        <v>0.26500586885422311</v>
      </c>
      <c r="AH94">
        <f t="shared" si="53"/>
        <v>0.50192298671624314</v>
      </c>
      <c r="AI94">
        <f t="shared" si="54"/>
        <v>0.26901046759248692</v>
      </c>
      <c r="AJ94">
        <f t="shared" si="59"/>
        <v>6.7318915948987437E-2</v>
      </c>
      <c r="AK94">
        <f t="shared" si="60"/>
        <v>6.7827557299139848E-2</v>
      </c>
      <c r="AM94" t="str">
        <f t="shared" si="61"/>
        <v>Long Sum</v>
      </c>
      <c r="AN94">
        <f t="shared" si="62"/>
        <v>5.0868249140929842E-2</v>
      </c>
      <c r="AO94">
        <f t="shared" si="63"/>
        <v>0.23421715928221612</v>
      </c>
      <c r="AQ94">
        <f t="shared" si="64"/>
        <v>9.7218483244618809E-3</v>
      </c>
      <c r="AR94">
        <f t="shared" si="65"/>
        <v>0.17983704586251414</v>
      </c>
      <c r="AT94">
        <f t="shared" si="55"/>
        <v>4.347742744087839E-3</v>
      </c>
      <c r="AU94">
        <f t="shared" si="56"/>
        <v>7.3418166535442739E-2</v>
      </c>
      <c r="AW94">
        <f t="shared" si="66"/>
        <v>8.4736459971206782E-2</v>
      </c>
    </row>
    <row r="95" spans="1:49" x14ac:dyDescent="0.2">
      <c r="A95" s="1" t="s">
        <v>2128</v>
      </c>
      <c r="B95" s="7"/>
      <c r="C95">
        <f t="shared" ref="C95:F95" si="77">SUM(C7:C32)</f>
        <v>3.6861850211090466E-3</v>
      </c>
      <c r="D95">
        <f t="shared" si="77"/>
        <v>6.969741521038679E-3</v>
      </c>
      <c r="E95">
        <f t="shared" si="77"/>
        <v>4.0493684818847138E-3</v>
      </c>
      <c r="F95">
        <f t="shared" si="77"/>
        <v>1.5145244153909089E-3</v>
      </c>
      <c r="G95">
        <f t="shared" ref="G95:X95" si="78">SUM(G7:G32)</f>
        <v>2.6747415584951776E-3</v>
      </c>
      <c r="H95">
        <f t="shared" si="78"/>
        <v>2.4384339943450397E-3</v>
      </c>
      <c r="I95">
        <f t="shared" si="78"/>
        <v>6.7653883136228204E-4</v>
      </c>
      <c r="J95">
        <f t="shared" si="78"/>
        <v>1.3360394466323592E-3</v>
      </c>
      <c r="K95">
        <f t="shared" si="78"/>
        <v>1.1592876470511348E-3</v>
      </c>
      <c r="L95">
        <f t="shared" si="78"/>
        <v>4.3448126159383628E-3</v>
      </c>
      <c r="M95">
        <f t="shared" si="78"/>
        <v>2.3969732029470479E-2</v>
      </c>
      <c r="N95">
        <f t="shared" si="78"/>
        <v>3.1142683296079318E-2</v>
      </c>
      <c r="O95">
        <f t="shared" si="78"/>
        <v>4.8872369674472137E-2</v>
      </c>
      <c r="P95">
        <f t="shared" si="78"/>
        <v>5.2439697778067569E-2</v>
      </c>
      <c r="Q95">
        <f t="shared" si="78"/>
        <v>4.423262882295019E-2</v>
      </c>
      <c r="R95">
        <f t="shared" si="78"/>
        <v>5.5181126167668286E-2</v>
      </c>
      <c r="S95">
        <f t="shared" si="78"/>
        <v>1.5946562781970788E-2</v>
      </c>
      <c r="T95">
        <f t="shared" si="78"/>
        <v>1.4587003267231415E-2</v>
      </c>
      <c r="U95">
        <f t="shared" si="78"/>
        <v>5.2968689778482431E-3</v>
      </c>
      <c r="V95">
        <f t="shared" si="78"/>
        <v>1.7644001075397771E-2</v>
      </c>
      <c r="W95">
        <f t="shared" si="78"/>
        <v>2.4829546180811627E-2</v>
      </c>
      <c r="X95">
        <f t="shared" si="78"/>
        <v>1.2109426406804015E-2</v>
      </c>
      <c r="AA95" t="str">
        <f t="shared" si="46"/>
        <v>18:0 Sum</v>
      </c>
      <c r="AB95">
        <f t="shared" si="47"/>
        <v>5.3279632710738628E-3</v>
      </c>
      <c r="AC95">
        <f t="shared" si="48"/>
        <v>2.7819464486378113E-3</v>
      </c>
      <c r="AD95">
        <f t="shared" si="49"/>
        <v>2.5565877764201087E-3</v>
      </c>
      <c r="AE95">
        <f t="shared" si="50"/>
        <v>1.0062891389973207E-3</v>
      </c>
      <c r="AF95">
        <f t="shared" si="51"/>
        <v>2.7520501314947489E-3</v>
      </c>
      <c r="AG95">
        <f t="shared" si="52"/>
        <v>2.7556207662774897E-2</v>
      </c>
      <c r="AH95">
        <f t="shared" si="53"/>
        <v>5.0656033726269853E-2</v>
      </c>
      <c r="AI95">
        <f t="shared" si="54"/>
        <v>4.9706877495309235E-2</v>
      </c>
      <c r="AJ95">
        <f t="shared" si="59"/>
        <v>1.1470435026623007E-2</v>
      </c>
      <c r="AK95">
        <f t="shared" si="60"/>
        <v>1.8469486293807822E-2</v>
      </c>
      <c r="AM95" t="str">
        <f t="shared" si="61"/>
        <v>18:0 Sum</v>
      </c>
      <c r="AN95">
        <f t="shared" si="62"/>
        <v>2.88496735332477E-3</v>
      </c>
      <c r="AO95">
        <f t="shared" si="63"/>
        <v>3.157180804095696E-2</v>
      </c>
      <c r="AQ95">
        <f t="shared" si="64"/>
        <v>1.5519161002062031E-3</v>
      </c>
      <c r="AR95">
        <f t="shared" si="65"/>
        <v>1.792309608261505E-2</v>
      </c>
      <c r="AT95">
        <f t="shared" si="55"/>
        <v>6.9403797908748903E-4</v>
      </c>
      <c r="AU95">
        <f t="shared" si="56"/>
        <v>7.3170733355471546E-3</v>
      </c>
      <c r="AW95">
        <f t="shared" si="66"/>
        <v>2.2890799007886445E-2</v>
      </c>
    </row>
    <row r="96" spans="1:49" x14ac:dyDescent="0.2">
      <c r="A96" s="1" t="s">
        <v>2129</v>
      </c>
      <c r="B96" s="7"/>
      <c r="C96">
        <f t="shared" ref="C96:F96" si="79">SUM(C33:C58)</f>
        <v>0.18529310135128529</v>
      </c>
      <c r="D96">
        <f t="shared" si="79"/>
        <v>0.16997964414527889</v>
      </c>
      <c r="E96">
        <f t="shared" si="79"/>
        <v>0.16892892152774372</v>
      </c>
      <c r="F96">
        <f t="shared" si="79"/>
        <v>0.1191851179233674</v>
      </c>
      <c r="G96">
        <f t="shared" ref="G96:X96" si="80">SUM(G33:G58)</f>
        <v>0.1302868892250087</v>
      </c>
      <c r="H96">
        <f t="shared" si="80"/>
        <v>0.14174035383409475</v>
      </c>
      <c r="I96">
        <f t="shared" si="80"/>
        <v>0.10391686750292538</v>
      </c>
      <c r="J96">
        <f t="shared" si="80"/>
        <v>0.1399500736844318</v>
      </c>
      <c r="K96">
        <f t="shared" si="80"/>
        <v>0.16754368164794653</v>
      </c>
      <c r="L96">
        <f t="shared" si="80"/>
        <v>0.16992211254866502</v>
      </c>
      <c r="M96">
        <f t="shared" si="80"/>
        <v>0.71848836084011136</v>
      </c>
      <c r="N96">
        <f t="shared" si="80"/>
        <v>0.55229543681662008</v>
      </c>
      <c r="O96">
        <f t="shared" si="80"/>
        <v>0.94893673966670133</v>
      </c>
      <c r="P96">
        <f t="shared" si="80"/>
        <v>1.3888000508488105</v>
      </c>
      <c r="Q96">
        <f t="shared" si="80"/>
        <v>2.1517463336037275</v>
      </c>
      <c r="R96">
        <f t="shared" si="80"/>
        <v>2.1431668860918225</v>
      </c>
      <c r="S96">
        <f t="shared" si="80"/>
        <v>0.33754708072930378</v>
      </c>
      <c r="T96">
        <f t="shared" si="80"/>
        <v>0.28390858180405265</v>
      </c>
      <c r="U96">
        <f t="shared" si="80"/>
        <v>0.24007149723943602</v>
      </c>
      <c r="V96">
        <f t="shared" si="80"/>
        <v>0.21260768488376014</v>
      </c>
      <c r="W96">
        <f t="shared" si="80"/>
        <v>0.32532372017851957</v>
      </c>
      <c r="X96">
        <f t="shared" si="80"/>
        <v>0.30884646925837977</v>
      </c>
      <c r="AA96" t="str">
        <f t="shared" si="46"/>
        <v>18:1 Sum</v>
      </c>
      <c r="AB96">
        <f t="shared" si="47"/>
        <v>0.17763637274828209</v>
      </c>
      <c r="AC96">
        <f t="shared" si="48"/>
        <v>0.14405701972555557</v>
      </c>
      <c r="AD96">
        <f t="shared" si="49"/>
        <v>0.13601362152955171</v>
      </c>
      <c r="AE96">
        <f t="shared" si="50"/>
        <v>0.12193347059367859</v>
      </c>
      <c r="AF96">
        <f t="shared" si="51"/>
        <v>0.16873289709830577</v>
      </c>
      <c r="AG96">
        <f t="shared" si="52"/>
        <v>0.63539189882836578</v>
      </c>
      <c r="AH96">
        <f t="shared" si="53"/>
        <v>1.1688683952577559</v>
      </c>
      <c r="AI96">
        <f t="shared" si="54"/>
        <v>2.147456609847775</v>
      </c>
      <c r="AJ96">
        <f t="shared" si="59"/>
        <v>0.22633959106159807</v>
      </c>
      <c r="AK96">
        <f t="shared" si="60"/>
        <v>0.3170850947184497</v>
      </c>
      <c r="AM96" t="str">
        <f t="shared" si="61"/>
        <v>18:1 Sum</v>
      </c>
      <c r="AN96">
        <f t="shared" si="62"/>
        <v>0.14967467633907475</v>
      </c>
      <c r="AO96">
        <f t="shared" si="63"/>
        <v>0.89902831794278892</v>
      </c>
      <c r="AQ96">
        <f t="shared" si="64"/>
        <v>2.3091282040701384E-2</v>
      </c>
      <c r="AR96">
        <f t="shared" si="65"/>
        <v>0.78931284468951146</v>
      </c>
      <c r="AT96">
        <f t="shared" si="55"/>
        <v>1.0326735266125672E-2</v>
      </c>
      <c r="AU96">
        <f t="shared" si="56"/>
        <v>0.32223561948566171</v>
      </c>
      <c r="AW96">
        <f t="shared" si="66"/>
        <v>0.10100088467182863</v>
      </c>
    </row>
    <row r="97" spans="1:49" x14ac:dyDescent="0.2">
      <c r="A97" s="1" t="s">
        <v>2130</v>
      </c>
      <c r="B97" s="7"/>
      <c r="C97">
        <f t="shared" ref="C97:F97" si="81">SUM(C59:C84)</f>
        <v>3.3937912858843726E-2</v>
      </c>
      <c r="D97">
        <f t="shared" si="81"/>
        <v>3.4796174449171109E-2</v>
      </c>
      <c r="E97">
        <f t="shared" si="81"/>
        <v>3.5141987076047897E-2</v>
      </c>
      <c r="F97">
        <f t="shared" si="81"/>
        <v>2.8664057273779759E-2</v>
      </c>
      <c r="G97">
        <f t="shared" ref="G97:X97" si="82">SUM(G59:G84)</f>
        <v>2.5334406048802331E-2</v>
      </c>
      <c r="H97">
        <f t="shared" si="82"/>
        <v>2.8741794120319932E-2</v>
      </c>
      <c r="I97">
        <f t="shared" si="82"/>
        <v>2.1975215711511082E-2</v>
      </c>
      <c r="J97">
        <f t="shared" si="82"/>
        <v>2.4679453975222504E-2</v>
      </c>
      <c r="K97">
        <f t="shared" si="82"/>
        <v>4.6082512180727932E-2</v>
      </c>
      <c r="L97">
        <f t="shared" si="82"/>
        <v>3.5310360055898812E-2</v>
      </c>
      <c r="M97">
        <f t="shared" si="82"/>
        <v>0.35248933691821455</v>
      </c>
      <c r="N97">
        <f t="shared" si="82"/>
        <v>0.28913943993400393</v>
      </c>
      <c r="O97">
        <f t="shared" si="82"/>
        <v>0.39870847785033214</v>
      </c>
      <c r="P97">
        <f t="shared" si="82"/>
        <v>0.58933993433677379</v>
      </c>
      <c r="Q97">
        <f t="shared" si="82"/>
        <v>0.2922511052620268</v>
      </c>
      <c r="R97">
        <f t="shared" si="82"/>
        <v>0.34029873360994356</v>
      </c>
      <c r="S97">
        <f t="shared" si="82"/>
        <v>7.9312179682953246E-2</v>
      </c>
      <c r="T97">
        <f t="shared" si="82"/>
        <v>9.2363780806922424E-2</v>
      </c>
      <c r="U97">
        <f t="shared" si="82"/>
        <v>6.738997136443238E-2</v>
      </c>
      <c r="V97">
        <f t="shared" si="82"/>
        <v>6.1375159647816896E-2</v>
      </c>
      <c r="W97">
        <f t="shared" si="82"/>
        <v>8.9762089356910518E-2</v>
      </c>
      <c r="X97">
        <f t="shared" si="82"/>
        <v>7.8472508246937564E-2</v>
      </c>
      <c r="AA97" t="str">
        <f t="shared" si="46"/>
        <v>18:2 Sum</v>
      </c>
      <c r="AB97">
        <f t="shared" si="47"/>
        <v>3.4367043654007418E-2</v>
      </c>
      <c r="AC97">
        <f t="shared" si="48"/>
        <v>3.190302217491383E-2</v>
      </c>
      <c r="AD97">
        <f t="shared" si="49"/>
        <v>2.7038100084561131E-2</v>
      </c>
      <c r="AE97">
        <f t="shared" si="50"/>
        <v>2.3327334843366791E-2</v>
      </c>
      <c r="AF97">
        <f t="shared" si="51"/>
        <v>4.0696436118313375E-2</v>
      </c>
      <c r="AG97">
        <f t="shared" si="52"/>
        <v>0.32081438842610921</v>
      </c>
      <c r="AH97">
        <f t="shared" si="53"/>
        <v>0.49402420609355296</v>
      </c>
      <c r="AI97">
        <f t="shared" si="54"/>
        <v>0.31627491943598518</v>
      </c>
      <c r="AJ97">
        <f t="shared" si="59"/>
        <v>6.4382565506124645E-2</v>
      </c>
      <c r="AK97">
        <f t="shared" si="60"/>
        <v>8.4117298801924034E-2</v>
      </c>
      <c r="AM97" t="str">
        <f t="shared" si="61"/>
        <v>18:2 Sum</v>
      </c>
      <c r="AN97">
        <f t="shared" si="62"/>
        <v>3.146638737503251E-2</v>
      </c>
      <c r="AO97">
        <f t="shared" si="63"/>
        <v>0.25592267565273924</v>
      </c>
      <c r="AQ97">
        <f t="shared" si="64"/>
        <v>6.7017192018303832E-3</v>
      </c>
      <c r="AR97">
        <f t="shared" si="65"/>
        <v>0.18079710162528836</v>
      </c>
      <c r="AT97">
        <f t="shared" si="55"/>
        <v>2.9970999402816737E-3</v>
      </c>
      <c r="AU97">
        <f t="shared" si="56"/>
        <v>7.3810107659345287E-2</v>
      </c>
      <c r="AW97">
        <f t="shared" si="66"/>
        <v>4.9964870407797936E-2</v>
      </c>
    </row>
    <row r="99" spans="1:49" x14ac:dyDescent="0.2">
      <c r="A99" t="s">
        <v>116</v>
      </c>
      <c r="C99">
        <f t="shared" ref="C99:F99" si="83">SUM(C7:C84)</f>
        <v>0.22291719923123801</v>
      </c>
      <c r="D99">
        <f t="shared" si="83"/>
        <v>0.21174556011548865</v>
      </c>
      <c r="E99">
        <f t="shared" si="83"/>
        <v>0.20812027708567632</v>
      </c>
      <c r="F99">
        <f t="shared" si="83"/>
        <v>0.14936369961253809</v>
      </c>
      <c r="G99">
        <f t="shared" ref="G99:X99" si="84">SUM(G7:G84)</f>
        <v>0.15829603683230617</v>
      </c>
      <c r="H99">
        <f t="shared" si="84"/>
        <v>0.17292058194875973</v>
      </c>
      <c r="I99">
        <f t="shared" si="84"/>
        <v>0.12656862204579872</v>
      </c>
      <c r="J99">
        <f t="shared" si="84"/>
        <v>0.16596556710628671</v>
      </c>
      <c r="K99">
        <f t="shared" si="84"/>
        <v>0.21478548147572549</v>
      </c>
      <c r="L99">
        <f t="shared" si="84"/>
        <v>0.2095772852205022</v>
      </c>
      <c r="M99">
        <f t="shared" si="84"/>
        <v>1.0949474297877964</v>
      </c>
      <c r="N99">
        <f t="shared" si="84"/>
        <v>0.87257756004670328</v>
      </c>
      <c r="O99">
        <f t="shared" si="84"/>
        <v>1.3965175871915056</v>
      </c>
      <c r="P99">
        <f t="shared" si="84"/>
        <v>2.0305796829636522</v>
      </c>
      <c r="Q99">
        <f t="shared" si="84"/>
        <v>2.488230067688705</v>
      </c>
      <c r="R99">
        <f t="shared" si="84"/>
        <v>2.5386467458694351</v>
      </c>
      <c r="S99">
        <f t="shared" si="84"/>
        <v>0.43280582319422783</v>
      </c>
      <c r="T99">
        <f t="shared" si="84"/>
        <v>0.39085936587820658</v>
      </c>
      <c r="U99">
        <f t="shared" si="84"/>
        <v>0.31275833758171673</v>
      </c>
      <c r="V99">
        <f t="shared" si="84"/>
        <v>0.29162684560697477</v>
      </c>
      <c r="W99">
        <f t="shared" si="84"/>
        <v>0.43991535571624185</v>
      </c>
      <c r="X99">
        <f t="shared" si="84"/>
        <v>0.39942840391212131</v>
      </c>
      <c r="AA99" t="str">
        <f t="shared" si="46"/>
        <v>TOTAL</v>
      </c>
      <c r="AB99">
        <f t="shared" si="47"/>
        <v>0.21733137967336333</v>
      </c>
      <c r="AC99">
        <f t="shared" si="48"/>
        <v>0.17874198834910721</v>
      </c>
      <c r="AD99">
        <f t="shared" si="49"/>
        <v>0.16560830939053295</v>
      </c>
      <c r="AE99">
        <f t="shared" si="50"/>
        <v>0.1462670945760427</v>
      </c>
      <c r="AF99">
        <f t="shared" si="51"/>
        <v>0.21218138334811384</v>
      </c>
      <c r="AG99">
        <f t="shared" si="52"/>
        <v>0.98376249491724987</v>
      </c>
      <c r="AH99">
        <f t="shared" si="53"/>
        <v>1.7135486350775788</v>
      </c>
      <c r="AI99">
        <f t="shared" si="54"/>
        <v>2.5134384067790698</v>
      </c>
      <c r="AJ99">
        <f>AVERAGE(U99:V99)</f>
        <v>0.30219259159434575</v>
      </c>
      <c r="AK99">
        <f>AVERAGE(W99:X99)</f>
        <v>0.41967187981418158</v>
      </c>
      <c r="AM99" t="str">
        <f>A99</f>
        <v>TOTAL</v>
      </c>
      <c r="AN99">
        <f>AVERAGE(AB99:AF99)</f>
        <v>0.18402603106743201</v>
      </c>
      <c r="AO99">
        <f>AVERAGE(AG99:AK99)</f>
        <v>1.186522801636485</v>
      </c>
      <c r="AQ99">
        <f>STDEV(AB99:AF99)</f>
        <v>3.0392601780653238E-2</v>
      </c>
      <c r="AR99">
        <f>STDEV(AG99:AK99)</f>
        <v>0.9286648010664238</v>
      </c>
      <c r="AT99">
        <f t="shared" si="55"/>
        <v>1.3591984718924357E-2</v>
      </c>
      <c r="AU99">
        <f t="shared" si="56"/>
        <v>0.37912581744933099</v>
      </c>
      <c r="AW99">
        <f>TTEST(AB99:AF99,AG99:AK99,2,3)</f>
        <v>7.3215223173395863E-2</v>
      </c>
    </row>
    <row r="100" spans="1:49" x14ac:dyDescent="0.2">
      <c r="A100" s="4" t="s">
        <v>2127</v>
      </c>
      <c r="B100" s="1"/>
      <c r="C100">
        <f t="shared" ref="C100:F100" si="85">COUNTIF(C7:C87, "&gt;0")</f>
        <v>38</v>
      </c>
      <c r="D100">
        <f t="shared" si="85"/>
        <v>33</v>
      </c>
      <c r="E100">
        <f t="shared" si="85"/>
        <v>35</v>
      </c>
      <c r="F100">
        <f t="shared" si="85"/>
        <v>29</v>
      </c>
      <c r="G100">
        <f t="shared" ref="G100:X100" si="86">COUNTIF(G7:G87, "&gt;0")</f>
        <v>27</v>
      </c>
      <c r="H100">
        <f t="shared" si="86"/>
        <v>33</v>
      </c>
      <c r="I100">
        <f t="shared" si="86"/>
        <v>28</v>
      </c>
      <c r="J100">
        <f t="shared" si="86"/>
        <v>26</v>
      </c>
      <c r="K100">
        <f t="shared" si="86"/>
        <v>36</v>
      </c>
      <c r="L100">
        <f t="shared" si="86"/>
        <v>34</v>
      </c>
      <c r="M100">
        <f t="shared" si="86"/>
        <v>42</v>
      </c>
      <c r="N100">
        <f t="shared" si="86"/>
        <v>37</v>
      </c>
      <c r="O100">
        <f t="shared" si="86"/>
        <v>41</v>
      </c>
      <c r="P100">
        <f t="shared" si="86"/>
        <v>36</v>
      </c>
      <c r="Q100">
        <f t="shared" si="86"/>
        <v>42</v>
      </c>
      <c r="R100">
        <f t="shared" si="86"/>
        <v>43</v>
      </c>
      <c r="S100">
        <f t="shared" si="86"/>
        <v>42</v>
      </c>
      <c r="T100">
        <f t="shared" si="86"/>
        <v>37</v>
      </c>
      <c r="U100">
        <f t="shared" si="86"/>
        <v>27</v>
      </c>
      <c r="V100">
        <f t="shared" si="86"/>
        <v>31</v>
      </c>
      <c r="W100">
        <f t="shared" si="86"/>
        <v>35</v>
      </c>
      <c r="X100">
        <f t="shared" si="86"/>
        <v>32</v>
      </c>
      <c r="AA100" t="str">
        <f t="shared" si="46"/>
        <v>Number of Species</v>
      </c>
      <c r="AB100">
        <f t="shared" si="47"/>
        <v>35.5</v>
      </c>
      <c r="AC100">
        <f t="shared" si="48"/>
        <v>32</v>
      </c>
      <c r="AD100">
        <f t="shared" si="49"/>
        <v>30</v>
      </c>
      <c r="AE100">
        <f t="shared" si="50"/>
        <v>27</v>
      </c>
      <c r="AF100">
        <f t="shared" si="51"/>
        <v>35</v>
      </c>
      <c r="AG100">
        <f t="shared" si="52"/>
        <v>39.5</v>
      </c>
      <c r="AH100">
        <f t="shared" si="53"/>
        <v>38.5</v>
      </c>
      <c r="AI100">
        <f t="shared" si="54"/>
        <v>42.5</v>
      </c>
      <c r="AJ100">
        <f>AVERAGE(U100:V100)</f>
        <v>29</v>
      </c>
      <c r="AK100">
        <f>AVERAGE(W100:X100)</f>
        <v>33.5</v>
      </c>
      <c r="AM100" t="str">
        <f>A100</f>
        <v>Number of Species</v>
      </c>
      <c r="AN100">
        <f>AVERAGE(AB100:AF100)</f>
        <v>31.9</v>
      </c>
      <c r="AO100">
        <f>AVERAGE(AG100:AK100)</f>
        <v>36.6</v>
      </c>
      <c r="AQ100">
        <f>STDEV(AB100:AF100)</f>
        <v>3.5425979167836701</v>
      </c>
      <c r="AR100">
        <f>STDEV(AG100:AK100)</f>
        <v>5.3432200029570138</v>
      </c>
      <c r="AT100">
        <f t="shared" si="55"/>
        <v>1.5842979517754858</v>
      </c>
      <c r="AU100">
        <f t="shared" si="56"/>
        <v>2.1813604317795181</v>
      </c>
      <c r="AW100">
        <f>TTEST(AB100:AF100,AG100:AK100,2,3)</f>
        <v>0.14548217850689241</v>
      </c>
    </row>
  </sheetData>
  <mergeCells count="3">
    <mergeCell ref="AN3:AO3"/>
    <mergeCell ref="AQ3:AR3"/>
    <mergeCell ref="AT3:AU3"/>
  </mergeCells>
  <conditionalFormatting sqref="A89">
    <cfRule type="aboveAverage" dxfId="2414" priority="118" stdDev="2"/>
  </conditionalFormatting>
  <conditionalFormatting sqref="A90">
    <cfRule type="aboveAverage" dxfId="2413" priority="117" stdDev="2"/>
  </conditionalFormatting>
  <conditionalFormatting sqref="A91">
    <cfRule type="aboveAverage" dxfId="2412" priority="116" stdDev="2"/>
  </conditionalFormatting>
  <conditionalFormatting sqref="A92">
    <cfRule type="aboveAverage" dxfId="2411" priority="115" stdDev="2"/>
  </conditionalFormatting>
  <conditionalFormatting sqref="A93">
    <cfRule type="aboveAverage" dxfId="2410" priority="114" stdDev="2"/>
  </conditionalFormatting>
  <conditionalFormatting sqref="A94">
    <cfRule type="aboveAverage" dxfId="2409" priority="113" stdDev="2"/>
  </conditionalFormatting>
  <conditionalFormatting sqref="A95">
    <cfRule type="aboveAverage" dxfId="2408" priority="112" stdDev="2"/>
  </conditionalFormatting>
  <conditionalFormatting sqref="A96">
    <cfRule type="aboveAverage" dxfId="2407" priority="111" stdDev="2"/>
  </conditionalFormatting>
  <conditionalFormatting sqref="A97">
    <cfRule type="aboveAverage" dxfId="2406" priority="110" stdDev="2"/>
  </conditionalFormatting>
  <conditionalFormatting sqref="C7:X7">
    <cfRule type="aboveAverage" dxfId="2405" priority="109" stdDev="3"/>
  </conditionalFormatting>
  <conditionalFormatting sqref="C8:X8">
    <cfRule type="aboveAverage" dxfId="2404" priority="108" stdDev="3"/>
  </conditionalFormatting>
  <conditionalFormatting sqref="C9:X9">
    <cfRule type="aboveAverage" dxfId="2403" priority="107" stdDev="3"/>
  </conditionalFormatting>
  <conditionalFormatting sqref="C10:X10">
    <cfRule type="aboveAverage" dxfId="2402" priority="106" stdDev="3"/>
  </conditionalFormatting>
  <conditionalFormatting sqref="C11:X11">
    <cfRule type="aboveAverage" dxfId="2401" priority="105" stdDev="3"/>
  </conditionalFormatting>
  <conditionalFormatting sqref="C12:X12">
    <cfRule type="aboveAverage" dxfId="2400" priority="104" stdDev="3"/>
  </conditionalFormatting>
  <conditionalFormatting sqref="C13:X13">
    <cfRule type="aboveAverage" dxfId="2399" priority="103" stdDev="3"/>
  </conditionalFormatting>
  <conditionalFormatting sqref="C14:X14">
    <cfRule type="aboveAverage" dxfId="2398" priority="102" stdDev="3"/>
  </conditionalFormatting>
  <conditionalFormatting sqref="C15:X15">
    <cfRule type="aboveAverage" dxfId="2397" priority="101" stdDev="3"/>
  </conditionalFormatting>
  <conditionalFormatting sqref="C16:X16">
    <cfRule type="aboveAverage" dxfId="2396" priority="100" stdDev="3"/>
  </conditionalFormatting>
  <conditionalFormatting sqref="C17:X17">
    <cfRule type="aboveAverage" dxfId="2395" priority="99" stdDev="3"/>
  </conditionalFormatting>
  <conditionalFormatting sqref="C18:X18">
    <cfRule type="aboveAverage" dxfId="2394" priority="98" stdDev="3"/>
  </conditionalFormatting>
  <conditionalFormatting sqref="C19:X19">
    <cfRule type="aboveAverage" dxfId="2393" priority="97" stdDev="3"/>
  </conditionalFormatting>
  <conditionalFormatting sqref="C20:X20">
    <cfRule type="aboveAverage" dxfId="2392" priority="96" stdDev="3"/>
  </conditionalFormatting>
  <conditionalFormatting sqref="C21:X21">
    <cfRule type="aboveAverage" dxfId="2391" priority="95" stdDev="3"/>
  </conditionalFormatting>
  <conditionalFormatting sqref="C22:X22">
    <cfRule type="aboveAverage" dxfId="2390" priority="94" stdDev="3"/>
  </conditionalFormatting>
  <conditionalFormatting sqref="C23:X23">
    <cfRule type="aboveAverage" dxfId="2389" priority="93" stdDev="3"/>
  </conditionalFormatting>
  <conditionalFormatting sqref="C24:X24">
    <cfRule type="aboveAverage" dxfId="2388" priority="92" stdDev="3"/>
  </conditionalFormatting>
  <conditionalFormatting sqref="C25:X25">
    <cfRule type="aboveAverage" dxfId="2387" priority="91" stdDev="3"/>
  </conditionalFormatting>
  <conditionalFormatting sqref="C26:X26">
    <cfRule type="aboveAverage" dxfId="2386" priority="90" stdDev="3"/>
  </conditionalFormatting>
  <conditionalFormatting sqref="C27:X27">
    <cfRule type="aboveAverage" dxfId="2385" priority="89" stdDev="3"/>
  </conditionalFormatting>
  <conditionalFormatting sqref="C28:X28">
    <cfRule type="aboveAverage" dxfId="2384" priority="88" stdDev="3"/>
  </conditionalFormatting>
  <conditionalFormatting sqref="C29:X29">
    <cfRule type="aboveAverage" dxfId="2383" priority="87" stdDev="3"/>
  </conditionalFormatting>
  <conditionalFormatting sqref="C30:X30">
    <cfRule type="aboveAverage" dxfId="2382" priority="86" stdDev="3"/>
  </conditionalFormatting>
  <conditionalFormatting sqref="C31:X31">
    <cfRule type="aboveAverage" dxfId="2381" priority="85" stdDev="3"/>
  </conditionalFormatting>
  <conditionalFormatting sqref="C32:X32">
    <cfRule type="aboveAverage" dxfId="2380" priority="84" stdDev="3"/>
  </conditionalFormatting>
  <conditionalFormatting sqref="C33:X33">
    <cfRule type="aboveAverage" dxfId="2379" priority="83" stdDev="3"/>
  </conditionalFormatting>
  <conditionalFormatting sqref="C34:X34">
    <cfRule type="aboveAverage" dxfId="2378" priority="82" stdDev="3"/>
  </conditionalFormatting>
  <conditionalFormatting sqref="C35:X35">
    <cfRule type="aboveAverage" dxfId="2377" priority="81" stdDev="3"/>
  </conditionalFormatting>
  <conditionalFormatting sqref="C36:X36">
    <cfRule type="aboveAverage" dxfId="2376" priority="80" stdDev="3"/>
  </conditionalFormatting>
  <conditionalFormatting sqref="C37:X37">
    <cfRule type="aboveAverage" dxfId="2375" priority="79" stdDev="3"/>
  </conditionalFormatting>
  <conditionalFormatting sqref="C38:X38">
    <cfRule type="aboveAverage" dxfId="2374" priority="78" stdDev="3"/>
  </conditionalFormatting>
  <conditionalFormatting sqref="C39:X39">
    <cfRule type="aboveAverage" dxfId="2373" priority="77" stdDev="3"/>
  </conditionalFormatting>
  <conditionalFormatting sqref="C40:X40">
    <cfRule type="aboveAverage" dxfId="2372" priority="76" stdDev="3"/>
  </conditionalFormatting>
  <conditionalFormatting sqref="C41:X41">
    <cfRule type="aboveAverage" dxfId="2371" priority="75" stdDev="3"/>
  </conditionalFormatting>
  <conditionalFormatting sqref="C42:X42">
    <cfRule type="aboveAverage" dxfId="2370" priority="74" stdDev="3"/>
  </conditionalFormatting>
  <conditionalFormatting sqref="C43:X43">
    <cfRule type="aboveAverage" dxfId="2369" priority="73" stdDev="3"/>
  </conditionalFormatting>
  <conditionalFormatting sqref="C44:X44">
    <cfRule type="aboveAverage" dxfId="2368" priority="72" stdDev="3"/>
  </conditionalFormatting>
  <conditionalFormatting sqref="C45:X45">
    <cfRule type="aboveAverage" dxfId="2367" priority="71" stdDev="3"/>
  </conditionalFormatting>
  <conditionalFormatting sqref="C46:X46">
    <cfRule type="aboveAverage" dxfId="2366" priority="70" stdDev="3"/>
  </conditionalFormatting>
  <conditionalFormatting sqref="C47:X47">
    <cfRule type="aboveAverage" dxfId="2365" priority="69" stdDev="3"/>
  </conditionalFormatting>
  <conditionalFormatting sqref="C48:X48">
    <cfRule type="aboveAverage" dxfId="2364" priority="68" stdDev="3"/>
  </conditionalFormatting>
  <conditionalFormatting sqref="C49:X49">
    <cfRule type="aboveAverage" dxfId="2363" priority="67" stdDev="3"/>
  </conditionalFormatting>
  <conditionalFormatting sqref="C50:X50">
    <cfRule type="aboveAverage" dxfId="2362" priority="66" stdDev="3"/>
  </conditionalFormatting>
  <conditionalFormatting sqref="C51:X51">
    <cfRule type="aboveAverage" dxfId="2361" priority="65" stdDev="3"/>
  </conditionalFormatting>
  <conditionalFormatting sqref="C52:X52">
    <cfRule type="aboveAverage" dxfId="2360" priority="64" stdDev="3"/>
  </conditionalFormatting>
  <conditionalFormatting sqref="C53:X53">
    <cfRule type="aboveAverage" dxfId="2359" priority="63" stdDev="3"/>
  </conditionalFormatting>
  <conditionalFormatting sqref="C54:X54">
    <cfRule type="aboveAverage" dxfId="2358" priority="62" stdDev="3"/>
  </conditionalFormatting>
  <conditionalFormatting sqref="C55:X55">
    <cfRule type="aboveAverage" dxfId="2357" priority="61" stdDev="3"/>
  </conditionalFormatting>
  <conditionalFormatting sqref="C56:X56">
    <cfRule type="aboveAverage" dxfId="2356" priority="60" stdDev="3"/>
  </conditionalFormatting>
  <conditionalFormatting sqref="C57:X57">
    <cfRule type="aboveAverage" dxfId="2355" priority="59" stdDev="3"/>
  </conditionalFormatting>
  <conditionalFormatting sqref="C58:X58">
    <cfRule type="aboveAverage" dxfId="2354" priority="58" stdDev="3"/>
  </conditionalFormatting>
  <conditionalFormatting sqref="C59:X59">
    <cfRule type="aboveAverage" dxfId="2353" priority="57" stdDev="3"/>
  </conditionalFormatting>
  <conditionalFormatting sqref="C60:X60">
    <cfRule type="aboveAverage" dxfId="2352" priority="56" stdDev="3"/>
  </conditionalFormatting>
  <conditionalFormatting sqref="C61:X61">
    <cfRule type="aboveAverage" dxfId="2351" priority="55" stdDev="3"/>
  </conditionalFormatting>
  <conditionalFormatting sqref="C62:X62">
    <cfRule type="aboveAverage" dxfId="2350" priority="54" stdDev="3"/>
  </conditionalFormatting>
  <conditionalFormatting sqref="C63:X63">
    <cfRule type="aboveAverage" dxfId="2349" priority="53" stdDev="3"/>
  </conditionalFormatting>
  <conditionalFormatting sqref="C64:X64">
    <cfRule type="aboveAverage" dxfId="2348" priority="52" stdDev="3"/>
  </conditionalFormatting>
  <conditionalFormatting sqref="C65:X65">
    <cfRule type="aboveAverage" dxfId="2347" priority="51" stdDev="3"/>
  </conditionalFormatting>
  <conditionalFormatting sqref="C66:X66">
    <cfRule type="aboveAverage" dxfId="2346" priority="50" stdDev="3"/>
  </conditionalFormatting>
  <conditionalFormatting sqref="C67:X67">
    <cfRule type="aboveAverage" dxfId="2345" priority="49" stdDev="3"/>
  </conditionalFormatting>
  <conditionalFormatting sqref="C68:X68">
    <cfRule type="aboveAverage" dxfId="2344" priority="48" stdDev="3"/>
  </conditionalFormatting>
  <conditionalFormatting sqref="C69:X69">
    <cfRule type="aboveAverage" dxfId="2343" priority="47" stdDev="3"/>
  </conditionalFormatting>
  <conditionalFormatting sqref="C70:X70">
    <cfRule type="aboveAverage" dxfId="2342" priority="46" stdDev="3"/>
  </conditionalFormatting>
  <conditionalFormatting sqref="C71:X71">
    <cfRule type="aboveAverage" dxfId="2341" priority="45" stdDev="3"/>
  </conditionalFormatting>
  <conditionalFormatting sqref="C72:X72">
    <cfRule type="aboveAverage" dxfId="2340" priority="44" stdDev="3"/>
  </conditionalFormatting>
  <conditionalFormatting sqref="C73:X73">
    <cfRule type="aboveAverage" dxfId="2339" priority="43" stdDev="3"/>
  </conditionalFormatting>
  <conditionalFormatting sqref="C74:X74">
    <cfRule type="aboveAverage" dxfId="2338" priority="42" stdDev="3"/>
  </conditionalFormatting>
  <conditionalFormatting sqref="C75:X75">
    <cfRule type="aboveAverage" dxfId="2337" priority="41" stdDev="3"/>
  </conditionalFormatting>
  <conditionalFormatting sqref="C76:X76">
    <cfRule type="aboveAverage" dxfId="2336" priority="40" stdDev="3"/>
  </conditionalFormatting>
  <conditionalFormatting sqref="C77:X77">
    <cfRule type="aboveAverage" dxfId="2335" priority="39" stdDev="3"/>
  </conditionalFormatting>
  <conditionalFormatting sqref="C78:X78">
    <cfRule type="aboveAverage" dxfId="2334" priority="38" stdDev="3"/>
  </conditionalFormatting>
  <conditionalFormatting sqref="C79:X79">
    <cfRule type="aboveAverage" dxfId="2333" priority="37" stdDev="3"/>
  </conditionalFormatting>
  <conditionalFormatting sqref="C80:X80">
    <cfRule type="aboveAverage" dxfId="2332" priority="36" stdDev="3"/>
  </conditionalFormatting>
  <conditionalFormatting sqref="C81:X81">
    <cfRule type="aboveAverage" dxfId="2331" priority="35" stdDev="3"/>
  </conditionalFormatting>
  <conditionalFormatting sqref="C82:X82">
    <cfRule type="aboveAverage" dxfId="2330" priority="34" stdDev="3"/>
  </conditionalFormatting>
  <conditionalFormatting sqref="C83:X83">
    <cfRule type="aboveAverage" dxfId="2329" priority="33" stdDev="3"/>
  </conditionalFormatting>
  <conditionalFormatting sqref="C84:X84">
    <cfRule type="aboveAverage" dxfId="2328" priority="32" stdDev="3"/>
  </conditionalFormatting>
  <conditionalFormatting sqref="C85:X85">
    <cfRule type="aboveAverage" dxfId="2327" priority="31" stdDev="3"/>
  </conditionalFormatting>
  <conditionalFormatting sqref="C86:X86">
    <cfRule type="aboveAverage" dxfId="2326" priority="30" stdDev="3"/>
  </conditionalFormatting>
  <conditionalFormatting sqref="C87:X87">
    <cfRule type="aboveAverage" dxfId="2325" priority="29" stdDev="3"/>
  </conditionalFormatting>
  <conditionalFormatting sqref="C88:X88">
    <cfRule type="aboveAverage" dxfId="2324" priority="28" stdDev="3"/>
  </conditionalFormatting>
  <conditionalFormatting sqref="C89:X89">
    <cfRule type="aboveAverage" dxfId="2323" priority="27" stdDev="3"/>
  </conditionalFormatting>
  <conditionalFormatting sqref="C90:X90">
    <cfRule type="aboveAverage" dxfId="2322" priority="26" stdDev="3"/>
  </conditionalFormatting>
  <conditionalFormatting sqref="C91:X91">
    <cfRule type="aboveAverage" dxfId="2321" priority="25" stdDev="3"/>
  </conditionalFormatting>
  <conditionalFormatting sqref="C92:X92">
    <cfRule type="aboveAverage" dxfId="2320" priority="24" stdDev="3"/>
  </conditionalFormatting>
  <conditionalFormatting sqref="C93:X93">
    <cfRule type="aboveAverage" dxfId="2319" priority="23" stdDev="3"/>
  </conditionalFormatting>
  <conditionalFormatting sqref="C94:X94">
    <cfRule type="aboveAverage" dxfId="2318" priority="22" stdDev="3"/>
  </conditionalFormatting>
  <conditionalFormatting sqref="C95:X95">
    <cfRule type="aboveAverage" dxfId="2317" priority="21" stdDev="3"/>
  </conditionalFormatting>
  <conditionalFormatting sqref="C96:X96">
    <cfRule type="aboveAverage" dxfId="2316" priority="20" stdDev="3"/>
  </conditionalFormatting>
  <conditionalFormatting sqref="C97:X97">
    <cfRule type="aboveAverage" dxfId="2315" priority="19" stdDev="3"/>
  </conditionalFormatting>
  <conditionalFormatting sqref="C98:X98">
    <cfRule type="aboveAverage" dxfId="2314" priority="18" stdDev="3"/>
  </conditionalFormatting>
  <conditionalFormatting sqref="C99:X99">
    <cfRule type="aboveAverage" dxfId="2313" priority="17" stdDev="3"/>
  </conditionalFormatting>
  <conditionalFormatting sqref="C100:X100">
    <cfRule type="aboveAverage" dxfId="2312" priority="16" stdDev="3"/>
  </conditionalFormatting>
  <conditionalFormatting sqref="C101:X101">
    <cfRule type="aboveAverage" dxfId="2311" priority="15" stdDev="3"/>
  </conditionalFormatting>
  <conditionalFormatting sqref="C102:X102">
    <cfRule type="aboveAverage" dxfId="2310" priority="14" stdDev="3"/>
  </conditionalFormatting>
  <conditionalFormatting sqref="C103:X103">
    <cfRule type="aboveAverage" dxfId="2309" priority="13" stdDev="3"/>
  </conditionalFormatting>
  <conditionalFormatting sqref="C104:X104">
    <cfRule type="aboveAverage" dxfId="2308" priority="12" stdDev="3"/>
  </conditionalFormatting>
  <conditionalFormatting sqref="C105:X105">
    <cfRule type="aboveAverage" dxfId="2307" priority="11" stdDev="3"/>
  </conditionalFormatting>
  <conditionalFormatting sqref="C106:X106">
    <cfRule type="aboveAverage" dxfId="2306" priority="10" stdDev="3"/>
  </conditionalFormatting>
  <conditionalFormatting sqref="C107:X107">
    <cfRule type="aboveAverage" dxfId="2305" priority="9" stdDev="3"/>
  </conditionalFormatting>
  <conditionalFormatting sqref="C108:X108">
    <cfRule type="aboveAverage" dxfId="2304" priority="8" stdDev="3"/>
  </conditionalFormatting>
  <conditionalFormatting sqref="C109:X109">
    <cfRule type="aboveAverage" dxfId="2303" priority="7" stdDev="3"/>
  </conditionalFormatting>
  <conditionalFormatting sqref="C110:X110">
    <cfRule type="aboveAverage" dxfId="2302" priority="6" stdDev="3"/>
  </conditionalFormatting>
  <conditionalFormatting sqref="C111:X111">
    <cfRule type="aboveAverage" dxfId="2301" priority="5" stdDev="3"/>
  </conditionalFormatting>
  <conditionalFormatting sqref="C112:X112">
    <cfRule type="aboveAverage" dxfId="2300" priority="4" stdDev="3"/>
  </conditionalFormatting>
  <conditionalFormatting sqref="C113:X113">
    <cfRule type="aboveAverage" dxfId="2299" priority="3" stdDev="3"/>
  </conditionalFormatting>
  <conditionalFormatting sqref="C114:X114">
    <cfRule type="aboveAverage" dxfId="2298" priority="2" stdDev="3"/>
  </conditionalFormatting>
  <conditionalFormatting sqref="AW1:AW100">
    <cfRule type="cellIs" dxfId="2297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81"/>
  <sheetViews>
    <sheetView workbookViewId="0">
      <pane ySplit="4" topLeftCell="A5" activePane="bottomLeft" state="frozen"/>
      <selection activeCell="V1" sqref="V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197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198</v>
      </c>
      <c r="B6">
        <v>860.71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199</v>
      </c>
      <c r="B7">
        <v>558.40800000000002</v>
      </c>
      <c r="C7">
        <v>1.19604865493012E-4</v>
      </c>
      <c r="D7">
        <v>0</v>
      </c>
      <c r="E7">
        <v>1.2489069846068399E-4</v>
      </c>
      <c r="F7">
        <v>1.66361993351988E-3</v>
      </c>
      <c r="G7">
        <v>1.3015428204674799E-4</v>
      </c>
      <c r="H7">
        <v>6.0331379870612496E-3</v>
      </c>
      <c r="I7">
        <v>3.3114476446793402E-3</v>
      </c>
      <c r="J7">
        <v>3.67426851710807E-3</v>
      </c>
      <c r="K7">
        <v>9.0188845896287898E-4</v>
      </c>
      <c r="L7">
        <v>7.8626540496574905E-4</v>
      </c>
      <c r="M7">
        <v>6.0968694443594403E-3</v>
      </c>
      <c r="N7">
        <v>0</v>
      </c>
      <c r="O7">
        <v>7.8592574997444695E-3</v>
      </c>
      <c r="P7">
        <v>0</v>
      </c>
      <c r="Q7">
        <v>0</v>
      </c>
      <c r="R7">
        <v>1.0846855987549E-2</v>
      </c>
      <c r="S7">
        <v>1.25581384834969E-2</v>
      </c>
      <c r="T7">
        <v>3.7120862115014801E-2</v>
      </c>
      <c r="U7">
        <v>0</v>
      </c>
      <c r="V7">
        <v>1.5529505465565301E-2</v>
      </c>
      <c r="W7">
        <v>0</v>
      </c>
      <c r="X7">
        <v>0</v>
      </c>
      <c r="AA7" t="str">
        <f>A7</f>
        <v>CE_10:0+NH4_</v>
      </c>
      <c r="AB7">
        <f>AVERAGE(C7:D7)</f>
        <v>5.9802432746506002E-5</v>
      </c>
      <c r="AC7">
        <f>AVERAGE(E7:F7)</f>
        <v>8.9425531599028195E-4</v>
      </c>
      <c r="AD7">
        <f>AVERAGE(G7:H7)</f>
        <v>3.081646134553999E-3</v>
      </c>
      <c r="AE7">
        <f>AVERAGE(I7:J7)</f>
        <v>3.4928580808937051E-3</v>
      </c>
      <c r="AF7">
        <f>AVERAGE(K7:L7)</f>
        <v>8.4407693196431402E-4</v>
      </c>
      <c r="AG7">
        <f t="shared" ref="AG7:AG15" si="0">AVERAGE(M7:N7)</f>
        <v>3.0484347221797201E-3</v>
      </c>
      <c r="AH7">
        <f t="shared" ref="AH7:AH15" si="1">AVERAGE(O7:P7)</f>
        <v>3.9296287498722347E-3</v>
      </c>
      <c r="AI7">
        <f t="shared" ref="AI7:AI38" si="2">AVERAGE(S7:T7)</f>
        <v>2.483950029925585E-2</v>
      </c>
      <c r="AJ7">
        <f t="shared" ref="AJ7:AJ38" si="3">AVERAGE(U7:V7)</f>
        <v>7.7647527327826503E-3</v>
      </c>
      <c r="AK7">
        <f t="shared" ref="AK7:AK38" si="4">AVERAGE(W7:X7)</f>
        <v>0</v>
      </c>
      <c r="AM7" t="str">
        <f t="shared" ref="AM7:AM38" si="5">A7</f>
        <v>CE_10:0+NH4_</v>
      </c>
      <c r="AN7">
        <f t="shared" ref="AN7:AN38" si="6">AVERAGE(AB7:AF7)</f>
        <v>1.6745277792297613E-3</v>
      </c>
      <c r="AO7">
        <f t="shared" ref="AO7:AO38" si="7">AVERAGE(AG7:AK7)</f>
        <v>7.9164633008180912E-3</v>
      </c>
      <c r="AQ7">
        <f t="shared" ref="AQ7:AQ38" si="8">STDEV(AB7:AF7)</f>
        <v>1.5159253628583473E-3</v>
      </c>
      <c r="AR7">
        <f t="shared" ref="AR7:AR38" si="9">STDEV(AG7:AK7)</f>
        <v>9.8574228442225471E-3</v>
      </c>
      <c r="AT7">
        <f>AQ7/SQRT(5)</f>
        <v>6.7794243203345985E-4</v>
      </c>
      <c r="AU7">
        <f>AR7/SQRT(6)</f>
        <v>4.0242760245332854E-3</v>
      </c>
      <c r="AW7">
        <f t="shared" ref="AW7:AW38" si="10">TTEST(AB7:AF7,AG7:AK7,2,3)</f>
        <v>0.23119156945099001</v>
      </c>
    </row>
    <row r="8" spans="1:49" x14ac:dyDescent="0.2">
      <c r="A8" t="s">
        <v>200</v>
      </c>
      <c r="B8">
        <v>586.43600000000004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1.10228055513242E-3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1.35288040180875E-2</v>
      </c>
      <c r="X8">
        <v>0</v>
      </c>
      <c r="AA8" t="str">
        <f t="shared" ref="AA8:AA15" si="11">A8</f>
        <v>CE_12:0+NH4_</v>
      </c>
      <c r="AB8">
        <f t="shared" ref="AB8:AB15" si="12">AVERAGE(C8:D8)</f>
        <v>0</v>
      </c>
      <c r="AC8">
        <f t="shared" ref="AC8:AC15" si="13">AVERAGE(E8:F8)</f>
        <v>0</v>
      </c>
      <c r="AD8">
        <f t="shared" ref="AD8:AD15" si="14">AVERAGE(G8:H8)</f>
        <v>0</v>
      </c>
      <c r="AE8">
        <f t="shared" ref="AE8:AE15" si="15">AVERAGE(I8:J8)</f>
        <v>5.5114027756621002E-4</v>
      </c>
      <c r="AF8">
        <f t="shared" ref="AF8:AF15" si="16">AVERAGE(K8:L8)</f>
        <v>0</v>
      </c>
      <c r="AG8">
        <f t="shared" si="0"/>
        <v>0</v>
      </c>
      <c r="AH8">
        <f t="shared" si="1"/>
        <v>0</v>
      </c>
      <c r="AI8">
        <f t="shared" si="2"/>
        <v>0</v>
      </c>
      <c r="AJ8">
        <f t="shared" si="3"/>
        <v>0</v>
      </c>
      <c r="AK8">
        <f t="shared" si="4"/>
        <v>6.7644020090437502E-3</v>
      </c>
      <c r="AM8" t="str">
        <f t="shared" si="5"/>
        <v>CE_12:0+NH4_</v>
      </c>
      <c r="AN8">
        <f t="shared" si="6"/>
        <v>1.1022805551324201E-4</v>
      </c>
      <c r="AO8">
        <f t="shared" si="7"/>
        <v>1.35288040180875E-3</v>
      </c>
      <c r="AQ8">
        <f t="shared" si="8"/>
        <v>2.4647742515522959E-4</v>
      </c>
      <c r="AR8">
        <f t="shared" si="9"/>
        <v>3.0251325438715947E-3</v>
      </c>
      <c r="AT8">
        <f t="shared" ref="AT8:AT15" si="17">AQ8/SQRT(5)</f>
        <v>1.10228055513242E-4</v>
      </c>
      <c r="AU8">
        <f t="shared" ref="AU8:AU15" si="18">AR8/SQRT(6)</f>
        <v>1.2350051894621757E-3</v>
      </c>
      <c r="AW8">
        <f t="shared" si="10"/>
        <v>0.41109859792653036</v>
      </c>
    </row>
    <row r="9" spans="1:49" x14ac:dyDescent="0.2">
      <c r="A9" t="s">
        <v>201</v>
      </c>
      <c r="B9">
        <v>614.46400000000006</v>
      </c>
      <c r="C9">
        <v>0</v>
      </c>
      <c r="D9">
        <v>6.8569368824548103E-4</v>
      </c>
      <c r="E9">
        <v>0</v>
      </c>
      <c r="F9">
        <v>8.6604826522424297E-4</v>
      </c>
      <c r="G9">
        <v>1.7562125142472E-3</v>
      </c>
      <c r="H9">
        <v>3.46472339118263E-3</v>
      </c>
      <c r="I9">
        <v>3.44232638416023E-3</v>
      </c>
      <c r="J9">
        <v>2.9211961605488802E-3</v>
      </c>
      <c r="K9">
        <v>9.0188845896287898E-4</v>
      </c>
      <c r="L9">
        <v>1.45462671660271E-3</v>
      </c>
      <c r="M9">
        <v>0</v>
      </c>
      <c r="N9">
        <v>1.69045141826379E-2</v>
      </c>
      <c r="O9">
        <v>0</v>
      </c>
      <c r="P9">
        <v>3.4715999415822402E-2</v>
      </c>
      <c r="Q9">
        <v>0</v>
      </c>
      <c r="R9">
        <v>1.0846855987549E-2</v>
      </c>
      <c r="S9">
        <v>0</v>
      </c>
      <c r="T9">
        <v>1.8808584298266501E-2</v>
      </c>
      <c r="U9">
        <v>1.52602331333769E-2</v>
      </c>
      <c r="V9">
        <v>0</v>
      </c>
      <c r="W9">
        <v>1.35288040180875E-2</v>
      </c>
      <c r="X9">
        <v>0</v>
      </c>
      <c r="AA9" t="str">
        <f t="shared" si="11"/>
        <v>CE_14:0+NH4_</v>
      </c>
      <c r="AB9">
        <f t="shared" si="12"/>
        <v>3.4284684412274051E-4</v>
      </c>
      <c r="AC9">
        <f t="shared" si="13"/>
        <v>4.3302413261212149E-4</v>
      </c>
      <c r="AD9">
        <f t="shared" si="14"/>
        <v>2.6104679527149148E-3</v>
      </c>
      <c r="AE9">
        <f t="shared" si="15"/>
        <v>3.1817612723545551E-3</v>
      </c>
      <c r="AF9">
        <f t="shared" si="16"/>
        <v>1.1782575877827945E-3</v>
      </c>
      <c r="AG9">
        <f t="shared" si="0"/>
        <v>8.4522570913189501E-3</v>
      </c>
      <c r="AH9">
        <f t="shared" si="1"/>
        <v>1.7357999707911201E-2</v>
      </c>
      <c r="AI9">
        <f t="shared" si="2"/>
        <v>9.4042921491332507E-3</v>
      </c>
      <c r="AJ9">
        <f t="shared" si="3"/>
        <v>7.6301165666884498E-3</v>
      </c>
      <c r="AK9">
        <f t="shared" si="4"/>
        <v>6.7644020090437502E-3</v>
      </c>
      <c r="AM9" t="str">
        <f t="shared" si="5"/>
        <v>CE_14:0+NH4_</v>
      </c>
      <c r="AN9">
        <f t="shared" si="6"/>
        <v>1.5492715579174254E-3</v>
      </c>
      <c r="AO9">
        <f t="shared" si="7"/>
        <v>9.9218135048191203E-3</v>
      </c>
      <c r="AQ9">
        <f t="shared" si="8"/>
        <v>1.2874665749704512E-3</v>
      </c>
      <c r="AR9">
        <f t="shared" si="9"/>
        <v>4.2704043094009079E-3</v>
      </c>
      <c r="AT9">
        <f t="shared" si="17"/>
        <v>5.7577255607855159E-4</v>
      </c>
      <c r="AU9">
        <f t="shared" si="18"/>
        <v>1.7433852589024343E-3</v>
      </c>
      <c r="AW9">
        <f t="shared" si="10"/>
        <v>9.6380793679048567E-3</v>
      </c>
    </row>
    <row r="10" spans="1:49" x14ac:dyDescent="0.2">
      <c r="A10" t="s">
        <v>202</v>
      </c>
      <c r="B10">
        <v>638.48800000000006</v>
      </c>
      <c r="C10">
        <v>8.1126169298103396E-4</v>
      </c>
      <c r="D10">
        <v>6.8569368824548103E-4</v>
      </c>
      <c r="E10">
        <v>0</v>
      </c>
      <c r="F10">
        <v>1.7042185116187801E-3</v>
      </c>
      <c r="G10">
        <v>0</v>
      </c>
      <c r="H10">
        <v>8.3593577691606295E-4</v>
      </c>
      <c r="I10">
        <v>9.6394799377204398E-4</v>
      </c>
      <c r="J10">
        <v>1.10228055513242E-3</v>
      </c>
      <c r="K10">
        <v>1.6100138232027199E-3</v>
      </c>
      <c r="L10">
        <v>1.00140982124205E-3</v>
      </c>
      <c r="M10">
        <v>0</v>
      </c>
      <c r="N10">
        <v>0</v>
      </c>
      <c r="O10">
        <v>0</v>
      </c>
      <c r="P10">
        <v>8.1003998636918997E-2</v>
      </c>
      <c r="Q10">
        <v>0</v>
      </c>
      <c r="R10">
        <v>2.7578578885376899E-3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AA10" t="str">
        <f t="shared" si="11"/>
        <v>CE_16:2+NH4_</v>
      </c>
      <c r="AB10">
        <f t="shared" si="12"/>
        <v>7.4847769061325755E-4</v>
      </c>
      <c r="AC10">
        <f t="shared" si="13"/>
        <v>8.5210925580939004E-4</v>
      </c>
      <c r="AD10">
        <f t="shared" si="14"/>
        <v>4.1796788845803147E-4</v>
      </c>
      <c r="AE10">
        <f t="shared" si="15"/>
        <v>1.0331142744522321E-3</v>
      </c>
      <c r="AF10">
        <f t="shared" si="16"/>
        <v>1.305711822222385E-3</v>
      </c>
      <c r="AG10">
        <f t="shared" si="0"/>
        <v>0</v>
      </c>
      <c r="AH10">
        <f t="shared" si="1"/>
        <v>4.0501999318459499E-2</v>
      </c>
      <c r="AI10">
        <f t="shared" si="2"/>
        <v>0</v>
      </c>
      <c r="AJ10">
        <f t="shared" si="3"/>
        <v>0</v>
      </c>
      <c r="AK10">
        <f t="shared" si="4"/>
        <v>0</v>
      </c>
      <c r="AM10" t="str">
        <f t="shared" si="5"/>
        <v>CE_16:2+NH4_</v>
      </c>
      <c r="AN10">
        <f t="shared" si="6"/>
        <v>8.7147618631105918E-4</v>
      </c>
      <c r="AO10">
        <f t="shared" si="7"/>
        <v>8.1003998636919004E-3</v>
      </c>
      <c r="AQ10">
        <f t="shared" si="8"/>
        <v>3.3009882732137061E-4</v>
      </c>
      <c r="AR10">
        <f t="shared" si="9"/>
        <v>1.8113044740145117E-2</v>
      </c>
      <c r="AT10">
        <f t="shared" si="17"/>
        <v>1.476246834367099E-4</v>
      </c>
      <c r="AU10">
        <f t="shared" si="18"/>
        <v>7.3946195502597109E-3</v>
      </c>
      <c r="AW10">
        <f t="shared" si="10"/>
        <v>0.4226448768709487</v>
      </c>
    </row>
    <row r="11" spans="1:49" x14ac:dyDescent="0.2">
      <c r="A11" t="s">
        <v>203</v>
      </c>
      <c r="B11">
        <v>640.49</v>
      </c>
      <c r="C11">
        <v>1.1249764406711601E-2</v>
      </c>
      <c r="D11">
        <v>1.3115247539582601E-2</v>
      </c>
      <c r="E11">
        <v>7.6568248302235804E-3</v>
      </c>
      <c r="F11">
        <v>1.5537974676797E-2</v>
      </c>
      <c r="G11">
        <v>6.3440464095646E-3</v>
      </c>
      <c r="H11">
        <v>1.7099133470343301E-2</v>
      </c>
      <c r="I11">
        <v>1.17304215672062E-2</v>
      </c>
      <c r="J11">
        <v>1.9445159749031701E-2</v>
      </c>
      <c r="K11">
        <v>1.67829307105818E-2</v>
      </c>
      <c r="L11">
        <v>2.10307879524681E-2</v>
      </c>
      <c r="M11">
        <v>3.8205460389494003E-2</v>
      </c>
      <c r="N11">
        <v>1.5042922317498099E-2</v>
      </c>
      <c r="O11">
        <v>3.0911032299055102E-2</v>
      </c>
      <c r="P11">
        <v>3.4715999415822402E-2</v>
      </c>
      <c r="Q11">
        <v>2.6464027231176301E-2</v>
      </c>
      <c r="R11">
        <v>2.7578578885376899E-3</v>
      </c>
      <c r="S11">
        <v>0</v>
      </c>
      <c r="T11">
        <v>1.8312277816748299E-2</v>
      </c>
      <c r="U11">
        <v>0</v>
      </c>
      <c r="V11">
        <v>3.6235512752985699E-2</v>
      </c>
      <c r="W11">
        <v>1.35288040180875E-2</v>
      </c>
      <c r="X11">
        <v>1.4149874463366401E-2</v>
      </c>
      <c r="AA11" t="str">
        <f t="shared" si="11"/>
        <v>CE_16:1+NH4_</v>
      </c>
      <c r="AB11">
        <f t="shared" si="12"/>
        <v>1.2182505973147101E-2</v>
      </c>
      <c r="AC11">
        <f t="shared" si="13"/>
        <v>1.159739975351029E-2</v>
      </c>
      <c r="AD11">
        <f t="shared" si="14"/>
        <v>1.1721589939953951E-2</v>
      </c>
      <c r="AE11">
        <f t="shared" si="15"/>
        <v>1.5587790658118951E-2</v>
      </c>
      <c r="AF11">
        <f t="shared" si="16"/>
        <v>1.8906859331524951E-2</v>
      </c>
      <c r="AG11">
        <f t="shared" si="0"/>
        <v>2.662419135349605E-2</v>
      </c>
      <c r="AH11">
        <f t="shared" si="1"/>
        <v>3.2813515857438753E-2</v>
      </c>
      <c r="AI11">
        <f t="shared" si="2"/>
        <v>9.1561389083741496E-3</v>
      </c>
      <c r="AJ11">
        <f t="shared" si="3"/>
        <v>1.811775637649285E-2</v>
      </c>
      <c r="AK11">
        <f t="shared" si="4"/>
        <v>1.3839339240726951E-2</v>
      </c>
      <c r="AM11" t="str">
        <f t="shared" si="5"/>
        <v>CE_16:1+NH4_</v>
      </c>
      <c r="AN11">
        <f t="shared" si="6"/>
        <v>1.399922913125105E-2</v>
      </c>
      <c r="AO11">
        <f t="shared" si="7"/>
        <v>2.0110188347305751E-2</v>
      </c>
      <c r="AQ11">
        <f t="shared" si="8"/>
        <v>3.1962974511920658E-3</v>
      </c>
      <c r="AR11">
        <f t="shared" si="9"/>
        <v>9.5798133825862348E-3</v>
      </c>
      <c r="AT11">
        <f t="shared" si="17"/>
        <v>1.429427675434955E-3</v>
      </c>
      <c r="AU11">
        <f t="shared" si="18"/>
        <v>3.9109424364036673E-3</v>
      </c>
      <c r="AW11">
        <f t="shared" si="10"/>
        <v>0.23534163278770873</v>
      </c>
    </row>
    <row r="12" spans="1:49" x14ac:dyDescent="0.2">
      <c r="A12" t="s">
        <v>204</v>
      </c>
      <c r="B12">
        <v>642.49199999999996</v>
      </c>
      <c r="C12">
        <v>3.62803571262114E-3</v>
      </c>
      <c r="D12">
        <v>1.1499907833292099E-3</v>
      </c>
      <c r="E12">
        <v>2.1463047166056402E-3</v>
      </c>
      <c r="F12">
        <v>8.6604826522424297E-4</v>
      </c>
      <c r="G12">
        <v>1.0887665024686499E-3</v>
      </c>
      <c r="H12">
        <v>3.46472339118263E-3</v>
      </c>
      <c r="I12">
        <v>1.8516786670087499E-3</v>
      </c>
      <c r="J12">
        <v>8.65464916243896E-4</v>
      </c>
      <c r="K12">
        <v>2.0181894558580901E-3</v>
      </c>
      <c r="L12">
        <v>3.47399780608169E-3</v>
      </c>
      <c r="M12">
        <v>7.6274905415171707E-2</v>
      </c>
      <c r="N12">
        <v>6.4469667074991896E-3</v>
      </c>
      <c r="O12">
        <v>3.0911032299055102E-2</v>
      </c>
      <c r="P12">
        <v>8.8266860883279997E-3</v>
      </c>
      <c r="Q12">
        <v>1.6498831293769299E-2</v>
      </c>
      <c r="R12">
        <v>1.3604713876086701E-2</v>
      </c>
      <c r="S12">
        <v>5.6510961800952698E-2</v>
      </c>
      <c r="T12">
        <v>0</v>
      </c>
      <c r="U12">
        <v>0</v>
      </c>
      <c r="V12">
        <v>1.51197247986577E-2</v>
      </c>
      <c r="W12">
        <v>1.35288040180875E-2</v>
      </c>
      <c r="X12">
        <v>1.4149874463366401E-2</v>
      </c>
      <c r="AA12" t="str">
        <f t="shared" si="11"/>
        <v>CE_16:0+NH4_</v>
      </c>
      <c r="AB12">
        <f t="shared" si="12"/>
        <v>2.3890132479751748E-3</v>
      </c>
      <c r="AC12">
        <f t="shared" si="13"/>
        <v>1.5061764909149416E-3</v>
      </c>
      <c r="AD12">
        <f t="shared" si="14"/>
        <v>2.2767449468256398E-3</v>
      </c>
      <c r="AE12">
        <f t="shared" si="15"/>
        <v>1.3585717916263229E-3</v>
      </c>
      <c r="AF12">
        <f t="shared" si="16"/>
        <v>2.7460936309698898E-3</v>
      </c>
      <c r="AG12">
        <f t="shared" si="0"/>
        <v>4.1360936061335452E-2</v>
      </c>
      <c r="AH12">
        <f t="shared" si="1"/>
        <v>1.9868859193691552E-2</v>
      </c>
      <c r="AI12">
        <f t="shared" si="2"/>
        <v>2.8255480900476349E-2</v>
      </c>
      <c r="AJ12">
        <f t="shared" si="3"/>
        <v>7.55986239932885E-3</v>
      </c>
      <c r="AK12">
        <f t="shared" si="4"/>
        <v>1.3839339240726951E-2</v>
      </c>
      <c r="AM12" t="str">
        <f t="shared" si="5"/>
        <v>CE_16:0+NH4_</v>
      </c>
      <c r="AN12">
        <f t="shared" si="6"/>
        <v>2.0553200216623939E-3</v>
      </c>
      <c r="AO12">
        <f t="shared" si="7"/>
        <v>2.2176895559111832E-2</v>
      </c>
      <c r="AQ12">
        <f t="shared" si="8"/>
        <v>5.967757241012872E-4</v>
      </c>
      <c r="AR12">
        <f t="shared" si="9"/>
        <v>1.316696762132178E-2</v>
      </c>
      <c r="AT12">
        <f t="shared" si="17"/>
        <v>2.6688621728242754E-4</v>
      </c>
      <c r="AU12">
        <f t="shared" si="18"/>
        <v>5.3753920219976542E-3</v>
      </c>
      <c r="AW12">
        <f t="shared" si="10"/>
        <v>2.6765042815879114E-2</v>
      </c>
    </row>
    <row r="13" spans="1:49" x14ac:dyDescent="0.2">
      <c r="A13" t="s">
        <v>205</v>
      </c>
      <c r="B13">
        <v>664.51400000000001</v>
      </c>
      <c r="C13">
        <v>1.00051853103295E-3</v>
      </c>
      <c r="D13">
        <v>8.0426737694868299E-4</v>
      </c>
      <c r="E13">
        <v>1.0447355770059599E-3</v>
      </c>
      <c r="F13">
        <v>0</v>
      </c>
      <c r="G13">
        <v>7.5266250610594196E-4</v>
      </c>
      <c r="H13">
        <v>1.9006071863974601E-3</v>
      </c>
      <c r="I13">
        <v>0</v>
      </c>
      <c r="J13">
        <v>3.4920819857323299E-4</v>
      </c>
      <c r="K13">
        <v>1.2245268979660899E-4</v>
      </c>
      <c r="L13">
        <v>1.35965068608198E-4</v>
      </c>
      <c r="M13">
        <v>6.0968694443594403E-3</v>
      </c>
      <c r="N13">
        <v>1.69045141826379E-2</v>
      </c>
      <c r="O13">
        <v>0</v>
      </c>
      <c r="P13">
        <v>3.4715999415822402E-2</v>
      </c>
      <c r="Q13">
        <v>5.5190995440851202E-2</v>
      </c>
      <c r="R13">
        <v>6.3018531634368005E-2</v>
      </c>
      <c r="S13">
        <v>4.7893657183252503E-3</v>
      </c>
      <c r="T13">
        <v>0</v>
      </c>
      <c r="U13">
        <v>0</v>
      </c>
      <c r="V13">
        <v>0</v>
      </c>
      <c r="W13">
        <v>4.5096013393625102E-2</v>
      </c>
      <c r="X13">
        <v>1.37764984400851E-2</v>
      </c>
      <c r="AA13" t="str">
        <f t="shared" si="11"/>
        <v>CE_18:3+NH4_</v>
      </c>
      <c r="AB13">
        <f t="shared" si="12"/>
        <v>9.0239295399081648E-4</v>
      </c>
      <c r="AC13">
        <f t="shared" si="13"/>
        <v>5.2236778850297996E-4</v>
      </c>
      <c r="AD13">
        <f t="shared" si="14"/>
        <v>1.326634846251701E-3</v>
      </c>
      <c r="AE13">
        <f t="shared" si="15"/>
        <v>1.746040992866165E-4</v>
      </c>
      <c r="AF13">
        <f t="shared" si="16"/>
        <v>1.2920887920240349E-4</v>
      </c>
      <c r="AG13">
        <f t="shared" si="0"/>
        <v>1.150069181349867E-2</v>
      </c>
      <c r="AH13">
        <f t="shared" si="1"/>
        <v>1.7357999707911201E-2</v>
      </c>
      <c r="AI13">
        <f t="shared" si="2"/>
        <v>2.3946828591626251E-3</v>
      </c>
      <c r="AJ13">
        <f t="shared" si="3"/>
        <v>0</v>
      </c>
      <c r="AK13">
        <f t="shared" si="4"/>
        <v>2.94362559168551E-2</v>
      </c>
      <c r="AM13" t="str">
        <f t="shared" si="5"/>
        <v>CE_18:3+NH4_</v>
      </c>
      <c r="AN13">
        <f t="shared" si="6"/>
        <v>6.1104171344690344E-4</v>
      </c>
      <c r="AO13">
        <f t="shared" si="7"/>
        <v>1.2137926059485519E-2</v>
      </c>
      <c r="AQ13">
        <f t="shared" si="8"/>
        <v>5.0681920180149884E-4</v>
      </c>
      <c r="AR13">
        <f t="shared" si="9"/>
        <v>1.1928406110203769E-2</v>
      </c>
      <c r="AT13">
        <f t="shared" si="17"/>
        <v>2.2665643750606704E-4</v>
      </c>
      <c r="AU13">
        <f t="shared" si="18"/>
        <v>4.8697514024493866E-3</v>
      </c>
      <c r="AW13">
        <f t="shared" si="10"/>
        <v>9.6767457781536961E-2</v>
      </c>
    </row>
    <row r="14" spans="1:49" x14ac:dyDescent="0.2">
      <c r="A14" t="s">
        <v>206</v>
      </c>
      <c r="B14">
        <v>666.51599999999996</v>
      </c>
      <c r="C14">
        <v>1.3379550680210701E-2</v>
      </c>
      <c r="D14">
        <v>6.2000134740825899E-3</v>
      </c>
      <c r="E14">
        <v>1.2253663331214901E-2</v>
      </c>
      <c r="F14">
        <v>6.72800881752828E-3</v>
      </c>
      <c r="G14">
        <v>8.5808082572157093E-3</v>
      </c>
      <c r="H14">
        <v>4.5793044270707097E-3</v>
      </c>
      <c r="I14">
        <v>9.3536662708651203E-3</v>
      </c>
      <c r="J14">
        <v>8.8625314620960297E-3</v>
      </c>
      <c r="K14">
        <v>5.2331539572529201E-3</v>
      </c>
      <c r="L14">
        <v>8.3488610047829006E-3</v>
      </c>
      <c r="M14">
        <v>0.46397219155751701</v>
      </c>
      <c r="N14">
        <v>0.46558881714391998</v>
      </c>
      <c r="O14">
        <v>0.190067258338628</v>
      </c>
      <c r="P14">
        <v>0.13631559892550699</v>
      </c>
      <c r="Q14">
        <v>0.105817816594272</v>
      </c>
      <c r="R14">
        <v>0.132533699008692</v>
      </c>
      <c r="S14">
        <v>0.13657931399685699</v>
      </c>
      <c r="T14">
        <v>0.105423929233301</v>
      </c>
      <c r="U14">
        <v>0.14009935672365001</v>
      </c>
      <c r="V14">
        <v>3.5279357863534498E-2</v>
      </c>
      <c r="W14">
        <v>8.8645080116631594E-2</v>
      </c>
      <c r="X14">
        <v>9.3087909678171502E-2</v>
      </c>
      <c r="AA14" t="str">
        <f t="shared" si="11"/>
        <v>CE_18:2+NH4_</v>
      </c>
      <c r="AB14">
        <f t="shared" si="12"/>
        <v>9.7897820771466453E-3</v>
      </c>
      <c r="AC14">
        <f t="shared" si="13"/>
        <v>9.4908360743715912E-3</v>
      </c>
      <c r="AD14">
        <f t="shared" si="14"/>
        <v>6.5800563421432095E-3</v>
      </c>
      <c r="AE14">
        <f t="shared" si="15"/>
        <v>9.108098866480575E-3</v>
      </c>
      <c r="AF14">
        <f t="shared" si="16"/>
        <v>6.7910074810179103E-3</v>
      </c>
      <c r="AG14">
        <f t="shared" si="0"/>
        <v>0.46478050435071849</v>
      </c>
      <c r="AH14">
        <f t="shared" si="1"/>
        <v>0.16319142863206748</v>
      </c>
      <c r="AI14">
        <f t="shared" si="2"/>
        <v>0.12100162161507899</v>
      </c>
      <c r="AJ14">
        <f t="shared" si="3"/>
        <v>8.7689357293592257E-2</v>
      </c>
      <c r="AK14">
        <f t="shared" si="4"/>
        <v>9.0866494897401548E-2</v>
      </c>
      <c r="AM14" t="str">
        <f t="shared" si="5"/>
        <v>CE_18:2+NH4_</v>
      </c>
      <c r="AN14">
        <f t="shared" si="6"/>
        <v>8.3519561682319863E-3</v>
      </c>
      <c r="AO14">
        <f t="shared" si="7"/>
        <v>0.18550588135777174</v>
      </c>
      <c r="AQ14">
        <f t="shared" si="8"/>
        <v>1.5421034630398718E-3</v>
      </c>
      <c r="AR14">
        <f t="shared" si="9"/>
        <v>0.15904223906155124</v>
      </c>
      <c r="AT14">
        <f t="shared" si="17"/>
        <v>6.8964963433899753E-4</v>
      </c>
      <c r="AU14">
        <f t="shared" si="18"/>
        <v>6.4928722208423315E-2</v>
      </c>
      <c r="AW14">
        <f t="shared" si="10"/>
        <v>6.7429844356231325E-2</v>
      </c>
    </row>
    <row r="15" spans="1:49" x14ac:dyDescent="0.2">
      <c r="A15" t="s">
        <v>207</v>
      </c>
      <c r="B15">
        <v>668.51800000000003</v>
      </c>
      <c r="C15">
        <v>6.7309242408679602E-3</v>
      </c>
      <c r="D15">
        <v>5.4043289117918104E-3</v>
      </c>
      <c r="E15">
        <v>5.8898652540181401E-3</v>
      </c>
      <c r="F15">
        <v>4.9830011817104903E-3</v>
      </c>
      <c r="G15">
        <v>5.1794844748267403E-3</v>
      </c>
      <c r="H15">
        <v>3.6574624918181498E-3</v>
      </c>
      <c r="I15">
        <v>9.3092048820672905E-3</v>
      </c>
      <c r="J15">
        <v>1.8648755361880001E-2</v>
      </c>
      <c r="K15">
        <v>5.1892157022212096E-3</v>
      </c>
      <c r="L15">
        <v>6.6272787323296096E-3</v>
      </c>
      <c r="M15">
        <v>0.163976004158956</v>
      </c>
      <c r="N15">
        <v>0.26450425613539502</v>
      </c>
      <c r="O15">
        <v>3.0911032299055102E-2</v>
      </c>
      <c r="P15">
        <v>6.6687033371228693E-2</v>
      </c>
      <c r="Q15">
        <v>4.4054581823550501E-2</v>
      </c>
      <c r="R15">
        <v>3.0477854860553599E-2</v>
      </c>
      <c r="S15">
        <v>4.0477509804251702E-2</v>
      </c>
      <c r="T15">
        <v>6.1537232537345998E-2</v>
      </c>
      <c r="U15">
        <v>5.18324842610631E-2</v>
      </c>
      <c r="V15">
        <v>5.0808863329099799E-2</v>
      </c>
      <c r="W15">
        <v>2.6700620342955401E-2</v>
      </c>
      <c r="X15">
        <v>2.7926372903451499E-2</v>
      </c>
      <c r="AA15" t="str">
        <f t="shared" si="11"/>
        <v>CE_18:1+NH4_</v>
      </c>
      <c r="AB15">
        <f t="shared" si="12"/>
        <v>6.0676265763298853E-3</v>
      </c>
      <c r="AC15">
        <f t="shared" si="13"/>
        <v>5.4364332178643152E-3</v>
      </c>
      <c r="AD15">
        <f t="shared" si="14"/>
        <v>4.4184734833224455E-3</v>
      </c>
      <c r="AE15">
        <f t="shared" si="15"/>
        <v>1.3978980121973645E-2</v>
      </c>
      <c r="AF15">
        <f t="shared" si="16"/>
        <v>5.9082472172754096E-3</v>
      </c>
      <c r="AG15">
        <f t="shared" si="0"/>
        <v>0.21424013014717552</v>
      </c>
      <c r="AH15">
        <f t="shared" si="1"/>
        <v>4.8799032835141899E-2</v>
      </c>
      <c r="AI15">
        <f t="shared" si="2"/>
        <v>5.100737117079885E-2</v>
      </c>
      <c r="AJ15">
        <f t="shared" si="3"/>
        <v>5.1320673795081449E-2</v>
      </c>
      <c r="AK15">
        <f t="shared" si="4"/>
        <v>2.731349662320345E-2</v>
      </c>
      <c r="AM15" t="str">
        <f t="shared" si="5"/>
        <v>CE_18:1+NH4_</v>
      </c>
      <c r="AN15">
        <f t="shared" si="6"/>
        <v>7.1619521233531394E-3</v>
      </c>
      <c r="AO15">
        <f t="shared" si="7"/>
        <v>7.8536140914280225E-2</v>
      </c>
      <c r="AQ15">
        <f t="shared" si="8"/>
        <v>3.8647537330944856E-3</v>
      </c>
      <c r="AR15">
        <f t="shared" si="9"/>
        <v>7.6521471484982728E-2</v>
      </c>
      <c r="AT15">
        <f t="shared" si="17"/>
        <v>1.7283704126990697E-3</v>
      </c>
      <c r="AU15">
        <f t="shared" si="18"/>
        <v>3.1239759917523442E-2</v>
      </c>
      <c r="AW15">
        <f t="shared" si="10"/>
        <v>0.10531045620406668</v>
      </c>
    </row>
    <row r="16" spans="1:49" x14ac:dyDescent="0.2">
      <c r="A16" t="s">
        <v>208</v>
      </c>
      <c r="B16">
        <v>670.52</v>
      </c>
      <c r="C16">
        <v>0</v>
      </c>
      <c r="D16">
        <v>8.0426737694868299E-4</v>
      </c>
      <c r="E16">
        <v>0</v>
      </c>
      <c r="F16">
        <v>0</v>
      </c>
      <c r="G16">
        <v>0</v>
      </c>
      <c r="H16">
        <v>0</v>
      </c>
      <c r="I16">
        <v>1.30878739480898E-4</v>
      </c>
      <c r="J16">
        <v>1.10228055513242E-3</v>
      </c>
      <c r="K16">
        <v>1.2245268979660899E-4</v>
      </c>
      <c r="L16">
        <v>9.22230473573947E-4</v>
      </c>
      <c r="M16">
        <v>2.20833977867472E-2</v>
      </c>
      <c r="N16">
        <v>6.4469667074991896E-3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AA16" t="str">
        <f t="shared" ref="AA16:AA78" si="19">A16</f>
        <v>CE_18:0+NH4_</v>
      </c>
      <c r="AB16">
        <f t="shared" ref="AB16:AB78" si="20">AVERAGE(C16:D16)</f>
        <v>4.021336884743415E-4</v>
      </c>
      <c r="AC16">
        <f t="shared" ref="AC16:AC78" si="21">AVERAGE(E16:F16)</f>
        <v>0</v>
      </c>
      <c r="AD16">
        <f t="shared" ref="AD16:AD78" si="22">AVERAGE(G16:H16)</f>
        <v>0</v>
      </c>
      <c r="AE16">
        <f t="shared" ref="AE16:AE78" si="23">AVERAGE(I16:J16)</f>
        <v>6.1657964730665903E-4</v>
      </c>
      <c r="AF16">
        <f t="shared" ref="AF16:AF78" si="24">AVERAGE(K16:L16)</f>
        <v>5.2234158168527802E-4</v>
      </c>
      <c r="AG16">
        <f t="shared" ref="AG16:AG78" si="25">AVERAGE(M16:N16)</f>
        <v>1.4265182247123195E-2</v>
      </c>
      <c r="AH16">
        <f t="shared" ref="AH16:AH78" si="26">AVERAGE(O16:P16)</f>
        <v>0</v>
      </c>
      <c r="AI16">
        <f t="shared" si="2"/>
        <v>0</v>
      </c>
      <c r="AJ16">
        <f t="shared" si="3"/>
        <v>0</v>
      </c>
      <c r="AK16">
        <f t="shared" si="4"/>
        <v>0</v>
      </c>
      <c r="AM16" t="str">
        <f t="shared" si="5"/>
        <v>CE_18:0+NH4_</v>
      </c>
      <c r="AN16">
        <f t="shared" si="6"/>
        <v>3.082109834932557E-4</v>
      </c>
      <c r="AO16">
        <f t="shared" si="7"/>
        <v>2.8530364494246388E-3</v>
      </c>
      <c r="AQ16">
        <f t="shared" si="8"/>
        <v>2.9144152119544539E-4</v>
      </c>
      <c r="AR16">
        <f t="shared" si="9"/>
        <v>6.379583443198133E-3</v>
      </c>
      <c r="AT16">
        <f t="shared" ref="AT16:AT78" si="27">AQ16/SQRT(5)</f>
        <v>1.3033661057179234E-4</v>
      </c>
      <c r="AU16">
        <f t="shared" ref="AU16:AU78" si="28">AR16/SQRT(6)</f>
        <v>2.604454034557203E-3</v>
      </c>
      <c r="AW16">
        <f t="shared" si="10"/>
        <v>0.42306506769276597</v>
      </c>
    </row>
    <row r="17" spans="1:49" x14ac:dyDescent="0.2">
      <c r="A17" t="s">
        <v>209</v>
      </c>
      <c r="B17">
        <v>688.53800000000001</v>
      </c>
      <c r="C17">
        <v>8.8091366553993695E-4</v>
      </c>
      <c r="D17">
        <v>0</v>
      </c>
      <c r="E17">
        <v>9.1984487854527501E-4</v>
      </c>
      <c r="F17">
        <v>1.17586535803271E-4</v>
      </c>
      <c r="G17">
        <v>8.8281678815268995E-4</v>
      </c>
      <c r="H17">
        <v>3.3729342611215599E-4</v>
      </c>
      <c r="I17">
        <v>9.6394799377204398E-4</v>
      </c>
      <c r="J17">
        <v>1.49660656531385E-4</v>
      </c>
      <c r="K17">
        <v>7.0812536423984595E-4</v>
      </c>
      <c r="L17">
        <v>0</v>
      </c>
      <c r="M17">
        <v>0</v>
      </c>
      <c r="N17">
        <v>0</v>
      </c>
      <c r="O17">
        <v>3.0911032299055102E-2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3.07342380913583E-2</v>
      </c>
      <c r="X17">
        <v>0</v>
      </c>
      <c r="AA17" t="str">
        <f t="shared" si="19"/>
        <v>CE_20:5+NH4_</v>
      </c>
      <c r="AB17">
        <f t="shared" si="20"/>
        <v>4.4045683276996848E-4</v>
      </c>
      <c r="AC17">
        <f t="shared" si="21"/>
        <v>5.1871570717427302E-4</v>
      </c>
      <c r="AD17">
        <f t="shared" si="22"/>
        <v>6.1005510713242291E-4</v>
      </c>
      <c r="AE17">
        <f t="shared" si="23"/>
        <v>5.5680432515171452E-4</v>
      </c>
      <c r="AF17">
        <f t="shared" si="24"/>
        <v>3.5406268211992298E-4</v>
      </c>
      <c r="AG17">
        <f t="shared" si="25"/>
        <v>0</v>
      </c>
      <c r="AH17">
        <f t="shared" si="26"/>
        <v>1.5455516149527551E-2</v>
      </c>
      <c r="AI17">
        <f t="shared" si="2"/>
        <v>0</v>
      </c>
      <c r="AJ17">
        <f t="shared" si="3"/>
        <v>0</v>
      </c>
      <c r="AK17">
        <f t="shared" si="4"/>
        <v>1.536711904567915E-2</v>
      </c>
      <c r="AM17" t="str">
        <f t="shared" si="5"/>
        <v>CE_20:5+NH4_</v>
      </c>
      <c r="AN17">
        <f t="shared" si="6"/>
        <v>4.9601893086966041E-4</v>
      </c>
      <c r="AO17">
        <f t="shared" si="7"/>
        <v>6.16452703904134E-3</v>
      </c>
      <c r="AQ17">
        <f t="shared" si="8"/>
        <v>1.0056463172211113E-4</v>
      </c>
      <c r="AR17">
        <f t="shared" si="9"/>
        <v>8.4411841458562984E-3</v>
      </c>
      <c r="AT17">
        <f t="shared" si="27"/>
        <v>4.4973870532574443E-5</v>
      </c>
      <c r="AU17">
        <f t="shared" si="28"/>
        <v>3.4460989970364979E-3</v>
      </c>
      <c r="AW17">
        <f t="shared" si="10"/>
        <v>0.20761685358842163</v>
      </c>
    </row>
    <row r="18" spans="1:49" x14ac:dyDescent="0.2">
      <c r="A18" t="s">
        <v>210</v>
      </c>
      <c r="B18">
        <v>690.54</v>
      </c>
      <c r="C18">
        <v>3.9976981168143803E-3</v>
      </c>
      <c r="D18">
        <v>6.4652729095898099E-3</v>
      </c>
      <c r="E18">
        <v>1.46089161443042E-2</v>
      </c>
      <c r="F18">
        <v>7.3778695769997201E-3</v>
      </c>
      <c r="G18">
        <v>5.9321469809326798E-3</v>
      </c>
      <c r="H18">
        <v>1.06192218568751E-2</v>
      </c>
      <c r="I18">
        <v>3.5732051236411302E-3</v>
      </c>
      <c r="J18">
        <v>3.56972567218488E-3</v>
      </c>
      <c r="K18">
        <v>3.87915161060297E-3</v>
      </c>
      <c r="L18">
        <v>1.17537414601532E-2</v>
      </c>
      <c r="M18">
        <v>3.0212557045893099E-2</v>
      </c>
      <c r="N18">
        <v>1.69045141826379E-2</v>
      </c>
      <c r="O18">
        <v>3.0911032299055102E-2</v>
      </c>
      <c r="P18">
        <v>0.112975032592325</v>
      </c>
      <c r="Q18">
        <v>3.1788671982337098E-2</v>
      </c>
      <c r="R18">
        <v>2.7578578885376899E-3</v>
      </c>
      <c r="S18">
        <v>1.7347504201822201E-2</v>
      </c>
      <c r="T18">
        <v>1.8312277816748299E-2</v>
      </c>
      <c r="U18">
        <v>6.7919894951417301E-2</v>
      </c>
      <c r="V18">
        <v>0</v>
      </c>
      <c r="W18">
        <v>2.6700620342955401E-2</v>
      </c>
      <c r="X18">
        <v>4.6792872187939899E-2</v>
      </c>
      <c r="AA18" t="str">
        <f t="shared" si="19"/>
        <v>CE_20:4+NH4_</v>
      </c>
      <c r="AB18">
        <f t="shared" si="20"/>
        <v>5.2314855132020947E-3</v>
      </c>
      <c r="AC18">
        <f t="shared" si="21"/>
        <v>1.0993392860651961E-2</v>
      </c>
      <c r="AD18">
        <f t="shared" si="22"/>
        <v>8.2756844189038892E-3</v>
      </c>
      <c r="AE18">
        <f t="shared" si="23"/>
        <v>3.5714653979130049E-3</v>
      </c>
      <c r="AF18">
        <f t="shared" si="24"/>
        <v>7.8164465353780851E-3</v>
      </c>
      <c r="AG18">
        <f t="shared" si="25"/>
        <v>2.3558535614265498E-2</v>
      </c>
      <c r="AH18">
        <f t="shared" si="26"/>
        <v>7.1943032445690044E-2</v>
      </c>
      <c r="AI18">
        <f t="shared" si="2"/>
        <v>1.782989100928525E-2</v>
      </c>
      <c r="AJ18">
        <f t="shared" si="3"/>
        <v>3.395994747570865E-2</v>
      </c>
      <c r="AK18">
        <f t="shared" si="4"/>
        <v>3.6746746265447647E-2</v>
      </c>
      <c r="AM18" t="str">
        <f t="shared" si="5"/>
        <v>CE_20:4+NH4_</v>
      </c>
      <c r="AN18">
        <f t="shared" si="6"/>
        <v>7.1776949452098072E-3</v>
      </c>
      <c r="AO18">
        <f t="shared" si="7"/>
        <v>3.6807630562079419E-2</v>
      </c>
      <c r="AQ18">
        <f t="shared" si="8"/>
        <v>2.8707907343285834E-3</v>
      </c>
      <c r="AR18">
        <f t="shared" si="9"/>
        <v>2.1084962573186389E-2</v>
      </c>
      <c r="AT18">
        <f t="shared" si="27"/>
        <v>1.2838566462270503E-3</v>
      </c>
      <c r="AU18">
        <f t="shared" si="28"/>
        <v>8.6078999249978791E-3</v>
      </c>
      <c r="AW18">
        <f t="shared" si="10"/>
        <v>3.4028078732245261E-2</v>
      </c>
    </row>
    <row r="19" spans="1:49" x14ac:dyDescent="0.2">
      <c r="A19" t="s">
        <v>211</v>
      </c>
      <c r="B19">
        <v>692.54200000000003</v>
      </c>
      <c r="C19">
        <v>1.19604865493012E-4</v>
      </c>
      <c r="D19">
        <v>1.5590125312672199E-3</v>
      </c>
      <c r="E19">
        <v>1.21125650828687E-3</v>
      </c>
      <c r="F19">
        <v>3.00441408655075E-3</v>
      </c>
      <c r="G19">
        <v>0</v>
      </c>
      <c r="H19">
        <v>1.4455432547663799E-4</v>
      </c>
      <c r="I19">
        <v>1.19311439869213E-3</v>
      </c>
      <c r="J19">
        <v>1.10228055513242E-3</v>
      </c>
      <c r="K19">
        <v>1.2245268979660899E-4</v>
      </c>
      <c r="L19">
        <v>9.22230473573947E-4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3.7120862115014801E-2</v>
      </c>
      <c r="U19">
        <v>0</v>
      </c>
      <c r="V19">
        <v>0</v>
      </c>
      <c r="W19">
        <v>0</v>
      </c>
      <c r="X19">
        <v>0</v>
      </c>
      <c r="AA19" t="str">
        <f t="shared" si="19"/>
        <v>CE_20:3+NH4_</v>
      </c>
      <c r="AB19">
        <f t="shared" si="20"/>
        <v>8.3930869838011598E-4</v>
      </c>
      <c r="AC19">
        <f t="shared" si="21"/>
        <v>2.1078352974188098E-3</v>
      </c>
      <c r="AD19">
        <f t="shared" si="22"/>
        <v>7.2277162738318995E-5</v>
      </c>
      <c r="AE19">
        <f t="shared" si="23"/>
        <v>1.1476974769122749E-3</v>
      </c>
      <c r="AF19">
        <f t="shared" si="24"/>
        <v>5.2234158168527802E-4</v>
      </c>
      <c r="AG19">
        <f t="shared" si="25"/>
        <v>0</v>
      </c>
      <c r="AH19">
        <f t="shared" si="26"/>
        <v>0</v>
      </c>
      <c r="AI19">
        <f t="shared" si="2"/>
        <v>1.85604310575074E-2</v>
      </c>
      <c r="AJ19">
        <f t="shared" si="3"/>
        <v>0</v>
      </c>
      <c r="AK19">
        <f t="shared" si="4"/>
        <v>0</v>
      </c>
      <c r="AM19" t="str">
        <f t="shared" si="5"/>
        <v>CE_20:3+NH4_</v>
      </c>
      <c r="AN19">
        <f t="shared" si="6"/>
        <v>9.3789204342695947E-4</v>
      </c>
      <c r="AO19">
        <f t="shared" si="7"/>
        <v>3.7120862115014802E-3</v>
      </c>
      <c r="AQ19">
        <f t="shared" si="8"/>
        <v>7.655840125885857E-4</v>
      </c>
      <c r="AR19">
        <f t="shared" si="9"/>
        <v>8.3004771072569712E-3</v>
      </c>
      <c r="AT19">
        <f t="shared" si="27"/>
        <v>3.4237957892702646E-4</v>
      </c>
      <c r="AU19">
        <f t="shared" si="28"/>
        <v>3.3886555890720897E-3</v>
      </c>
      <c r="AW19">
        <f t="shared" si="10"/>
        <v>0.49745707344677537</v>
      </c>
    </row>
    <row r="20" spans="1:49" x14ac:dyDescent="0.2">
      <c r="A20" t="s">
        <v>212</v>
      </c>
      <c r="B20">
        <v>694.54399999999998</v>
      </c>
      <c r="C20">
        <v>1.19604865493012E-4</v>
      </c>
      <c r="D20">
        <v>0</v>
      </c>
      <c r="E20">
        <v>1.68518933146546E-3</v>
      </c>
      <c r="F20">
        <v>1.66361993351988E-3</v>
      </c>
      <c r="G20">
        <v>9.5861222042190205E-4</v>
      </c>
      <c r="H20">
        <v>1.0646714094814001E-3</v>
      </c>
      <c r="I20">
        <v>2.3800907249490002E-3</v>
      </c>
      <c r="J20">
        <v>2.0194181379024202E-3</v>
      </c>
      <c r="K20">
        <v>7.0812536423984595E-4</v>
      </c>
      <c r="L20">
        <v>1.7876752262078E-3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AA20" t="str">
        <f t="shared" si="19"/>
        <v>CE_20:2+NH4_</v>
      </c>
      <c r="AB20">
        <f t="shared" si="20"/>
        <v>5.9802432746506002E-5</v>
      </c>
      <c r="AC20">
        <f t="shared" si="21"/>
        <v>1.67440463249267E-3</v>
      </c>
      <c r="AD20">
        <f t="shared" si="22"/>
        <v>1.0116418149516511E-3</v>
      </c>
      <c r="AE20">
        <f t="shared" si="23"/>
        <v>2.1997544314257102E-3</v>
      </c>
      <c r="AF20">
        <f t="shared" si="24"/>
        <v>1.247900295223823E-3</v>
      </c>
      <c r="AG20">
        <f t="shared" si="25"/>
        <v>0</v>
      </c>
      <c r="AH20">
        <f t="shared" si="26"/>
        <v>0</v>
      </c>
      <c r="AI20">
        <f t="shared" si="2"/>
        <v>0</v>
      </c>
      <c r="AJ20">
        <f t="shared" si="3"/>
        <v>0</v>
      </c>
      <c r="AK20">
        <f t="shared" si="4"/>
        <v>0</v>
      </c>
      <c r="AM20" t="str">
        <f t="shared" si="5"/>
        <v>CE_20:2+NH4_</v>
      </c>
      <c r="AN20">
        <f t="shared" si="6"/>
        <v>1.2387007213680722E-3</v>
      </c>
      <c r="AO20">
        <f t="shared" si="7"/>
        <v>0</v>
      </c>
      <c r="AQ20">
        <f t="shared" si="8"/>
        <v>7.992033042101722E-4</v>
      </c>
      <c r="AR20">
        <f t="shared" si="9"/>
        <v>0</v>
      </c>
      <c r="AT20">
        <f t="shared" si="27"/>
        <v>3.5741458321127779E-4</v>
      </c>
      <c r="AU20">
        <f t="shared" si="28"/>
        <v>0</v>
      </c>
      <c r="AW20">
        <f t="shared" si="10"/>
        <v>2.5683401816996632E-2</v>
      </c>
    </row>
    <row r="21" spans="1:49" x14ac:dyDescent="0.2">
      <c r="A21" t="s">
        <v>213</v>
      </c>
      <c r="B21">
        <v>696.54600000000005</v>
      </c>
      <c r="C21">
        <v>1.19604865493012E-4</v>
      </c>
      <c r="D21">
        <v>6.8569368824548103E-4</v>
      </c>
      <c r="E21">
        <v>1.6420688777447599E-3</v>
      </c>
      <c r="F21">
        <v>1.7042185116187801E-3</v>
      </c>
      <c r="G21">
        <v>0</v>
      </c>
      <c r="H21">
        <v>8.3593577691606295E-4</v>
      </c>
      <c r="I21">
        <v>0</v>
      </c>
      <c r="J21">
        <v>1.49660656531385E-4</v>
      </c>
      <c r="K21">
        <v>1.2387536866918199E-3</v>
      </c>
      <c r="L21">
        <v>2.47258798483964E-3</v>
      </c>
      <c r="M21">
        <v>3.7301899465571303E-2</v>
      </c>
      <c r="N21">
        <v>0</v>
      </c>
      <c r="O21">
        <v>0</v>
      </c>
      <c r="P21">
        <v>0</v>
      </c>
      <c r="Q21">
        <v>0</v>
      </c>
      <c r="R21">
        <v>2.7578578885376899E-3</v>
      </c>
      <c r="S21">
        <v>0</v>
      </c>
      <c r="T21">
        <v>1.8312277816748299E-2</v>
      </c>
      <c r="U21">
        <v>0</v>
      </c>
      <c r="V21">
        <v>0</v>
      </c>
      <c r="W21">
        <v>0</v>
      </c>
      <c r="X21">
        <v>0</v>
      </c>
      <c r="AA21" t="str">
        <f t="shared" si="19"/>
        <v>CE_20:1+NH4_</v>
      </c>
      <c r="AB21">
        <f t="shared" si="20"/>
        <v>4.0264927686924654E-4</v>
      </c>
      <c r="AC21">
        <f t="shared" si="21"/>
        <v>1.67314369468177E-3</v>
      </c>
      <c r="AD21">
        <f t="shared" si="22"/>
        <v>4.1796788845803147E-4</v>
      </c>
      <c r="AE21">
        <f t="shared" si="23"/>
        <v>7.4830328265692501E-5</v>
      </c>
      <c r="AF21">
        <f t="shared" si="24"/>
        <v>1.8556708357657299E-3</v>
      </c>
      <c r="AG21">
        <f t="shared" si="25"/>
        <v>1.8650949732785652E-2</v>
      </c>
      <c r="AH21">
        <f t="shared" si="26"/>
        <v>0</v>
      </c>
      <c r="AI21">
        <f t="shared" si="2"/>
        <v>9.1561389083741496E-3</v>
      </c>
      <c r="AJ21">
        <f t="shared" si="3"/>
        <v>0</v>
      </c>
      <c r="AK21">
        <f t="shared" si="4"/>
        <v>0</v>
      </c>
      <c r="AM21" t="str">
        <f t="shared" si="5"/>
        <v>CE_20:1+NH4_</v>
      </c>
      <c r="AN21">
        <f t="shared" si="6"/>
        <v>8.8485240480809415E-4</v>
      </c>
      <c r="AO21">
        <f t="shared" si="7"/>
        <v>5.5614177282319599E-3</v>
      </c>
      <c r="AQ21">
        <f t="shared" si="8"/>
        <v>8.1708756511546157E-4</v>
      </c>
      <c r="AR21">
        <f t="shared" si="9"/>
        <v>8.3223489758732852E-3</v>
      </c>
      <c r="AT21">
        <f t="shared" si="27"/>
        <v>3.6541266783359156E-4</v>
      </c>
      <c r="AU21">
        <f t="shared" si="28"/>
        <v>3.3975847420439501E-3</v>
      </c>
      <c r="AW21">
        <f t="shared" si="10"/>
        <v>0.27808016932489843</v>
      </c>
    </row>
    <row r="22" spans="1:49" x14ac:dyDescent="0.2">
      <c r="A22" t="s">
        <v>214</v>
      </c>
      <c r="B22">
        <v>698.548</v>
      </c>
      <c r="C22">
        <v>0</v>
      </c>
      <c r="D22">
        <v>1.18573688703201E-4</v>
      </c>
      <c r="E22">
        <v>1.6420688777447599E-3</v>
      </c>
      <c r="F22">
        <v>0</v>
      </c>
      <c r="G22">
        <v>0</v>
      </c>
      <c r="H22">
        <v>3.3729342611215599E-4</v>
      </c>
      <c r="I22">
        <v>0</v>
      </c>
      <c r="J22">
        <v>1.2519412116638001E-3</v>
      </c>
      <c r="K22">
        <v>9.0188845896287898E-4</v>
      </c>
      <c r="L22">
        <v>1.00140982124205E-3</v>
      </c>
      <c r="M22">
        <v>2.3979431685988699E-2</v>
      </c>
      <c r="N22">
        <v>3.1803356434253902E-2</v>
      </c>
      <c r="O22">
        <v>0</v>
      </c>
      <c r="P22">
        <v>0</v>
      </c>
      <c r="Q22">
        <v>1.0355394068654799E-2</v>
      </c>
      <c r="R22">
        <v>2.7578578885376899E-3</v>
      </c>
      <c r="S22">
        <v>4.7893657183252503E-3</v>
      </c>
      <c r="T22">
        <v>0</v>
      </c>
      <c r="U22">
        <v>0</v>
      </c>
      <c r="V22">
        <v>0</v>
      </c>
      <c r="W22">
        <v>0</v>
      </c>
      <c r="X22">
        <v>0</v>
      </c>
      <c r="AA22" t="str">
        <f t="shared" si="19"/>
        <v>CE_20:0+NH4_</v>
      </c>
      <c r="AB22">
        <f t="shared" si="20"/>
        <v>5.92868443516005E-5</v>
      </c>
      <c r="AC22">
        <f t="shared" si="21"/>
        <v>8.2103443887237995E-4</v>
      </c>
      <c r="AD22">
        <f t="shared" si="22"/>
        <v>1.6864671305607799E-4</v>
      </c>
      <c r="AE22">
        <f t="shared" si="23"/>
        <v>6.2597060583190005E-4</v>
      </c>
      <c r="AF22">
        <f t="shared" si="24"/>
        <v>9.5164914010246451E-4</v>
      </c>
      <c r="AG22">
        <f t="shared" si="25"/>
        <v>2.78913940601213E-2</v>
      </c>
      <c r="AH22">
        <f t="shared" si="26"/>
        <v>0</v>
      </c>
      <c r="AI22">
        <f t="shared" si="2"/>
        <v>2.3946828591626251E-3</v>
      </c>
      <c r="AJ22">
        <f t="shared" si="3"/>
        <v>0</v>
      </c>
      <c r="AK22">
        <f t="shared" si="4"/>
        <v>0</v>
      </c>
      <c r="AM22" t="str">
        <f t="shared" si="5"/>
        <v>CE_20:0+NH4_</v>
      </c>
      <c r="AN22">
        <f t="shared" si="6"/>
        <v>5.2531754844288461E-4</v>
      </c>
      <c r="AO22">
        <f t="shared" si="7"/>
        <v>6.0572153838567852E-3</v>
      </c>
      <c r="AQ22">
        <f t="shared" si="8"/>
        <v>3.9488506089284316E-4</v>
      </c>
      <c r="AR22">
        <f t="shared" si="9"/>
        <v>1.2249643643600214E-2</v>
      </c>
      <c r="AT22">
        <f t="shared" si="27"/>
        <v>1.7659796789110821E-4</v>
      </c>
      <c r="AU22">
        <f t="shared" si="28"/>
        <v>5.0008960762913139E-3</v>
      </c>
      <c r="AW22">
        <f t="shared" si="10"/>
        <v>0.36982668775228195</v>
      </c>
    </row>
    <row r="23" spans="1:49" x14ac:dyDescent="0.2">
      <c r="A23" t="s">
        <v>215</v>
      </c>
      <c r="B23">
        <v>714.56399999999996</v>
      </c>
      <c r="C23">
        <v>4.8293228354221998E-3</v>
      </c>
      <c r="D23">
        <v>1.8356844715746901E-3</v>
      </c>
      <c r="E23">
        <v>1.68518933146546E-3</v>
      </c>
      <c r="F23">
        <v>2.7436858354096602E-4</v>
      </c>
      <c r="G23">
        <v>9.5861222042190205E-4</v>
      </c>
      <c r="H23">
        <v>4.7720435277062304E-3</v>
      </c>
      <c r="I23">
        <v>1.8516786670087499E-3</v>
      </c>
      <c r="J23">
        <v>1.9677454713763198E-3</v>
      </c>
      <c r="K23">
        <v>1.2245268979660899E-4</v>
      </c>
      <c r="L23">
        <v>5.2616730322894902E-3</v>
      </c>
      <c r="M23">
        <v>7.5507359855065403E-2</v>
      </c>
      <c r="N23">
        <v>0</v>
      </c>
      <c r="O23">
        <v>7.8592574997444695E-3</v>
      </c>
      <c r="P23">
        <v>2.3144347867078301E-2</v>
      </c>
      <c r="Q23">
        <v>1.0355394068654799E-2</v>
      </c>
      <c r="R23">
        <v>0</v>
      </c>
      <c r="S23">
        <v>2.3626289997234901E-2</v>
      </c>
      <c r="T23">
        <v>1.8808584298266501E-2</v>
      </c>
      <c r="U23">
        <v>0</v>
      </c>
      <c r="V23">
        <v>1.5529505465565301E-2</v>
      </c>
      <c r="W23">
        <v>1.3171816324867899E-2</v>
      </c>
      <c r="X23">
        <v>1.4149874463366401E-2</v>
      </c>
      <c r="AA23" t="str">
        <f t="shared" si="19"/>
        <v>CE_22:6+NH4_</v>
      </c>
      <c r="AB23">
        <f t="shared" si="20"/>
        <v>3.3325036534984451E-3</v>
      </c>
      <c r="AC23">
        <f t="shared" si="21"/>
        <v>9.7977895750321294E-4</v>
      </c>
      <c r="AD23">
        <f t="shared" si="22"/>
        <v>2.8653278740640663E-3</v>
      </c>
      <c r="AE23">
        <f t="shared" si="23"/>
        <v>1.909712069192535E-3</v>
      </c>
      <c r="AF23">
        <f t="shared" si="24"/>
        <v>2.6920628610430496E-3</v>
      </c>
      <c r="AG23">
        <f t="shared" si="25"/>
        <v>3.7753679927532702E-2</v>
      </c>
      <c r="AH23">
        <f t="shared" si="26"/>
        <v>1.5501802683411385E-2</v>
      </c>
      <c r="AI23">
        <f t="shared" si="2"/>
        <v>2.1217437147750699E-2</v>
      </c>
      <c r="AJ23">
        <f t="shared" si="3"/>
        <v>7.7647527327826503E-3</v>
      </c>
      <c r="AK23">
        <f t="shared" si="4"/>
        <v>1.366084539411715E-2</v>
      </c>
      <c r="AM23" t="str">
        <f t="shared" si="5"/>
        <v>CE_22:6+NH4_</v>
      </c>
      <c r="AN23">
        <f t="shared" si="6"/>
        <v>2.3558770830602619E-3</v>
      </c>
      <c r="AO23">
        <f t="shared" si="7"/>
        <v>1.9179703577118918E-2</v>
      </c>
      <c r="AQ23">
        <f t="shared" si="8"/>
        <v>9.2453633171165239E-4</v>
      </c>
      <c r="AR23">
        <f t="shared" si="9"/>
        <v>1.1439305146918273E-2</v>
      </c>
      <c r="AT23">
        <f t="shared" si="27"/>
        <v>4.1346521707510985E-4</v>
      </c>
      <c r="AU23">
        <f t="shared" si="28"/>
        <v>4.6700767703238546E-3</v>
      </c>
      <c r="AW23">
        <f t="shared" si="10"/>
        <v>2.9982699545100126E-2</v>
      </c>
    </row>
    <row r="24" spans="1:49" x14ac:dyDescent="0.2">
      <c r="A24" t="s">
        <v>216</v>
      </c>
      <c r="B24">
        <v>716.56600000000003</v>
      </c>
      <c r="C24">
        <v>8.8091366553993695E-4</v>
      </c>
      <c r="D24">
        <v>8.7331884302173899E-4</v>
      </c>
      <c r="E24">
        <v>1.0447355770059599E-3</v>
      </c>
      <c r="F24">
        <v>0</v>
      </c>
      <c r="G24">
        <v>0</v>
      </c>
      <c r="H24">
        <v>1.0646714094814001E-3</v>
      </c>
      <c r="I24">
        <v>2.2492119854681E-3</v>
      </c>
      <c r="J24">
        <v>1.10228055513242E-3</v>
      </c>
      <c r="K24">
        <v>9.0188845896287898E-4</v>
      </c>
      <c r="L24">
        <v>0</v>
      </c>
      <c r="M24">
        <v>0</v>
      </c>
      <c r="N24">
        <v>0</v>
      </c>
      <c r="O24">
        <v>7.8592574997444695E-3</v>
      </c>
      <c r="P24">
        <v>0</v>
      </c>
      <c r="Q24">
        <v>0</v>
      </c>
      <c r="R24">
        <v>1.0846855987549E-2</v>
      </c>
      <c r="S24">
        <v>4.7893657183252503E-3</v>
      </c>
      <c r="T24">
        <v>0</v>
      </c>
      <c r="U24">
        <v>0</v>
      </c>
      <c r="V24">
        <v>0</v>
      </c>
      <c r="W24">
        <v>0</v>
      </c>
      <c r="X24">
        <v>0</v>
      </c>
      <c r="AA24" t="str">
        <f t="shared" si="19"/>
        <v>CE_22:5+NH4_</v>
      </c>
      <c r="AB24">
        <f t="shared" si="20"/>
        <v>8.7711625428083797E-4</v>
      </c>
      <c r="AC24">
        <f t="shared" si="21"/>
        <v>5.2236778850297996E-4</v>
      </c>
      <c r="AD24">
        <f t="shared" si="22"/>
        <v>5.3233570474070003E-4</v>
      </c>
      <c r="AE24">
        <f t="shared" si="23"/>
        <v>1.6757462703002601E-3</v>
      </c>
      <c r="AF24">
        <f t="shared" si="24"/>
        <v>4.5094422948143949E-4</v>
      </c>
      <c r="AG24">
        <f t="shared" si="25"/>
        <v>0</v>
      </c>
      <c r="AH24">
        <f t="shared" si="26"/>
        <v>3.9296287498722347E-3</v>
      </c>
      <c r="AI24">
        <f t="shared" si="2"/>
        <v>2.3946828591626251E-3</v>
      </c>
      <c r="AJ24">
        <f t="shared" si="3"/>
        <v>0</v>
      </c>
      <c r="AK24">
        <f t="shared" si="4"/>
        <v>0</v>
      </c>
      <c r="AM24" t="str">
        <f t="shared" si="5"/>
        <v>CE_22:5+NH4_</v>
      </c>
      <c r="AN24">
        <f t="shared" si="6"/>
        <v>8.1170204946124356E-4</v>
      </c>
      <c r="AO24">
        <f t="shared" si="7"/>
        <v>1.264862321806972E-3</v>
      </c>
      <c r="AQ24">
        <f t="shared" si="8"/>
        <v>5.1057749352102419E-4</v>
      </c>
      <c r="AR24">
        <f t="shared" si="9"/>
        <v>1.8150140937576139E-3</v>
      </c>
      <c r="AT24">
        <f t="shared" si="27"/>
        <v>2.2833719665889368E-4</v>
      </c>
      <c r="AU24">
        <f t="shared" si="28"/>
        <v>7.409764009443635E-4</v>
      </c>
      <c r="AW24">
        <f t="shared" si="10"/>
        <v>0.61578260919500005</v>
      </c>
    </row>
    <row r="25" spans="1:49" x14ac:dyDescent="0.2">
      <c r="A25" t="s">
        <v>217</v>
      </c>
      <c r="B25">
        <v>718.56799999999998</v>
      </c>
      <c r="C25">
        <v>2.4947795963453198E-3</v>
      </c>
      <c r="D25">
        <v>8.7331884302173899E-4</v>
      </c>
      <c r="E25">
        <v>0</v>
      </c>
      <c r="F25">
        <v>2.7436858354096602E-4</v>
      </c>
      <c r="G25">
        <v>9.5861222042190205E-4</v>
      </c>
      <c r="H25">
        <v>1.0646714094814001E-3</v>
      </c>
      <c r="I25">
        <v>2.3800907249490002E-3</v>
      </c>
      <c r="J25">
        <v>0</v>
      </c>
      <c r="K25">
        <v>0</v>
      </c>
      <c r="L25">
        <v>1.35965068608198E-4</v>
      </c>
      <c r="M25">
        <v>0</v>
      </c>
      <c r="N25">
        <v>0</v>
      </c>
      <c r="O25">
        <v>0</v>
      </c>
      <c r="P25">
        <v>0</v>
      </c>
      <c r="Q25">
        <v>0</v>
      </c>
      <c r="R25">
        <v>2.7578578885376899E-3</v>
      </c>
      <c r="S25">
        <v>0</v>
      </c>
      <c r="T25">
        <v>1.8312277816748299E-2</v>
      </c>
      <c r="U25">
        <v>0</v>
      </c>
      <c r="V25">
        <v>0</v>
      </c>
      <c r="W25">
        <v>1.35288040180875E-2</v>
      </c>
      <c r="X25">
        <v>0</v>
      </c>
      <c r="AA25" t="str">
        <f t="shared" si="19"/>
        <v>CE_22:4+NH4_</v>
      </c>
      <c r="AB25">
        <f t="shared" si="20"/>
        <v>1.6840492196835294E-3</v>
      </c>
      <c r="AC25">
        <f t="shared" si="21"/>
        <v>1.3718429177048301E-4</v>
      </c>
      <c r="AD25">
        <f t="shared" si="22"/>
        <v>1.0116418149516511E-3</v>
      </c>
      <c r="AE25">
        <f t="shared" si="23"/>
        <v>1.1900453624745001E-3</v>
      </c>
      <c r="AF25">
        <f t="shared" si="24"/>
        <v>6.7982534304098999E-5</v>
      </c>
      <c r="AG25">
        <f t="shared" si="25"/>
        <v>0</v>
      </c>
      <c r="AH25">
        <f t="shared" si="26"/>
        <v>0</v>
      </c>
      <c r="AI25">
        <f t="shared" si="2"/>
        <v>9.1561389083741496E-3</v>
      </c>
      <c r="AJ25">
        <f t="shared" si="3"/>
        <v>0</v>
      </c>
      <c r="AK25">
        <f t="shared" si="4"/>
        <v>6.7644020090437502E-3</v>
      </c>
      <c r="AM25" t="str">
        <f t="shared" si="5"/>
        <v>CE_22:4+NH4_</v>
      </c>
      <c r="AN25">
        <f t="shared" si="6"/>
        <v>8.1818064463685231E-4</v>
      </c>
      <c r="AO25">
        <f t="shared" si="7"/>
        <v>3.1841081834835796E-3</v>
      </c>
      <c r="AQ25">
        <f t="shared" si="8"/>
        <v>6.9856857562617617E-4</v>
      </c>
      <c r="AR25">
        <f t="shared" si="9"/>
        <v>4.4412636047853138E-3</v>
      </c>
      <c r="AT25">
        <f t="shared" si="27"/>
        <v>3.1240936440906649E-4</v>
      </c>
      <c r="AU25">
        <f t="shared" si="28"/>
        <v>1.8131382741529783E-3</v>
      </c>
      <c r="AW25">
        <f t="shared" si="10"/>
        <v>0.30169204592440807</v>
      </c>
    </row>
    <row r="26" spans="1:49" x14ac:dyDescent="0.2">
      <c r="A26" t="s">
        <v>218</v>
      </c>
      <c r="B26">
        <v>720.57</v>
      </c>
      <c r="C26">
        <v>0</v>
      </c>
      <c r="D26">
        <v>8.7331884302173899E-4</v>
      </c>
      <c r="E26">
        <v>0</v>
      </c>
      <c r="F26">
        <v>8.6604826522424297E-4</v>
      </c>
      <c r="G26">
        <v>7.5266250610594196E-4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1.37764984400851E-2</v>
      </c>
      <c r="AA26" t="str">
        <f t="shared" si="19"/>
        <v>CE_22:3+NH4_</v>
      </c>
      <c r="AB26">
        <f t="shared" si="20"/>
        <v>4.366594215108695E-4</v>
      </c>
      <c r="AC26">
        <f t="shared" si="21"/>
        <v>4.3302413261212149E-4</v>
      </c>
      <c r="AD26">
        <f t="shared" si="22"/>
        <v>3.7633125305297098E-4</v>
      </c>
      <c r="AE26">
        <f t="shared" si="23"/>
        <v>0</v>
      </c>
      <c r="AF26">
        <f t="shared" si="24"/>
        <v>0</v>
      </c>
      <c r="AG26">
        <f t="shared" si="25"/>
        <v>0</v>
      </c>
      <c r="AH26">
        <f t="shared" si="26"/>
        <v>0</v>
      </c>
      <c r="AI26">
        <f t="shared" si="2"/>
        <v>0</v>
      </c>
      <c r="AJ26">
        <f t="shared" si="3"/>
        <v>0</v>
      </c>
      <c r="AK26">
        <f t="shared" si="4"/>
        <v>6.8882492200425501E-3</v>
      </c>
      <c r="AM26" t="str">
        <f t="shared" si="5"/>
        <v>CE_22:3+NH4_</v>
      </c>
      <c r="AN26">
        <f t="shared" si="6"/>
        <v>2.4920296143519244E-4</v>
      </c>
      <c r="AO26">
        <f t="shared" si="7"/>
        <v>1.3776498440085101E-3</v>
      </c>
      <c r="AQ26">
        <f t="shared" si="8"/>
        <v>2.2874438894908259E-4</v>
      </c>
      <c r="AR26">
        <f t="shared" si="9"/>
        <v>3.0805187003950098E-3</v>
      </c>
      <c r="AT26">
        <f t="shared" si="27"/>
        <v>1.0229760063236006E-4</v>
      </c>
      <c r="AU26">
        <f t="shared" si="28"/>
        <v>1.2576164931782238E-3</v>
      </c>
      <c r="AW26">
        <f t="shared" si="10"/>
        <v>0.45939619002708687</v>
      </c>
    </row>
    <row r="27" spans="1:49" x14ac:dyDescent="0.2">
      <c r="A27" t="s">
        <v>219</v>
      </c>
      <c r="B27">
        <v>722.572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7.8626540496574905E-4</v>
      </c>
      <c r="M27">
        <v>2.20833977867472E-2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1.35288040180875E-2</v>
      </c>
      <c r="X27">
        <v>0</v>
      </c>
      <c r="AA27" t="str">
        <f t="shared" si="19"/>
        <v>CE_22:2+NH4_</v>
      </c>
      <c r="AB27">
        <f t="shared" si="20"/>
        <v>0</v>
      </c>
      <c r="AC27">
        <f t="shared" si="21"/>
        <v>0</v>
      </c>
      <c r="AD27">
        <f t="shared" si="22"/>
        <v>0</v>
      </c>
      <c r="AE27">
        <f t="shared" si="23"/>
        <v>0</v>
      </c>
      <c r="AF27">
        <f t="shared" si="24"/>
        <v>3.9313270248287453E-4</v>
      </c>
      <c r="AG27">
        <f t="shared" si="25"/>
        <v>1.10416988933736E-2</v>
      </c>
      <c r="AH27">
        <f t="shared" si="26"/>
        <v>0</v>
      </c>
      <c r="AI27">
        <f t="shared" si="2"/>
        <v>0</v>
      </c>
      <c r="AJ27">
        <f t="shared" si="3"/>
        <v>0</v>
      </c>
      <c r="AK27">
        <f t="shared" si="4"/>
        <v>6.7644020090437502E-3</v>
      </c>
      <c r="AM27" t="str">
        <f t="shared" si="5"/>
        <v>CE_22:2+NH4_</v>
      </c>
      <c r="AN27">
        <f t="shared" si="6"/>
        <v>7.8626540496574908E-5</v>
      </c>
      <c r="AO27">
        <f t="shared" si="7"/>
        <v>3.5612201804834701E-3</v>
      </c>
      <c r="AQ27">
        <f t="shared" si="8"/>
        <v>1.7581428938598156E-4</v>
      </c>
      <c r="AR27">
        <f t="shared" si="9"/>
        <v>5.1055069073126635E-3</v>
      </c>
      <c r="AT27">
        <f t="shared" si="27"/>
        <v>7.8626540496574908E-5</v>
      </c>
      <c r="AU27">
        <f t="shared" si="28"/>
        <v>2.0843144668618394E-3</v>
      </c>
      <c r="AW27">
        <f t="shared" si="10"/>
        <v>0.20193138932470564</v>
      </c>
    </row>
    <row r="28" spans="1:49" x14ac:dyDescent="0.2">
      <c r="A28" t="s">
        <v>220</v>
      </c>
      <c r="B28">
        <v>724.57399999999996</v>
      </c>
      <c r="C28">
        <v>8.8091366553993695E-4</v>
      </c>
      <c r="D28">
        <v>0</v>
      </c>
      <c r="E28">
        <v>0</v>
      </c>
      <c r="F28">
        <v>1.58663197581551E-3</v>
      </c>
      <c r="G28">
        <v>0</v>
      </c>
      <c r="H28">
        <v>0</v>
      </c>
      <c r="I28">
        <v>0</v>
      </c>
      <c r="J28">
        <v>0</v>
      </c>
      <c r="K28">
        <v>9.0188845896287898E-4</v>
      </c>
      <c r="L28">
        <v>1.35965068608198E-4</v>
      </c>
      <c r="M28">
        <v>0</v>
      </c>
      <c r="N28">
        <v>0</v>
      </c>
      <c r="O28">
        <v>4.8084551556328597E-2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AA28" t="str">
        <f t="shared" si="19"/>
        <v>CE_22:1+NH4_</v>
      </c>
      <c r="AB28">
        <f t="shared" si="20"/>
        <v>4.4045683276996848E-4</v>
      </c>
      <c r="AC28">
        <f t="shared" si="21"/>
        <v>7.9331598790775501E-4</v>
      </c>
      <c r="AD28">
        <f t="shared" si="22"/>
        <v>0</v>
      </c>
      <c r="AE28">
        <f t="shared" si="23"/>
        <v>0</v>
      </c>
      <c r="AF28">
        <f t="shared" si="24"/>
        <v>5.1892676378553846E-4</v>
      </c>
      <c r="AG28">
        <f t="shared" si="25"/>
        <v>0</v>
      </c>
      <c r="AH28">
        <f t="shared" si="26"/>
        <v>2.4042275778164299E-2</v>
      </c>
      <c r="AI28">
        <f t="shared" si="2"/>
        <v>0</v>
      </c>
      <c r="AJ28">
        <f t="shared" si="3"/>
        <v>0</v>
      </c>
      <c r="AK28">
        <f t="shared" si="4"/>
        <v>0</v>
      </c>
      <c r="AM28" t="str">
        <f t="shared" si="5"/>
        <v>CE_22:1+NH4_</v>
      </c>
      <c r="AN28">
        <f t="shared" si="6"/>
        <v>3.5053991689265238E-4</v>
      </c>
      <c r="AO28">
        <f t="shared" si="7"/>
        <v>4.8084551556328596E-3</v>
      </c>
      <c r="AQ28">
        <f t="shared" si="8"/>
        <v>3.4577676964379895E-4</v>
      </c>
      <c r="AR28">
        <f t="shared" si="9"/>
        <v>1.0752032594754405E-2</v>
      </c>
      <c r="AT28">
        <f t="shared" si="27"/>
        <v>1.5463607239276403E-4</v>
      </c>
      <c r="AU28">
        <f t="shared" si="28"/>
        <v>4.3894989258202195E-3</v>
      </c>
      <c r="AW28">
        <f t="shared" si="10"/>
        <v>0.40647007463860435</v>
      </c>
    </row>
    <row r="29" spans="1:49" x14ac:dyDescent="0.2">
      <c r="A29" t="s">
        <v>221</v>
      </c>
      <c r="B29">
        <v>726.57600000000002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7.0812536423984595E-4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1.0846855987549E-2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AA29" t="str">
        <f t="shared" si="19"/>
        <v>CE_22:0+NH4_</v>
      </c>
      <c r="AB29">
        <f t="shared" si="20"/>
        <v>0</v>
      </c>
      <c r="AC29">
        <f t="shared" si="21"/>
        <v>0</v>
      </c>
      <c r="AD29">
        <f t="shared" si="22"/>
        <v>0</v>
      </c>
      <c r="AE29">
        <f t="shared" si="23"/>
        <v>0</v>
      </c>
      <c r="AF29">
        <f t="shared" si="24"/>
        <v>3.5406268211992298E-4</v>
      </c>
      <c r="AG29">
        <f t="shared" si="25"/>
        <v>0</v>
      </c>
      <c r="AH29">
        <f t="shared" si="26"/>
        <v>0</v>
      </c>
      <c r="AI29">
        <f t="shared" si="2"/>
        <v>0</v>
      </c>
      <c r="AJ29">
        <f t="shared" si="3"/>
        <v>0</v>
      </c>
      <c r="AK29">
        <f t="shared" si="4"/>
        <v>0</v>
      </c>
      <c r="AM29" t="str">
        <f t="shared" si="5"/>
        <v>CE_22:0+NH4_</v>
      </c>
      <c r="AN29">
        <f t="shared" si="6"/>
        <v>7.081253642398459E-5</v>
      </c>
      <c r="AO29">
        <f t="shared" si="7"/>
        <v>0</v>
      </c>
      <c r="AQ29">
        <f t="shared" si="8"/>
        <v>1.583416451032094E-4</v>
      </c>
      <c r="AR29">
        <f t="shared" si="9"/>
        <v>0</v>
      </c>
      <c r="AT29">
        <f t="shared" si="27"/>
        <v>7.0812536423984576E-5</v>
      </c>
      <c r="AU29">
        <f t="shared" si="28"/>
        <v>0</v>
      </c>
      <c r="AW29">
        <f t="shared" si="10"/>
        <v>0.37390096630005903</v>
      </c>
    </row>
    <row r="30" spans="1:49" x14ac:dyDescent="0.2">
      <c r="A30" t="s">
        <v>222</v>
      </c>
      <c r="B30">
        <v>742.59199999999998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1.30878739480898E-4</v>
      </c>
      <c r="J30">
        <v>1.49660656531385E-4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1.8312277816748299E-2</v>
      </c>
      <c r="U30">
        <v>0</v>
      </c>
      <c r="V30">
        <v>0</v>
      </c>
      <c r="W30">
        <v>0</v>
      </c>
      <c r="X30">
        <v>0</v>
      </c>
      <c r="AA30" t="str">
        <f t="shared" si="19"/>
        <v>CE_24:6+NH4_</v>
      </c>
      <c r="AB30">
        <f t="shared" si="20"/>
        <v>0</v>
      </c>
      <c r="AC30">
        <f t="shared" si="21"/>
        <v>0</v>
      </c>
      <c r="AD30">
        <f t="shared" si="22"/>
        <v>0</v>
      </c>
      <c r="AE30">
        <f t="shared" si="23"/>
        <v>1.4026969800614149E-4</v>
      </c>
      <c r="AF30">
        <f t="shared" si="24"/>
        <v>0</v>
      </c>
      <c r="AG30">
        <f t="shared" si="25"/>
        <v>0</v>
      </c>
      <c r="AH30">
        <f t="shared" si="26"/>
        <v>0</v>
      </c>
      <c r="AI30">
        <f t="shared" si="2"/>
        <v>9.1561389083741496E-3</v>
      </c>
      <c r="AJ30">
        <f t="shared" si="3"/>
        <v>0</v>
      </c>
      <c r="AK30">
        <f t="shared" si="4"/>
        <v>0</v>
      </c>
      <c r="AM30" t="str">
        <f t="shared" si="5"/>
        <v>CE_24:6+NH4_</v>
      </c>
      <c r="AN30">
        <f t="shared" si="6"/>
        <v>2.8053939601228298E-5</v>
      </c>
      <c r="AO30">
        <f t="shared" si="7"/>
        <v>1.8312277816748298E-3</v>
      </c>
      <c r="AQ30">
        <f t="shared" si="8"/>
        <v>6.2730515985019825E-5</v>
      </c>
      <c r="AR30">
        <f t="shared" si="9"/>
        <v>4.0947498021110633E-3</v>
      </c>
      <c r="AT30">
        <f t="shared" si="27"/>
        <v>2.8053939601228302E-5</v>
      </c>
      <c r="AU30">
        <f t="shared" si="28"/>
        <v>1.6716746065890832E-3</v>
      </c>
      <c r="AW30">
        <f t="shared" si="10"/>
        <v>0.38055463161234565</v>
      </c>
    </row>
    <row r="31" spans="1:49" x14ac:dyDescent="0.2">
      <c r="A31" t="s">
        <v>223</v>
      </c>
      <c r="B31">
        <v>744.59400000000005</v>
      </c>
      <c r="C31">
        <v>0</v>
      </c>
      <c r="D31">
        <v>0</v>
      </c>
      <c r="E31">
        <v>9.1984487854527501E-4</v>
      </c>
      <c r="F31">
        <v>0</v>
      </c>
      <c r="G31">
        <v>2.2367618476510998E-3</v>
      </c>
      <c r="H31">
        <v>0</v>
      </c>
      <c r="I31">
        <v>1.30878739480898E-4</v>
      </c>
      <c r="J31">
        <v>1.10228055513242E-3</v>
      </c>
      <c r="K31">
        <v>9.0188845896287898E-4</v>
      </c>
      <c r="L31">
        <v>0</v>
      </c>
      <c r="M31">
        <v>6.0968694443594403E-3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AA31" t="str">
        <f t="shared" si="19"/>
        <v>CE_24:5+NH4_</v>
      </c>
      <c r="AB31">
        <f t="shared" si="20"/>
        <v>0</v>
      </c>
      <c r="AC31">
        <f t="shared" si="21"/>
        <v>4.599224392726375E-4</v>
      </c>
      <c r="AD31">
        <f t="shared" si="22"/>
        <v>1.1183809238255499E-3</v>
      </c>
      <c r="AE31">
        <f t="shared" si="23"/>
        <v>6.1657964730665903E-4</v>
      </c>
      <c r="AF31">
        <f t="shared" si="24"/>
        <v>4.5094422948143949E-4</v>
      </c>
      <c r="AG31">
        <f t="shared" si="25"/>
        <v>3.0484347221797201E-3</v>
      </c>
      <c r="AH31">
        <f t="shared" si="26"/>
        <v>0</v>
      </c>
      <c r="AI31">
        <f t="shared" si="2"/>
        <v>0</v>
      </c>
      <c r="AJ31">
        <f t="shared" si="3"/>
        <v>0</v>
      </c>
      <c r="AK31">
        <f t="shared" si="4"/>
        <v>0</v>
      </c>
      <c r="AM31" t="str">
        <f t="shared" si="5"/>
        <v>CE_24:5+NH4_</v>
      </c>
      <c r="AN31">
        <f t="shared" si="6"/>
        <v>5.2916544797725724E-4</v>
      </c>
      <c r="AO31">
        <f t="shared" si="7"/>
        <v>6.0968694443594407E-4</v>
      </c>
      <c r="AQ31">
        <f t="shared" si="8"/>
        <v>4.0179140851751054E-4</v>
      </c>
      <c r="AR31">
        <f t="shared" si="9"/>
        <v>1.363301452752908E-3</v>
      </c>
      <c r="AT31">
        <f t="shared" si="27"/>
        <v>1.7968658044410831E-4</v>
      </c>
      <c r="AU31">
        <f t="shared" si="28"/>
        <v>5.5656548747327569E-4</v>
      </c>
      <c r="AW31">
        <f t="shared" si="10"/>
        <v>0.90444189416642518</v>
      </c>
    </row>
    <row r="32" spans="1:49" x14ac:dyDescent="0.2">
      <c r="A32" t="s">
        <v>224</v>
      </c>
      <c r="B32">
        <v>746.596</v>
      </c>
      <c r="C32">
        <v>0</v>
      </c>
      <c r="D32">
        <v>6.8569368824548103E-4</v>
      </c>
      <c r="E32">
        <v>0</v>
      </c>
      <c r="F32">
        <v>7.9757166829563201E-4</v>
      </c>
      <c r="G32">
        <v>0</v>
      </c>
      <c r="H32">
        <v>1.4455432547663799E-4</v>
      </c>
      <c r="I32">
        <v>9.6394799377204398E-4</v>
      </c>
      <c r="J32">
        <v>1.0151255727752801E-3</v>
      </c>
      <c r="K32">
        <v>7.0812536423984595E-4</v>
      </c>
      <c r="L32">
        <v>0</v>
      </c>
      <c r="M32">
        <v>4.3398768909930802E-2</v>
      </c>
      <c r="N32">
        <v>4.8707870616891802E-2</v>
      </c>
      <c r="O32">
        <v>0</v>
      </c>
      <c r="P32">
        <v>0</v>
      </c>
      <c r="Q32">
        <v>0</v>
      </c>
      <c r="R32">
        <v>1.8078202123749099E-2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AA32" t="str">
        <f t="shared" si="19"/>
        <v>CE_24:4+NH4_</v>
      </c>
      <c r="AB32">
        <f t="shared" si="20"/>
        <v>3.4284684412274051E-4</v>
      </c>
      <c r="AC32">
        <f t="shared" si="21"/>
        <v>3.98785834147816E-4</v>
      </c>
      <c r="AD32">
        <f t="shared" si="22"/>
        <v>7.2277162738318995E-5</v>
      </c>
      <c r="AE32">
        <f t="shared" si="23"/>
        <v>9.8953678327366214E-4</v>
      </c>
      <c r="AF32">
        <f t="shared" si="24"/>
        <v>3.5406268211992298E-4</v>
      </c>
      <c r="AG32">
        <f t="shared" si="25"/>
        <v>4.6053319763411302E-2</v>
      </c>
      <c r="AH32">
        <f t="shared" si="26"/>
        <v>0</v>
      </c>
      <c r="AI32">
        <f t="shared" si="2"/>
        <v>0</v>
      </c>
      <c r="AJ32">
        <f t="shared" si="3"/>
        <v>0</v>
      </c>
      <c r="AK32">
        <f t="shared" si="4"/>
        <v>0</v>
      </c>
      <c r="AM32" t="str">
        <f t="shared" si="5"/>
        <v>CE_24:4+NH4_</v>
      </c>
      <c r="AN32">
        <f t="shared" si="6"/>
        <v>4.3150186128049217E-4</v>
      </c>
      <c r="AO32">
        <f t="shared" si="7"/>
        <v>9.2106639526822603E-3</v>
      </c>
      <c r="AQ32">
        <f t="shared" si="8"/>
        <v>3.3740637041047719E-4</v>
      </c>
      <c r="AR32">
        <f t="shared" si="9"/>
        <v>2.059567071610444E-2</v>
      </c>
      <c r="AT32">
        <f t="shared" si="27"/>
        <v>1.5089271605586011E-4</v>
      </c>
      <c r="AU32">
        <f t="shared" si="28"/>
        <v>8.4081473608062837E-3</v>
      </c>
      <c r="AW32">
        <f t="shared" si="10"/>
        <v>0.39451847570284693</v>
      </c>
    </row>
    <row r="33" spans="1:49" x14ac:dyDescent="0.2">
      <c r="A33" t="s">
        <v>225</v>
      </c>
      <c r="B33">
        <v>748.59799999999996</v>
      </c>
      <c r="C33">
        <v>0</v>
      </c>
      <c r="D33">
        <v>0</v>
      </c>
      <c r="E33">
        <v>1.2489069846068399E-4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AA33" t="str">
        <f t="shared" si="19"/>
        <v>CE_24:3+NH4_</v>
      </c>
      <c r="AB33">
        <f t="shared" si="20"/>
        <v>0</v>
      </c>
      <c r="AC33">
        <f t="shared" si="21"/>
        <v>6.2445349230341995E-5</v>
      </c>
      <c r="AD33">
        <f t="shared" si="22"/>
        <v>0</v>
      </c>
      <c r="AE33">
        <f t="shared" si="23"/>
        <v>0</v>
      </c>
      <c r="AF33">
        <f t="shared" si="24"/>
        <v>0</v>
      </c>
      <c r="AG33">
        <f t="shared" si="25"/>
        <v>0</v>
      </c>
      <c r="AH33">
        <f t="shared" si="26"/>
        <v>0</v>
      </c>
      <c r="AI33">
        <f t="shared" si="2"/>
        <v>0</v>
      </c>
      <c r="AJ33">
        <f t="shared" si="3"/>
        <v>0</v>
      </c>
      <c r="AK33">
        <f t="shared" si="4"/>
        <v>0</v>
      </c>
      <c r="AM33" t="str">
        <f t="shared" si="5"/>
        <v>CE_24:3+NH4_</v>
      </c>
      <c r="AN33">
        <f t="shared" si="6"/>
        <v>1.2489069846068399E-5</v>
      </c>
      <c r="AO33">
        <f t="shared" si="7"/>
        <v>0</v>
      </c>
      <c r="AQ33">
        <f t="shared" si="8"/>
        <v>2.7926409151551774E-5</v>
      </c>
      <c r="AR33">
        <f t="shared" si="9"/>
        <v>0</v>
      </c>
      <c r="AT33">
        <f t="shared" si="27"/>
        <v>1.2489069846068398E-5</v>
      </c>
      <c r="AU33">
        <f t="shared" si="28"/>
        <v>0</v>
      </c>
      <c r="AW33">
        <f t="shared" si="10"/>
        <v>0.37390096630005903</v>
      </c>
    </row>
    <row r="34" spans="1:49" x14ac:dyDescent="0.2">
      <c r="A34" t="s">
        <v>226</v>
      </c>
      <c r="B34">
        <v>750.6</v>
      </c>
      <c r="C34">
        <v>0</v>
      </c>
      <c r="D34">
        <v>8.7331884302173899E-4</v>
      </c>
      <c r="E34">
        <v>2.4377163463472399E-3</v>
      </c>
      <c r="F34">
        <v>0</v>
      </c>
      <c r="G34">
        <v>2.2367618476510998E-3</v>
      </c>
      <c r="H34">
        <v>0</v>
      </c>
      <c r="I34">
        <v>0</v>
      </c>
      <c r="J34">
        <v>1.9677454713763198E-3</v>
      </c>
      <c r="K34">
        <v>3.7566989208063601E-3</v>
      </c>
      <c r="L34">
        <v>1.7876752262078E-3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AA34" t="str">
        <f t="shared" si="19"/>
        <v>CE_24:2+NH4_</v>
      </c>
      <c r="AB34">
        <f t="shared" si="20"/>
        <v>4.366594215108695E-4</v>
      </c>
      <c r="AC34">
        <f t="shared" si="21"/>
        <v>1.2188581731736199E-3</v>
      </c>
      <c r="AD34">
        <f t="shared" si="22"/>
        <v>1.1183809238255499E-3</v>
      </c>
      <c r="AE34">
        <f t="shared" si="23"/>
        <v>9.8387273568815992E-4</v>
      </c>
      <c r="AF34">
        <f t="shared" si="24"/>
        <v>2.7721870735070799E-3</v>
      </c>
      <c r="AG34">
        <f t="shared" si="25"/>
        <v>0</v>
      </c>
      <c r="AH34">
        <f t="shared" si="26"/>
        <v>0</v>
      </c>
      <c r="AI34">
        <f t="shared" si="2"/>
        <v>0</v>
      </c>
      <c r="AJ34">
        <f t="shared" si="3"/>
        <v>0</v>
      </c>
      <c r="AK34">
        <f t="shared" si="4"/>
        <v>0</v>
      </c>
      <c r="AM34" t="str">
        <f t="shared" si="5"/>
        <v>CE_24:2+NH4_</v>
      </c>
      <c r="AN34">
        <f t="shared" si="6"/>
        <v>1.3059916655410557E-3</v>
      </c>
      <c r="AO34">
        <f t="shared" si="7"/>
        <v>0</v>
      </c>
      <c r="AQ34">
        <f t="shared" si="8"/>
        <v>8.7350131163610424E-4</v>
      </c>
      <c r="AR34">
        <f t="shared" si="9"/>
        <v>0</v>
      </c>
      <c r="AT34">
        <f t="shared" si="27"/>
        <v>3.9064166225071141E-4</v>
      </c>
      <c r="AU34">
        <f t="shared" si="28"/>
        <v>0</v>
      </c>
      <c r="AW34">
        <f t="shared" si="10"/>
        <v>2.8750142302124956E-2</v>
      </c>
    </row>
    <row r="35" spans="1:49" x14ac:dyDescent="0.2">
      <c r="A35" t="s">
        <v>227</v>
      </c>
      <c r="B35">
        <v>752.60199999999998</v>
      </c>
      <c r="C35">
        <v>2.0554652195931898E-3</v>
      </c>
      <c r="D35">
        <v>2.0728318489810901E-3</v>
      </c>
      <c r="E35">
        <v>9.1984487854527501E-4</v>
      </c>
      <c r="F35">
        <v>1.5460333977165999E-3</v>
      </c>
      <c r="G35">
        <v>0</v>
      </c>
      <c r="H35">
        <v>3.46472339118263E-3</v>
      </c>
      <c r="I35">
        <v>1.7659878454302099E-3</v>
      </c>
      <c r="J35">
        <v>1.9677454713763198E-3</v>
      </c>
      <c r="K35">
        <v>1.89573676606148E-3</v>
      </c>
      <c r="L35">
        <v>1.35965068608198E-4</v>
      </c>
      <c r="M35">
        <v>0</v>
      </c>
      <c r="N35">
        <v>1.69045141826379E-2</v>
      </c>
      <c r="O35">
        <v>0</v>
      </c>
      <c r="P35">
        <v>0</v>
      </c>
      <c r="Q35">
        <v>0</v>
      </c>
      <c r="R35">
        <v>7.2313461362001402E-3</v>
      </c>
      <c r="S35">
        <v>0</v>
      </c>
      <c r="T35">
        <v>0</v>
      </c>
      <c r="U35">
        <v>0</v>
      </c>
      <c r="V35">
        <v>1.5529505465565301E-2</v>
      </c>
      <c r="W35">
        <v>1.3171816324867899E-2</v>
      </c>
      <c r="X35">
        <v>0</v>
      </c>
      <c r="AA35" t="str">
        <f t="shared" si="19"/>
        <v>CE_24:1+NH4_</v>
      </c>
      <c r="AB35">
        <f t="shared" si="20"/>
        <v>2.0641485342871397E-3</v>
      </c>
      <c r="AC35">
        <f t="shared" si="21"/>
        <v>1.2329391381309374E-3</v>
      </c>
      <c r="AD35">
        <f t="shared" si="22"/>
        <v>1.732361695591315E-3</v>
      </c>
      <c r="AE35">
        <f t="shared" si="23"/>
        <v>1.8668666584032649E-3</v>
      </c>
      <c r="AF35">
        <f t="shared" si="24"/>
        <v>1.0158509173348389E-3</v>
      </c>
      <c r="AG35">
        <f t="shared" si="25"/>
        <v>8.4522570913189501E-3</v>
      </c>
      <c r="AH35">
        <f t="shared" si="26"/>
        <v>0</v>
      </c>
      <c r="AI35">
        <f t="shared" si="2"/>
        <v>0</v>
      </c>
      <c r="AJ35">
        <f t="shared" si="3"/>
        <v>7.7647527327826503E-3</v>
      </c>
      <c r="AK35">
        <f t="shared" si="4"/>
        <v>6.5859081624339497E-3</v>
      </c>
      <c r="AM35" t="str">
        <f t="shared" si="5"/>
        <v>CE_24:1+NH4_</v>
      </c>
      <c r="AN35">
        <f t="shared" si="6"/>
        <v>1.5824333887494994E-3</v>
      </c>
      <c r="AO35">
        <f t="shared" si="7"/>
        <v>4.56058359730711E-3</v>
      </c>
      <c r="AQ35">
        <f t="shared" si="8"/>
        <v>4.4118935607302169E-4</v>
      </c>
      <c r="AR35">
        <f t="shared" si="9"/>
        <v>4.2163849303309565E-3</v>
      </c>
      <c r="AT35">
        <f t="shared" si="27"/>
        <v>1.9730587822572722E-4</v>
      </c>
      <c r="AU35">
        <f t="shared" si="28"/>
        <v>1.7213319397452072E-3</v>
      </c>
      <c r="AW35">
        <f t="shared" si="10"/>
        <v>0.18980459914057179</v>
      </c>
    </row>
    <row r="36" spans="1:49" x14ac:dyDescent="0.2">
      <c r="A36" t="s">
        <v>228</v>
      </c>
      <c r="B36">
        <v>754.60400000000004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8.8773067323670205E-4</v>
      </c>
      <c r="J36">
        <v>1.49660656531385E-4</v>
      </c>
      <c r="K36">
        <v>0</v>
      </c>
      <c r="L36">
        <v>0</v>
      </c>
      <c r="M36">
        <v>0</v>
      </c>
      <c r="N36">
        <v>1.5042922317498099E-2</v>
      </c>
      <c r="O36">
        <v>0</v>
      </c>
      <c r="P36">
        <v>0</v>
      </c>
      <c r="Q36">
        <v>0</v>
      </c>
      <c r="R36">
        <v>0</v>
      </c>
      <c r="S36">
        <v>4.7893657183252503E-3</v>
      </c>
      <c r="T36">
        <v>0</v>
      </c>
      <c r="U36">
        <v>0</v>
      </c>
      <c r="V36">
        <v>0</v>
      </c>
      <c r="W36">
        <v>0</v>
      </c>
      <c r="X36">
        <v>0</v>
      </c>
      <c r="AA36" t="str">
        <f t="shared" si="19"/>
        <v>CE_24:0+NH4_</v>
      </c>
      <c r="AB36">
        <f t="shared" si="20"/>
        <v>0</v>
      </c>
      <c r="AC36">
        <f t="shared" si="21"/>
        <v>0</v>
      </c>
      <c r="AD36">
        <f t="shared" si="22"/>
        <v>0</v>
      </c>
      <c r="AE36">
        <f t="shared" si="23"/>
        <v>5.1869566488404355E-4</v>
      </c>
      <c r="AF36">
        <f t="shared" si="24"/>
        <v>0</v>
      </c>
      <c r="AG36">
        <f t="shared" si="25"/>
        <v>7.5214611587490496E-3</v>
      </c>
      <c r="AH36">
        <f t="shared" si="26"/>
        <v>0</v>
      </c>
      <c r="AI36">
        <f t="shared" si="2"/>
        <v>2.3946828591626251E-3</v>
      </c>
      <c r="AJ36">
        <f t="shared" si="3"/>
        <v>0</v>
      </c>
      <c r="AK36">
        <f t="shared" si="4"/>
        <v>0</v>
      </c>
      <c r="AM36" t="str">
        <f t="shared" si="5"/>
        <v>CE_24:0+NH4_</v>
      </c>
      <c r="AN36">
        <f t="shared" si="6"/>
        <v>1.0373913297680871E-4</v>
      </c>
      <c r="AO36">
        <f t="shared" si="7"/>
        <v>1.9832288035823349E-3</v>
      </c>
      <c r="AQ36">
        <f t="shared" si="8"/>
        <v>2.3196775326303441E-4</v>
      </c>
      <c r="AR36">
        <f t="shared" si="9"/>
        <v>3.2650000582597543E-3</v>
      </c>
      <c r="AT36">
        <f t="shared" si="27"/>
        <v>1.0373913297680871E-4</v>
      </c>
      <c r="AU36">
        <f t="shared" si="28"/>
        <v>1.3329306921489579E-3</v>
      </c>
      <c r="AW36">
        <f t="shared" si="10"/>
        <v>0.26784253614754266</v>
      </c>
    </row>
    <row r="37" spans="1:49" x14ac:dyDescent="0.2">
      <c r="A37" t="s">
        <v>229</v>
      </c>
      <c r="B37">
        <v>556.40599999999995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1.9324394013333301E-2</v>
      </c>
      <c r="U37">
        <v>0</v>
      </c>
      <c r="V37">
        <v>0</v>
      </c>
      <c r="W37">
        <v>1.3899820168750601E-2</v>
      </c>
      <c r="X37">
        <v>0</v>
      </c>
      <c r="AA37" t="str">
        <f t="shared" si="19"/>
        <v>Des_10:0+NH4_</v>
      </c>
      <c r="AB37">
        <f t="shared" si="20"/>
        <v>0</v>
      </c>
      <c r="AC37">
        <f t="shared" si="21"/>
        <v>0</v>
      </c>
      <c r="AD37">
        <f t="shared" si="22"/>
        <v>0</v>
      </c>
      <c r="AE37">
        <f t="shared" si="23"/>
        <v>0</v>
      </c>
      <c r="AF37">
        <f t="shared" si="24"/>
        <v>0</v>
      </c>
      <c r="AG37">
        <f t="shared" si="25"/>
        <v>0</v>
      </c>
      <c r="AH37">
        <f t="shared" si="26"/>
        <v>0</v>
      </c>
      <c r="AI37">
        <f t="shared" si="2"/>
        <v>9.6621970066666507E-3</v>
      </c>
      <c r="AJ37">
        <f t="shared" si="3"/>
        <v>0</v>
      </c>
      <c r="AK37">
        <f t="shared" si="4"/>
        <v>6.9499100843753003E-3</v>
      </c>
      <c r="AM37" t="str">
        <f t="shared" si="5"/>
        <v>Des_10:0+NH4_</v>
      </c>
      <c r="AN37">
        <f t="shared" si="6"/>
        <v>0</v>
      </c>
      <c r="AO37">
        <f t="shared" si="7"/>
        <v>3.3224214182083905E-3</v>
      </c>
      <c r="AQ37">
        <f t="shared" si="8"/>
        <v>0</v>
      </c>
      <c r="AR37">
        <f t="shared" si="9"/>
        <v>4.649378473938484E-3</v>
      </c>
      <c r="AT37">
        <f t="shared" si="27"/>
        <v>0</v>
      </c>
      <c r="AU37">
        <f t="shared" si="28"/>
        <v>1.8981008137048706E-3</v>
      </c>
      <c r="AW37">
        <f t="shared" si="10"/>
        <v>0.18531083657438524</v>
      </c>
    </row>
    <row r="38" spans="1:49" x14ac:dyDescent="0.2">
      <c r="A38" t="s">
        <v>230</v>
      </c>
      <c r="B38">
        <v>584.43399999999997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AA38" t="str">
        <f t="shared" si="19"/>
        <v>Des_12:0+NH4_</v>
      </c>
      <c r="AB38">
        <f t="shared" si="20"/>
        <v>0</v>
      </c>
      <c r="AC38">
        <f t="shared" si="21"/>
        <v>0</v>
      </c>
      <c r="AD38">
        <f t="shared" si="22"/>
        <v>0</v>
      </c>
      <c r="AE38">
        <f t="shared" si="23"/>
        <v>0</v>
      </c>
      <c r="AF38">
        <f t="shared" si="24"/>
        <v>0</v>
      </c>
      <c r="AG38">
        <f t="shared" si="25"/>
        <v>0</v>
      </c>
      <c r="AH38">
        <f t="shared" si="26"/>
        <v>0</v>
      </c>
      <c r="AI38">
        <f t="shared" si="2"/>
        <v>0</v>
      </c>
      <c r="AJ38">
        <f t="shared" si="3"/>
        <v>0</v>
      </c>
      <c r="AK38">
        <f t="shared" si="4"/>
        <v>0</v>
      </c>
      <c r="AM38" t="str">
        <f t="shared" si="5"/>
        <v>Des_12:0+NH4_</v>
      </c>
      <c r="AN38">
        <f t="shared" si="6"/>
        <v>0</v>
      </c>
      <c r="AO38">
        <f t="shared" si="7"/>
        <v>0</v>
      </c>
      <c r="AQ38">
        <f t="shared" si="8"/>
        <v>0</v>
      </c>
      <c r="AR38">
        <f t="shared" si="9"/>
        <v>0</v>
      </c>
      <c r="AT38">
        <f t="shared" si="27"/>
        <v>0</v>
      </c>
      <c r="AU38">
        <f t="shared" si="28"/>
        <v>0</v>
      </c>
      <c r="AW38" t="e">
        <f t="shared" si="10"/>
        <v>#DIV/0!</v>
      </c>
    </row>
    <row r="39" spans="1:49" x14ac:dyDescent="0.2">
      <c r="A39" t="s">
        <v>231</v>
      </c>
      <c r="B39">
        <v>612.46199999999999</v>
      </c>
      <c r="C39">
        <v>0</v>
      </c>
      <c r="D39">
        <v>0</v>
      </c>
      <c r="E39">
        <v>0</v>
      </c>
      <c r="F39">
        <v>7.8770001693747801E-4</v>
      </c>
      <c r="G39">
        <v>9.5861222042190205E-4</v>
      </c>
      <c r="H39">
        <v>1.48221222996419E-5</v>
      </c>
      <c r="I39">
        <v>8.7674311179929804E-4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1.1588936606452001E-2</v>
      </c>
      <c r="R39">
        <v>6.9573854058055699E-4</v>
      </c>
      <c r="S39">
        <v>0</v>
      </c>
      <c r="T39">
        <v>0</v>
      </c>
      <c r="U39">
        <v>0</v>
      </c>
      <c r="V39">
        <v>0</v>
      </c>
      <c r="W39">
        <v>0</v>
      </c>
      <c r="X39">
        <v>1.45379229522605E-2</v>
      </c>
      <c r="AA39" t="str">
        <f t="shared" si="19"/>
        <v>Des_14:0+NH4_</v>
      </c>
      <c r="AB39">
        <f t="shared" si="20"/>
        <v>0</v>
      </c>
      <c r="AC39">
        <f t="shared" si="21"/>
        <v>3.9385000846873901E-4</v>
      </c>
      <c r="AD39">
        <f t="shared" si="22"/>
        <v>4.8671717136077199E-4</v>
      </c>
      <c r="AE39">
        <f t="shared" si="23"/>
        <v>4.3837155589964902E-4</v>
      </c>
      <c r="AF39">
        <f t="shared" si="24"/>
        <v>0</v>
      </c>
      <c r="AG39">
        <f t="shared" si="25"/>
        <v>0</v>
      </c>
      <c r="AH39">
        <f t="shared" si="26"/>
        <v>0</v>
      </c>
      <c r="AI39">
        <f t="shared" ref="AI39:AI66" si="29">AVERAGE(S39:T39)</f>
        <v>0</v>
      </c>
      <c r="AJ39">
        <f t="shared" ref="AJ39:AJ66" si="30">AVERAGE(U39:V39)</f>
        <v>0</v>
      </c>
      <c r="AK39">
        <f t="shared" ref="AK39:AK66" si="31">AVERAGE(W39:X39)</f>
        <v>7.2689614761302498E-3</v>
      </c>
      <c r="AM39" t="str">
        <f t="shared" ref="AM39:AM66" si="32">A39</f>
        <v>Des_14:0+NH4_</v>
      </c>
      <c r="AN39">
        <f t="shared" ref="AN39:AN66" si="33">AVERAGE(AB39:AF39)</f>
        <v>2.6378774714583199E-4</v>
      </c>
      <c r="AO39">
        <f t="shared" ref="AO39:AO66" si="34">AVERAGE(AG39:AK39)</f>
        <v>1.45379229522605E-3</v>
      </c>
      <c r="AQ39">
        <f t="shared" ref="AQ39:AQ66" si="35">STDEV(AB39:AF39)</f>
        <v>2.4303352514044692E-4</v>
      </c>
      <c r="AR39">
        <f t="shared" ref="AR39:AR66" si="36">STDEV(AG39:AK39)</f>
        <v>3.2507783972908905E-3</v>
      </c>
      <c r="AT39">
        <f t="shared" si="27"/>
        <v>1.0868789660508867E-4</v>
      </c>
      <c r="AU39">
        <f t="shared" si="28"/>
        <v>1.3271247233708626E-3</v>
      </c>
      <c r="AW39">
        <f t="shared" ref="AW39:AW66" si="37">TTEST(AB39:AF39,AG39:AK39,2,3)</f>
        <v>0.45968975353658509</v>
      </c>
    </row>
    <row r="40" spans="1:49" x14ac:dyDescent="0.2">
      <c r="A40" t="s">
        <v>232</v>
      </c>
      <c r="B40">
        <v>636.48599999999999</v>
      </c>
      <c r="C40">
        <v>8.8091366553993695E-4</v>
      </c>
      <c r="D40">
        <v>0</v>
      </c>
      <c r="E40">
        <v>0</v>
      </c>
      <c r="F40">
        <v>0</v>
      </c>
      <c r="G40">
        <v>0</v>
      </c>
      <c r="H40">
        <v>0</v>
      </c>
      <c r="I40">
        <v>1.34198729551151E-5</v>
      </c>
      <c r="J40">
        <v>0</v>
      </c>
      <c r="K40">
        <v>0</v>
      </c>
      <c r="L40">
        <v>0</v>
      </c>
      <c r="M40">
        <v>0.106742210658928</v>
      </c>
      <c r="N40">
        <v>5.9164909362427603E-2</v>
      </c>
      <c r="O40">
        <v>2.8324200282116899E-3</v>
      </c>
      <c r="P40">
        <v>3.11043097421696E-2</v>
      </c>
      <c r="Q40">
        <v>7.06490545455873E-2</v>
      </c>
      <c r="R40">
        <v>4.9973421681924798E-2</v>
      </c>
      <c r="S40">
        <v>1.73950349847866E-2</v>
      </c>
      <c r="T40">
        <v>3.7169623023891402E-2</v>
      </c>
      <c r="U40">
        <v>0</v>
      </c>
      <c r="V40">
        <v>0</v>
      </c>
      <c r="W40">
        <v>1.03878482429132E-2</v>
      </c>
      <c r="X40">
        <v>0</v>
      </c>
      <c r="AA40" t="str">
        <f t="shared" si="19"/>
        <v>Des_16:2+NH4_</v>
      </c>
      <c r="AB40">
        <f t="shared" si="20"/>
        <v>4.4045683276996848E-4</v>
      </c>
      <c r="AC40">
        <f t="shared" si="21"/>
        <v>0</v>
      </c>
      <c r="AD40">
        <f t="shared" si="22"/>
        <v>0</v>
      </c>
      <c r="AE40">
        <f t="shared" si="23"/>
        <v>6.7099364775575501E-6</v>
      </c>
      <c r="AF40">
        <f t="shared" si="24"/>
        <v>0</v>
      </c>
      <c r="AG40">
        <f t="shared" si="25"/>
        <v>8.2953560010677801E-2</v>
      </c>
      <c r="AH40">
        <f t="shared" si="26"/>
        <v>1.6968364885190646E-2</v>
      </c>
      <c r="AI40">
        <f t="shared" si="29"/>
        <v>2.7282329004339002E-2</v>
      </c>
      <c r="AJ40">
        <f t="shared" si="30"/>
        <v>0</v>
      </c>
      <c r="AK40">
        <f t="shared" si="31"/>
        <v>5.1939241214565999E-3</v>
      </c>
      <c r="AM40" t="str">
        <f t="shared" si="32"/>
        <v>Des_16:2+NH4_</v>
      </c>
      <c r="AN40">
        <f t="shared" si="33"/>
        <v>8.9433353849505207E-5</v>
      </c>
      <c r="AO40">
        <f t="shared" si="34"/>
        <v>2.6479635604332814E-2</v>
      </c>
      <c r="AQ40">
        <f t="shared" si="35"/>
        <v>1.9624959928457868E-4</v>
      </c>
      <c r="AR40">
        <f t="shared" si="36"/>
        <v>3.3296641498472827E-2</v>
      </c>
      <c r="AT40">
        <f t="shared" si="27"/>
        <v>8.7765488911482396E-5</v>
      </c>
      <c r="AU40">
        <f t="shared" si="28"/>
        <v>1.3593296969939651E-2</v>
      </c>
      <c r="AW40">
        <f t="shared" si="37"/>
        <v>0.15104152869361198</v>
      </c>
    </row>
    <row r="41" spans="1:49" x14ac:dyDescent="0.2">
      <c r="A41" t="s">
        <v>233</v>
      </c>
      <c r="B41">
        <v>638.48800000000006</v>
      </c>
      <c r="C41">
        <v>1.86951472949227E-3</v>
      </c>
      <c r="D41">
        <v>0</v>
      </c>
      <c r="E41">
        <v>2.9829345621978599E-3</v>
      </c>
      <c r="F41">
        <v>0</v>
      </c>
      <c r="G41">
        <v>2.99302232898978E-3</v>
      </c>
      <c r="H41">
        <v>0</v>
      </c>
      <c r="I41">
        <v>0</v>
      </c>
      <c r="J41">
        <v>1.0025612276041501E-3</v>
      </c>
      <c r="K41">
        <v>0</v>
      </c>
      <c r="L41">
        <v>0</v>
      </c>
      <c r="M41">
        <v>2.43411725565033E-2</v>
      </c>
      <c r="N41">
        <v>6.2185382086646999E-2</v>
      </c>
      <c r="O41">
        <v>9.92152966175264E-2</v>
      </c>
      <c r="P41">
        <v>6.6774631463634701E-2</v>
      </c>
      <c r="Q41">
        <v>9.9631511332269704E-2</v>
      </c>
      <c r="R41">
        <v>0.10526823462625499</v>
      </c>
      <c r="S41">
        <v>7.9666966665966996E-2</v>
      </c>
      <c r="T41">
        <v>3.3697608787209503E-2</v>
      </c>
      <c r="U41">
        <v>0</v>
      </c>
      <c r="V41">
        <v>1.5955389182398801E-2</v>
      </c>
      <c r="W41">
        <v>0</v>
      </c>
      <c r="X41">
        <v>1.08647259865104E-2</v>
      </c>
      <c r="AA41" t="str">
        <f t="shared" si="19"/>
        <v>Des_16:1+NH4_</v>
      </c>
      <c r="AB41">
        <f t="shared" si="20"/>
        <v>9.3475736474613502E-4</v>
      </c>
      <c r="AC41">
        <f t="shared" si="21"/>
        <v>1.4914672810989299E-3</v>
      </c>
      <c r="AD41">
        <f t="shared" si="22"/>
        <v>1.49651116449489E-3</v>
      </c>
      <c r="AE41">
        <f t="shared" si="23"/>
        <v>5.0128061380207503E-4</v>
      </c>
      <c r="AF41">
        <f t="shared" si="24"/>
        <v>0</v>
      </c>
      <c r="AG41">
        <f t="shared" si="25"/>
        <v>4.3263277321575151E-2</v>
      </c>
      <c r="AH41">
        <f t="shared" si="26"/>
        <v>8.2994964040580543E-2</v>
      </c>
      <c r="AI41">
        <f t="shared" si="29"/>
        <v>5.6682287726588246E-2</v>
      </c>
      <c r="AJ41">
        <f t="shared" si="30"/>
        <v>7.9776945911994007E-3</v>
      </c>
      <c r="AK41">
        <f t="shared" si="31"/>
        <v>5.4323629932551999E-3</v>
      </c>
      <c r="AM41" t="str">
        <f t="shared" si="32"/>
        <v>Des_16:1+NH4_</v>
      </c>
      <c r="AN41">
        <f t="shared" si="33"/>
        <v>8.8480328482840596E-4</v>
      </c>
      <c r="AO41">
        <f t="shared" si="34"/>
        <v>3.9270117334639705E-2</v>
      </c>
      <c r="AQ41">
        <f t="shared" si="35"/>
        <v>6.470490005694552E-4</v>
      </c>
      <c r="AR41">
        <f t="shared" si="36"/>
        <v>3.2996971694079759E-2</v>
      </c>
      <c r="AT41">
        <f t="shared" si="27"/>
        <v>2.8936911000932038E-4</v>
      </c>
      <c r="AU41">
        <f t="shared" si="28"/>
        <v>1.3470957284592541E-2</v>
      </c>
      <c r="AW41">
        <f t="shared" si="37"/>
        <v>5.995698771908433E-2</v>
      </c>
    </row>
    <row r="42" spans="1:49" x14ac:dyDescent="0.2">
      <c r="A42" t="s">
        <v>234</v>
      </c>
      <c r="B42">
        <v>640.49</v>
      </c>
      <c r="C42">
        <v>8.8091366553993695E-4</v>
      </c>
      <c r="D42">
        <v>8.7331884302173899E-4</v>
      </c>
      <c r="E42">
        <v>0</v>
      </c>
      <c r="F42">
        <v>8.7810519958937195E-4</v>
      </c>
      <c r="G42">
        <v>0</v>
      </c>
      <c r="H42">
        <v>0</v>
      </c>
      <c r="I42">
        <v>2.04573392753169E-3</v>
      </c>
      <c r="J42">
        <v>1.0025612276041501E-3</v>
      </c>
      <c r="K42">
        <v>0</v>
      </c>
      <c r="L42">
        <v>1.00140982124205E-3</v>
      </c>
      <c r="M42">
        <v>4.6123336227777298E-2</v>
      </c>
      <c r="N42">
        <v>1.6264083899643E-3</v>
      </c>
      <c r="O42">
        <v>0.10388650033864701</v>
      </c>
      <c r="P42">
        <v>3.2058632047812202E-2</v>
      </c>
      <c r="Q42">
        <v>4.9606925740648899E-2</v>
      </c>
      <c r="R42">
        <v>8.5831434646839302E-2</v>
      </c>
      <c r="S42">
        <v>8.19108356317685E-2</v>
      </c>
      <c r="T42">
        <v>3.7169623023891402E-2</v>
      </c>
      <c r="U42">
        <v>1.6103663386702799E-2</v>
      </c>
      <c r="V42">
        <v>2.7822785146337799E-2</v>
      </c>
      <c r="W42">
        <v>1.28358733498077E-2</v>
      </c>
      <c r="X42">
        <v>0</v>
      </c>
      <c r="AA42" t="str">
        <f t="shared" si="19"/>
        <v>Des_16:0+NH4_</v>
      </c>
      <c r="AB42">
        <f t="shared" si="20"/>
        <v>8.7711625428083797E-4</v>
      </c>
      <c r="AC42">
        <f t="shared" si="21"/>
        <v>4.3905259979468597E-4</v>
      </c>
      <c r="AD42">
        <f t="shared" si="22"/>
        <v>0</v>
      </c>
      <c r="AE42">
        <f t="shared" si="23"/>
        <v>1.5241475775679201E-3</v>
      </c>
      <c r="AF42">
        <f t="shared" si="24"/>
        <v>5.0070491062102502E-4</v>
      </c>
      <c r="AG42">
        <f t="shared" si="25"/>
        <v>2.3874872308870799E-2</v>
      </c>
      <c r="AH42">
        <f t="shared" si="26"/>
        <v>6.7972566193229611E-2</v>
      </c>
      <c r="AI42">
        <f t="shared" si="29"/>
        <v>5.9540229327829951E-2</v>
      </c>
      <c r="AJ42">
        <f t="shared" si="30"/>
        <v>2.1963224266520299E-2</v>
      </c>
      <c r="AK42">
        <f t="shared" si="31"/>
        <v>6.4179366749038498E-3</v>
      </c>
      <c r="AM42" t="str">
        <f t="shared" si="32"/>
        <v>Des_16:0+NH4_</v>
      </c>
      <c r="AN42">
        <f t="shared" si="33"/>
        <v>6.6820426845289375E-4</v>
      </c>
      <c r="AO42">
        <f t="shared" si="34"/>
        <v>3.5953765754270901E-2</v>
      </c>
      <c r="AQ42">
        <f t="shared" si="35"/>
        <v>5.7082103866775823E-4</v>
      </c>
      <c r="AR42">
        <f t="shared" si="36"/>
        <v>2.6436362092996435E-2</v>
      </c>
      <c r="AT42">
        <f t="shared" si="27"/>
        <v>2.5527892908962864E-4</v>
      </c>
      <c r="AU42">
        <f t="shared" si="28"/>
        <v>1.0792599630549467E-2</v>
      </c>
      <c r="AW42">
        <f t="shared" si="37"/>
        <v>4.0535618355411522E-2</v>
      </c>
    </row>
    <row r="43" spans="1:49" x14ac:dyDescent="0.2">
      <c r="A43" t="s">
        <v>235</v>
      </c>
      <c r="B43">
        <v>662.51199999999994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5.6611187671721297E-2</v>
      </c>
      <c r="N43">
        <v>0</v>
      </c>
      <c r="O43">
        <v>2.85449195578047E-2</v>
      </c>
      <c r="P43">
        <v>3.5670321721465101E-2</v>
      </c>
      <c r="Q43">
        <v>3.3440653622854498E-2</v>
      </c>
      <c r="R43">
        <v>6.6215962922809402E-2</v>
      </c>
      <c r="S43">
        <v>5.8217102107980097E-2</v>
      </c>
      <c r="T43">
        <v>0</v>
      </c>
      <c r="U43">
        <v>0</v>
      </c>
      <c r="V43">
        <v>2.8100502621319799E-3</v>
      </c>
      <c r="W43">
        <v>1.03878482429132E-2</v>
      </c>
      <c r="X43">
        <v>0</v>
      </c>
      <c r="AA43" t="str">
        <f t="shared" si="19"/>
        <v>Des_18:3+NH4_</v>
      </c>
      <c r="AB43">
        <f t="shared" si="20"/>
        <v>0</v>
      </c>
      <c r="AC43">
        <f t="shared" si="21"/>
        <v>0</v>
      </c>
      <c r="AD43">
        <f t="shared" si="22"/>
        <v>0</v>
      </c>
      <c r="AE43">
        <f t="shared" si="23"/>
        <v>0</v>
      </c>
      <c r="AF43">
        <f t="shared" si="24"/>
        <v>0</v>
      </c>
      <c r="AG43">
        <f t="shared" si="25"/>
        <v>2.8305593835860648E-2</v>
      </c>
      <c r="AH43">
        <f t="shared" si="26"/>
        <v>3.2107620639634904E-2</v>
      </c>
      <c r="AI43">
        <f t="shared" si="29"/>
        <v>2.9108551053990048E-2</v>
      </c>
      <c r="AJ43">
        <f t="shared" si="30"/>
        <v>1.4050251310659899E-3</v>
      </c>
      <c r="AK43">
        <f t="shared" si="31"/>
        <v>5.1939241214565999E-3</v>
      </c>
      <c r="AM43" t="str">
        <f t="shared" si="32"/>
        <v>Des_18:3+NH4_</v>
      </c>
      <c r="AN43">
        <f t="shared" si="33"/>
        <v>0</v>
      </c>
      <c r="AO43">
        <f t="shared" si="34"/>
        <v>1.9224142956401638E-2</v>
      </c>
      <c r="AQ43">
        <f t="shared" si="35"/>
        <v>0</v>
      </c>
      <c r="AR43">
        <f t="shared" si="36"/>
        <v>1.4667364038569686E-2</v>
      </c>
      <c r="AT43">
        <f t="shared" si="27"/>
        <v>0</v>
      </c>
      <c r="AU43">
        <f t="shared" si="28"/>
        <v>5.9879262943572167E-3</v>
      </c>
      <c r="AW43">
        <f t="shared" si="37"/>
        <v>4.2781460797663255E-2</v>
      </c>
    </row>
    <row r="44" spans="1:49" x14ac:dyDescent="0.2">
      <c r="A44" t="s">
        <v>236</v>
      </c>
      <c r="B44">
        <v>664.51400000000001</v>
      </c>
      <c r="C44">
        <v>8.01220598353829E-4</v>
      </c>
      <c r="D44">
        <v>0</v>
      </c>
      <c r="E44">
        <v>0</v>
      </c>
      <c r="F44">
        <v>8.6604826522424297E-4</v>
      </c>
      <c r="G44">
        <v>0</v>
      </c>
      <c r="H44">
        <v>0</v>
      </c>
      <c r="I44">
        <v>8.7674311179929804E-4</v>
      </c>
      <c r="J44">
        <v>0</v>
      </c>
      <c r="K44">
        <v>0</v>
      </c>
      <c r="L44">
        <v>0</v>
      </c>
      <c r="M44">
        <v>0.83834994375443495</v>
      </c>
      <c r="N44">
        <v>0.84398217589403801</v>
      </c>
      <c r="O44">
        <v>0.41558973496274698</v>
      </c>
      <c r="P44">
        <v>0.64549989612087799</v>
      </c>
      <c r="Q44">
        <v>0.881829259310559</v>
      </c>
      <c r="R44">
        <v>0.71369358880481204</v>
      </c>
      <c r="S44">
        <v>0.40395229917212799</v>
      </c>
      <c r="T44">
        <v>0.28423806412687702</v>
      </c>
      <c r="U44">
        <v>9.6631247345265694E-2</v>
      </c>
      <c r="V44">
        <v>0.129828630120391</v>
      </c>
      <c r="W44">
        <v>8.31589813624624E-2</v>
      </c>
      <c r="X44">
        <v>2.7911434555848099E-2</v>
      </c>
      <c r="AA44" t="str">
        <f t="shared" si="19"/>
        <v>Des_18:2+NH4_</v>
      </c>
      <c r="AB44">
        <f t="shared" si="20"/>
        <v>4.006102991769145E-4</v>
      </c>
      <c r="AC44">
        <f t="shared" si="21"/>
        <v>4.3302413261212149E-4</v>
      </c>
      <c r="AD44">
        <f t="shared" si="22"/>
        <v>0</v>
      </c>
      <c r="AE44">
        <f t="shared" si="23"/>
        <v>4.3837155589964902E-4</v>
      </c>
      <c r="AF44">
        <f t="shared" si="24"/>
        <v>0</v>
      </c>
      <c r="AG44">
        <f t="shared" si="25"/>
        <v>0.84116605982423653</v>
      </c>
      <c r="AH44">
        <f t="shared" si="26"/>
        <v>0.53054481554181243</v>
      </c>
      <c r="AI44">
        <f t="shared" si="29"/>
        <v>0.34409518164950248</v>
      </c>
      <c r="AJ44">
        <f t="shared" si="30"/>
        <v>0.11322993873282836</v>
      </c>
      <c r="AK44">
        <f t="shared" si="31"/>
        <v>5.5535207959155251E-2</v>
      </c>
      <c r="AM44" t="str">
        <f t="shared" si="32"/>
        <v>Des_18:2+NH4_</v>
      </c>
      <c r="AN44">
        <f t="shared" si="33"/>
        <v>2.5440119753773695E-4</v>
      </c>
      <c r="AO44">
        <f t="shared" si="34"/>
        <v>0.37691424074150703</v>
      </c>
      <c r="AQ44">
        <f t="shared" si="35"/>
        <v>2.3268448901345081E-4</v>
      </c>
      <c r="AR44">
        <f t="shared" si="36"/>
        <v>0.3213343622742143</v>
      </c>
      <c r="AT44">
        <f t="shared" si="27"/>
        <v>1.0405966694877579E-4</v>
      </c>
      <c r="AU44">
        <f t="shared" si="28"/>
        <v>0.13118420406574363</v>
      </c>
      <c r="AW44">
        <f t="shared" si="37"/>
        <v>5.8733939669110696E-2</v>
      </c>
    </row>
    <row r="45" spans="1:49" x14ac:dyDescent="0.2">
      <c r="A45" t="s">
        <v>237</v>
      </c>
      <c r="B45">
        <v>666.51599999999996</v>
      </c>
      <c r="C45">
        <v>8.8091366553993695E-4</v>
      </c>
      <c r="D45">
        <v>0</v>
      </c>
      <c r="E45">
        <v>8.3662984559221601E-4</v>
      </c>
      <c r="F45">
        <v>0</v>
      </c>
      <c r="G45">
        <v>1.84384785643756E-3</v>
      </c>
      <c r="H45">
        <v>0</v>
      </c>
      <c r="I45">
        <v>0</v>
      </c>
      <c r="J45">
        <v>1.0025612276041501E-3</v>
      </c>
      <c r="K45">
        <v>8.2029787822140499E-4</v>
      </c>
      <c r="L45">
        <v>1.00140982124205E-3</v>
      </c>
      <c r="M45">
        <v>0.132866306026689</v>
      </c>
      <c r="N45">
        <v>0.217591430533596</v>
      </c>
      <c r="O45">
        <v>6.6604812301544303E-2</v>
      </c>
      <c r="P45">
        <v>0.22353642718442501</v>
      </c>
      <c r="Q45">
        <v>0.21460153811826199</v>
      </c>
      <c r="R45">
        <v>0.27248520291982498</v>
      </c>
      <c r="S45">
        <v>0.123941139890394</v>
      </c>
      <c r="T45">
        <v>7.8787861484987301E-2</v>
      </c>
      <c r="U45">
        <v>5.08027234783947E-2</v>
      </c>
      <c r="V45">
        <v>3.0689490221532702E-2</v>
      </c>
      <c r="W45">
        <v>2.4287668411663799E-2</v>
      </c>
      <c r="X45">
        <v>3.6215753288368097E-2</v>
      </c>
      <c r="AA45" t="str">
        <f t="shared" si="19"/>
        <v>Des_18:1+NH4_</v>
      </c>
      <c r="AB45">
        <f t="shared" si="20"/>
        <v>4.4045683276996848E-4</v>
      </c>
      <c r="AC45">
        <f t="shared" si="21"/>
        <v>4.1831492279610801E-4</v>
      </c>
      <c r="AD45">
        <f t="shared" si="22"/>
        <v>9.2192392821878E-4</v>
      </c>
      <c r="AE45">
        <f t="shared" si="23"/>
        <v>5.0128061380207503E-4</v>
      </c>
      <c r="AF45">
        <f t="shared" si="24"/>
        <v>9.1085384973172757E-4</v>
      </c>
      <c r="AG45">
        <f t="shared" si="25"/>
        <v>0.1752288682801425</v>
      </c>
      <c r="AH45">
        <f t="shared" si="26"/>
        <v>0.14507061974298466</v>
      </c>
      <c r="AI45">
        <f t="shared" si="29"/>
        <v>0.10136450068769065</v>
      </c>
      <c r="AJ45">
        <f t="shared" si="30"/>
        <v>4.0746106849963701E-2</v>
      </c>
      <c r="AK45">
        <f t="shared" si="31"/>
        <v>3.0251710850015948E-2</v>
      </c>
      <c r="AM45" t="str">
        <f t="shared" si="32"/>
        <v>Des_18:1+NH4_</v>
      </c>
      <c r="AN45">
        <f t="shared" si="33"/>
        <v>6.3856602946373172E-4</v>
      </c>
      <c r="AO45">
        <f t="shared" si="34"/>
        <v>9.8532361282159489E-2</v>
      </c>
      <c r="AQ45">
        <f t="shared" si="35"/>
        <v>2.5545911855399077E-4</v>
      </c>
      <c r="AR45">
        <f t="shared" si="36"/>
        <v>6.3359456919645479E-2</v>
      </c>
      <c r="AT45">
        <f t="shared" si="27"/>
        <v>1.1424479091178023E-4</v>
      </c>
      <c r="AU45">
        <f t="shared" si="28"/>
        <v>2.5866389972164044E-2</v>
      </c>
      <c r="AW45">
        <f t="shared" si="37"/>
        <v>2.5938754255945898E-2</v>
      </c>
    </row>
    <row r="46" spans="1:49" x14ac:dyDescent="0.2">
      <c r="A46" t="s">
        <v>238</v>
      </c>
      <c r="B46">
        <v>668.51800000000003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6.5918040441442403E-4</v>
      </c>
      <c r="N46">
        <v>0</v>
      </c>
      <c r="O46">
        <v>0</v>
      </c>
      <c r="P46">
        <v>9.5432230564263302E-4</v>
      </c>
      <c r="Q46">
        <v>2.8466366256858002E-4</v>
      </c>
      <c r="R46">
        <v>0</v>
      </c>
      <c r="S46">
        <v>5.1781591518496202E-4</v>
      </c>
      <c r="T46">
        <v>1.4441832337375501E-2</v>
      </c>
      <c r="U46">
        <v>0</v>
      </c>
      <c r="V46">
        <v>0</v>
      </c>
      <c r="W46">
        <v>0</v>
      </c>
      <c r="X46">
        <v>0</v>
      </c>
      <c r="AA46" t="str">
        <f t="shared" si="19"/>
        <v>Des_18:0+NH4_</v>
      </c>
      <c r="AB46">
        <f t="shared" si="20"/>
        <v>0</v>
      </c>
      <c r="AC46">
        <f t="shared" si="21"/>
        <v>0</v>
      </c>
      <c r="AD46">
        <f t="shared" si="22"/>
        <v>0</v>
      </c>
      <c r="AE46">
        <f t="shared" si="23"/>
        <v>0</v>
      </c>
      <c r="AF46">
        <f t="shared" si="24"/>
        <v>0</v>
      </c>
      <c r="AG46">
        <f t="shared" si="25"/>
        <v>3.2959020220721201E-4</v>
      </c>
      <c r="AH46">
        <f t="shared" si="26"/>
        <v>4.7716115282131651E-4</v>
      </c>
      <c r="AI46">
        <f t="shared" si="29"/>
        <v>7.4798241262802314E-3</v>
      </c>
      <c r="AJ46">
        <f t="shared" si="30"/>
        <v>0</v>
      </c>
      <c r="AK46">
        <f t="shared" si="31"/>
        <v>0</v>
      </c>
      <c r="AM46" t="str">
        <f t="shared" si="32"/>
        <v>Des_18:0+NH4_</v>
      </c>
      <c r="AN46">
        <f t="shared" si="33"/>
        <v>0</v>
      </c>
      <c r="AO46">
        <f t="shared" si="34"/>
        <v>1.657315096261752E-3</v>
      </c>
      <c r="AQ46">
        <f t="shared" si="35"/>
        <v>0</v>
      </c>
      <c r="AR46">
        <f t="shared" si="36"/>
        <v>3.2615416134763281E-3</v>
      </c>
      <c r="AT46">
        <f t="shared" si="27"/>
        <v>0</v>
      </c>
      <c r="AU46">
        <f t="shared" si="28"/>
        <v>1.3315187879784605E-3</v>
      </c>
      <c r="AW46">
        <f t="shared" si="37"/>
        <v>0.31931513752159363</v>
      </c>
    </row>
    <row r="47" spans="1:49" x14ac:dyDescent="0.2">
      <c r="A47" t="s">
        <v>239</v>
      </c>
      <c r="B47">
        <v>686.53599999999994</v>
      </c>
      <c r="C47">
        <v>0</v>
      </c>
      <c r="D47">
        <v>0</v>
      </c>
      <c r="E47">
        <v>9.1984487854527501E-4</v>
      </c>
      <c r="F47">
        <v>0</v>
      </c>
      <c r="G47">
        <v>0</v>
      </c>
      <c r="H47">
        <v>0</v>
      </c>
      <c r="I47">
        <v>0</v>
      </c>
      <c r="J47">
        <v>1.5345708592520698E-5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AA47" t="str">
        <f t="shared" si="19"/>
        <v>Des_20:5+NH4_</v>
      </c>
      <c r="AB47">
        <f t="shared" si="20"/>
        <v>0</v>
      </c>
      <c r="AC47">
        <f t="shared" si="21"/>
        <v>4.599224392726375E-4</v>
      </c>
      <c r="AD47">
        <f t="shared" si="22"/>
        <v>0</v>
      </c>
      <c r="AE47">
        <f t="shared" si="23"/>
        <v>7.6728542962603492E-6</v>
      </c>
      <c r="AF47">
        <f t="shared" si="24"/>
        <v>0</v>
      </c>
      <c r="AG47">
        <f t="shared" si="25"/>
        <v>0</v>
      </c>
      <c r="AH47">
        <f t="shared" si="26"/>
        <v>0</v>
      </c>
      <c r="AI47">
        <f t="shared" si="29"/>
        <v>0</v>
      </c>
      <c r="AJ47">
        <f t="shared" si="30"/>
        <v>0</v>
      </c>
      <c r="AK47">
        <f t="shared" si="31"/>
        <v>0</v>
      </c>
      <c r="AM47" t="str">
        <f t="shared" si="32"/>
        <v>Des_20:5+NH4_</v>
      </c>
      <c r="AN47">
        <f t="shared" si="33"/>
        <v>9.3519058713779563E-5</v>
      </c>
      <c r="AO47">
        <f t="shared" si="34"/>
        <v>0</v>
      </c>
      <c r="AQ47">
        <f t="shared" si="35"/>
        <v>2.0485266115307597E-4</v>
      </c>
      <c r="AR47">
        <f t="shared" si="36"/>
        <v>0</v>
      </c>
      <c r="AT47">
        <f t="shared" si="27"/>
        <v>9.1612895142001663E-5</v>
      </c>
      <c r="AU47">
        <f t="shared" si="28"/>
        <v>0</v>
      </c>
      <c r="AW47">
        <f t="shared" si="37"/>
        <v>0.36506078971548139</v>
      </c>
    </row>
    <row r="48" spans="1:49" x14ac:dyDescent="0.2">
      <c r="A48" t="s">
        <v>240</v>
      </c>
      <c r="B48">
        <v>688.53800000000001</v>
      </c>
      <c r="C48">
        <v>0</v>
      </c>
      <c r="D48">
        <v>0</v>
      </c>
      <c r="E48">
        <v>0</v>
      </c>
      <c r="F48">
        <v>0</v>
      </c>
      <c r="G48">
        <v>0</v>
      </c>
      <c r="H48">
        <v>1.48221222996419E-5</v>
      </c>
      <c r="I48">
        <v>0</v>
      </c>
      <c r="J48">
        <v>1.10228055513242E-3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2.8466366256858002E-4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AA48" t="str">
        <f t="shared" si="19"/>
        <v>Des_20:4+NH4_</v>
      </c>
      <c r="AB48">
        <f t="shared" si="20"/>
        <v>0</v>
      </c>
      <c r="AC48">
        <f t="shared" si="21"/>
        <v>0</v>
      </c>
      <c r="AD48">
        <f t="shared" si="22"/>
        <v>7.4110611498209499E-6</v>
      </c>
      <c r="AE48">
        <f t="shared" si="23"/>
        <v>5.5114027756621002E-4</v>
      </c>
      <c r="AF48">
        <f t="shared" si="24"/>
        <v>0</v>
      </c>
      <c r="AG48">
        <f t="shared" si="25"/>
        <v>0</v>
      </c>
      <c r="AH48">
        <f t="shared" si="26"/>
        <v>0</v>
      </c>
      <c r="AI48">
        <f t="shared" si="29"/>
        <v>0</v>
      </c>
      <c r="AJ48">
        <f t="shared" si="30"/>
        <v>0</v>
      </c>
      <c r="AK48">
        <f t="shared" si="31"/>
        <v>0</v>
      </c>
      <c r="AM48" t="str">
        <f t="shared" si="32"/>
        <v>Des_20:4+NH4_</v>
      </c>
      <c r="AN48">
        <f t="shared" si="33"/>
        <v>1.1171026774320619E-4</v>
      </c>
      <c r="AO48">
        <f t="shared" si="34"/>
        <v>0</v>
      </c>
      <c r="AQ48">
        <f t="shared" si="35"/>
        <v>2.4566980369330668E-4</v>
      </c>
      <c r="AR48">
        <f t="shared" si="36"/>
        <v>0</v>
      </c>
      <c r="AT48">
        <f t="shared" si="27"/>
        <v>1.0986687621545252E-4</v>
      </c>
      <c r="AU48">
        <f t="shared" si="28"/>
        <v>0</v>
      </c>
      <c r="AW48">
        <f t="shared" si="37"/>
        <v>0.36675786761512652</v>
      </c>
    </row>
    <row r="49" spans="1:49" x14ac:dyDescent="0.2">
      <c r="A49" t="s">
        <v>241</v>
      </c>
      <c r="B49">
        <v>690.54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2.5356389726754702E-2</v>
      </c>
      <c r="O49">
        <v>0</v>
      </c>
      <c r="P49">
        <v>3.11043097421696E-2</v>
      </c>
      <c r="Q49">
        <v>0</v>
      </c>
      <c r="R49">
        <v>0</v>
      </c>
      <c r="S49">
        <v>0</v>
      </c>
      <c r="T49">
        <v>1.4441832337375501E-2</v>
      </c>
      <c r="U49">
        <v>0</v>
      </c>
      <c r="V49">
        <v>0</v>
      </c>
      <c r="W49">
        <v>2.4287668411663799E-2</v>
      </c>
      <c r="X49">
        <v>0</v>
      </c>
      <c r="AA49" t="str">
        <f t="shared" si="19"/>
        <v>Des_20:3+NH4_</v>
      </c>
      <c r="AB49">
        <f t="shared" si="20"/>
        <v>0</v>
      </c>
      <c r="AC49">
        <f t="shared" si="21"/>
        <v>0</v>
      </c>
      <c r="AD49">
        <f t="shared" si="22"/>
        <v>0</v>
      </c>
      <c r="AE49">
        <f t="shared" si="23"/>
        <v>0</v>
      </c>
      <c r="AF49">
        <f t="shared" si="24"/>
        <v>0</v>
      </c>
      <c r="AG49">
        <f t="shared" si="25"/>
        <v>1.2678194863377351E-2</v>
      </c>
      <c r="AH49">
        <f t="shared" si="26"/>
        <v>1.55521548710848E-2</v>
      </c>
      <c r="AI49">
        <f t="shared" si="29"/>
        <v>7.2209161686877504E-3</v>
      </c>
      <c r="AJ49">
        <f t="shared" si="30"/>
        <v>0</v>
      </c>
      <c r="AK49">
        <f t="shared" si="31"/>
        <v>1.2143834205831899E-2</v>
      </c>
      <c r="AM49" t="str">
        <f t="shared" si="32"/>
        <v>Des_20:3+NH4_</v>
      </c>
      <c r="AN49">
        <f t="shared" si="33"/>
        <v>0</v>
      </c>
      <c r="AO49">
        <f t="shared" si="34"/>
        <v>9.5190200217963612E-3</v>
      </c>
      <c r="AQ49">
        <f t="shared" si="35"/>
        <v>0</v>
      </c>
      <c r="AR49">
        <f t="shared" si="36"/>
        <v>6.1065901857158301E-3</v>
      </c>
      <c r="AT49">
        <f t="shared" si="27"/>
        <v>0</v>
      </c>
      <c r="AU49">
        <f t="shared" si="28"/>
        <v>2.4930050038818917E-3</v>
      </c>
      <c r="AW49">
        <f t="shared" si="37"/>
        <v>2.5223195244527551E-2</v>
      </c>
    </row>
    <row r="50" spans="1:49" x14ac:dyDescent="0.2">
      <c r="A50" t="s">
        <v>242</v>
      </c>
      <c r="B50">
        <v>692.54200000000003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2.8361641952932902E-3</v>
      </c>
      <c r="V50">
        <v>1.1924050777001901E-2</v>
      </c>
      <c r="W50">
        <v>0</v>
      </c>
      <c r="X50">
        <v>0</v>
      </c>
      <c r="AA50" t="str">
        <f t="shared" si="19"/>
        <v>Des_20:2+NH4_</v>
      </c>
      <c r="AB50">
        <f t="shared" si="20"/>
        <v>0</v>
      </c>
      <c r="AC50">
        <f t="shared" si="21"/>
        <v>0</v>
      </c>
      <c r="AD50">
        <f t="shared" si="22"/>
        <v>0</v>
      </c>
      <c r="AE50">
        <f t="shared" si="23"/>
        <v>0</v>
      </c>
      <c r="AF50">
        <f t="shared" si="24"/>
        <v>0</v>
      </c>
      <c r="AG50">
        <f t="shared" si="25"/>
        <v>0</v>
      </c>
      <c r="AH50">
        <f t="shared" si="26"/>
        <v>0</v>
      </c>
      <c r="AI50">
        <f t="shared" si="29"/>
        <v>0</v>
      </c>
      <c r="AJ50">
        <f t="shared" si="30"/>
        <v>7.3801074861475956E-3</v>
      </c>
      <c r="AK50">
        <f t="shared" si="31"/>
        <v>0</v>
      </c>
      <c r="AM50" t="str">
        <f t="shared" si="32"/>
        <v>Des_20:2+NH4_</v>
      </c>
      <c r="AN50">
        <f t="shared" si="33"/>
        <v>0</v>
      </c>
      <c r="AO50">
        <f t="shared" si="34"/>
        <v>1.4760214972295192E-3</v>
      </c>
      <c r="AQ50">
        <f t="shared" si="35"/>
        <v>0</v>
      </c>
      <c r="AR50">
        <f t="shared" si="36"/>
        <v>3.3004844040562223E-3</v>
      </c>
      <c r="AT50">
        <f t="shared" si="27"/>
        <v>0</v>
      </c>
      <c r="AU50">
        <f t="shared" si="28"/>
        <v>1.3474171156585945E-3</v>
      </c>
      <c r="AW50">
        <f t="shared" si="37"/>
        <v>0.37390096630005903</v>
      </c>
    </row>
    <row r="51" spans="1:49" x14ac:dyDescent="0.2">
      <c r="A51" t="s">
        <v>243</v>
      </c>
      <c r="B51">
        <v>694.54399999999998</v>
      </c>
      <c r="C51">
        <v>0</v>
      </c>
      <c r="D51">
        <v>0</v>
      </c>
      <c r="E51">
        <v>0</v>
      </c>
      <c r="F51">
        <v>0</v>
      </c>
      <c r="G51">
        <v>0</v>
      </c>
      <c r="H51">
        <v>1.0646714094814001E-3</v>
      </c>
      <c r="I51">
        <v>0</v>
      </c>
      <c r="J51">
        <v>0</v>
      </c>
      <c r="K51">
        <v>0</v>
      </c>
      <c r="L51">
        <v>0</v>
      </c>
      <c r="M51">
        <v>2.4638612090403099E-2</v>
      </c>
      <c r="N51">
        <v>6.9703216712755603E-4</v>
      </c>
      <c r="O51">
        <v>8.4972600846350505E-4</v>
      </c>
      <c r="P51">
        <v>0</v>
      </c>
      <c r="Q51">
        <v>6.6421521266002003E-4</v>
      </c>
      <c r="R51">
        <v>1.1145029647797801E-2</v>
      </c>
      <c r="S51">
        <v>0</v>
      </c>
      <c r="T51">
        <v>0</v>
      </c>
      <c r="U51">
        <v>1.20348615582889E-2</v>
      </c>
      <c r="V51">
        <v>0</v>
      </c>
      <c r="W51">
        <v>0</v>
      </c>
      <c r="X51">
        <v>0</v>
      </c>
      <c r="AA51" t="str">
        <f t="shared" si="19"/>
        <v>Des_20:1+NH4_</v>
      </c>
      <c r="AB51">
        <f t="shared" si="20"/>
        <v>0</v>
      </c>
      <c r="AC51">
        <f t="shared" si="21"/>
        <v>0</v>
      </c>
      <c r="AD51">
        <f t="shared" si="22"/>
        <v>5.3233570474070003E-4</v>
      </c>
      <c r="AE51">
        <f t="shared" si="23"/>
        <v>0</v>
      </c>
      <c r="AF51">
        <f t="shared" si="24"/>
        <v>0</v>
      </c>
      <c r="AG51">
        <f t="shared" si="25"/>
        <v>1.2667822128765327E-2</v>
      </c>
      <c r="AH51">
        <f t="shared" si="26"/>
        <v>4.2486300423175252E-4</v>
      </c>
      <c r="AI51">
        <f t="shared" si="29"/>
        <v>0</v>
      </c>
      <c r="AJ51">
        <f t="shared" si="30"/>
        <v>6.0174307791444502E-3</v>
      </c>
      <c r="AK51">
        <f t="shared" si="31"/>
        <v>0</v>
      </c>
      <c r="AM51" t="str">
        <f t="shared" si="32"/>
        <v>Des_20:1+NH4_</v>
      </c>
      <c r="AN51">
        <f t="shared" si="33"/>
        <v>1.0646714094814001E-4</v>
      </c>
      <c r="AO51">
        <f t="shared" si="34"/>
        <v>3.8220231824283059E-3</v>
      </c>
      <c r="AQ51">
        <f t="shared" si="35"/>
        <v>2.3806776453009248E-4</v>
      </c>
      <c r="AR51">
        <f t="shared" si="36"/>
        <v>5.5638204770889965E-3</v>
      </c>
      <c r="AT51">
        <f t="shared" si="27"/>
        <v>1.0646714094814001E-4</v>
      </c>
      <c r="AU51">
        <f t="shared" si="28"/>
        <v>2.2714201982194176E-3</v>
      </c>
      <c r="AW51">
        <f t="shared" si="37"/>
        <v>0.20974840782972573</v>
      </c>
    </row>
    <row r="52" spans="1:49" x14ac:dyDescent="0.2">
      <c r="A52" t="s">
        <v>244</v>
      </c>
      <c r="B52">
        <v>696.54600000000005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AA52" t="str">
        <f t="shared" si="19"/>
        <v>Des_20:0+NH4_</v>
      </c>
      <c r="AB52">
        <f t="shared" si="20"/>
        <v>0</v>
      </c>
      <c r="AC52">
        <f t="shared" si="21"/>
        <v>0</v>
      </c>
      <c r="AD52">
        <f t="shared" si="22"/>
        <v>0</v>
      </c>
      <c r="AE52">
        <f t="shared" si="23"/>
        <v>0</v>
      </c>
      <c r="AF52">
        <f t="shared" si="24"/>
        <v>0</v>
      </c>
      <c r="AG52">
        <f t="shared" si="25"/>
        <v>0</v>
      </c>
      <c r="AH52">
        <f t="shared" si="26"/>
        <v>0</v>
      </c>
      <c r="AI52">
        <f t="shared" si="29"/>
        <v>0</v>
      </c>
      <c r="AJ52">
        <f t="shared" si="30"/>
        <v>0</v>
      </c>
      <c r="AK52">
        <f t="shared" si="31"/>
        <v>0</v>
      </c>
      <c r="AM52" t="str">
        <f t="shared" si="32"/>
        <v>Des_20:0+NH4_</v>
      </c>
      <c r="AN52">
        <f t="shared" si="33"/>
        <v>0</v>
      </c>
      <c r="AO52">
        <f t="shared" si="34"/>
        <v>0</v>
      </c>
      <c r="AQ52">
        <f t="shared" si="35"/>
        <v>0</v>
      </c>
      <c r="AR52">
        <f t="shared" si="36"/>
        <v>0</v>
      </c>
      <c r="AT52">
        <f t="shared" si="27"/>
        <v>0</v>
      </c>
      <c r="AU52">
        <f t="shared" si="28"/>
        <v>0</v>
      </c>
      <c r="AW52" t="e">
        <f t="shared" si="37"/>
        <v>#DIV/0!</v>
      </c>
    </row>
    <row r="53" spans="1:49" x14ac:dyDescent="0.2">
      <c r="A53" t="s">
        <v>245</v>
      </c>
      <c r="B53">
        <v>712.56200000000001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1.4441832337375501E-2</v>
      </c>
      <c r="U53">
        <v>2.8361641952932902E-3</v>
      </c>
      <c r="V53">
        <v>0</v>
      </c>
      <c r="W53">
        <v>0</v>
      </c>
      <c r="X53">
        <v>0</v>
      </c>
      <c r="AA53" t="str">
        <f t="shared" si="19"/>
        <v>Des_22:6+NH4_</v>
      </c>
      <c r="AB53">
        <f t="shared" si="20"/>
        <v>0</v>
      </c>
      <c r="AC53">
        <f t="shared" si="21"/>
        <v>0</v>
      </c>
      <c r="AD53">
        <f t="shared" si="22"/>
        <v>0</v>
      </c>
      <c r="AE53">
        <f t="shared" si="23"/>
        <v>0</v>
      </c>
      <c r="AF53">
        <f t="shared" si="24"/>
        <v>0</v>
      </c>
      <c r="AG53">
        <f t="shared" si="25"/>
        <v>0</v>
      </c>
      <c r="AH53">
        <f t="shared" si="26"/>
        <v>0</v>
      </c>
      <c r="AI53">
        <f t="shared" si="29"/>
        <v>7.2209161686877504E-3</v>
      </c>
      <c r="AJ53">
        <f t="shared" si="30"/>
        <v>1.4180820976466451E-3</v>
      </c>
      <c r="AK53">
        <f t="shared" si="31"/>
        <v>0</v>
      </c>
      <c r="AM53" t="str">
        <f t="shared" si="32"/>
        <v>Des_22:6+NH4_</v>
      </c>
      <c r="AN53">
        <f t="shared" si="33"/>
        <v>0</v>
      </c>
      <c r="AO53">
        <f t="shared" si="34"/>
        <v>1.7277996532668791E-3</v>
      </c>
      <c r="AQ53">
        <f t="shared" si="35"/>
        <v>0</v>
      </c>
      <c r="AR53">
        <f t="shared" si="36"/>
        <v>3.1315383177336481E-3</v>
      </c>
      <c r="AT53">
        <f t="shared" si="27"/>
        <v>0</v>
      </c>
      <c r="AU53">
        <f t="shared" si="28"/>
        <v>1.2784451647368435E-3</v>
      </c>
      <c r="AW53">
        <f t="shared" si="37"/>
        <v>0.28483911536495432</v>
      </c>
    </row>
    <row r="54" spans="1:49" x14ac:dyDescent="0.2">
      <c r="A54" t="s">
        <v>246</v>
      </c>
      <c r="B54">
        <v>714.56399999999996</v>
      </c>
      <c r="C54">
        <v>0</v>
      </c>
      <c r="D54">
        <v>0</v>
      </c>
      <c r="E54">
        <v>8.3662984559221601E-4</v>
      </c>
      <c r="F54">
        <v>8.6604826522424297E-4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1.6103663386702799E-2</v>
      </c>
      <c r="V54">
        <v>0</v>
      </c>
      <c r="W54">
        <v>0</v>
      </c>
      <c r="X54">
        <v>0</v>
      </c>
      <c r="AA54" t="str">
        <f t="shared" si="19"/>
        <v>Des_22:5+NH4_</v>
      </c>
      <c r="AB54">
        <f t="shared" si="20"/>
        <v>0</v>
      </c>
      <c r="AC54">
        <f t="shared" si="21"/>
        <v>8.5133905540822944E-4</v>
      </c>
      <c r="AD54">
        <f t="shared" si="22"/>
        <v>0</v>
      </c>
      <c r="AE54">
        <f t="shared" si="23"/>
        <v>0</v>
      </c>
      <c r="AF54">
        <f t="shared" si="24"/>
        <v>0</v>
      </c>
      <c r="AG54">
        <f t="shared" si="25"/>
        <v>0</v>
      </c>
      <c r="AH54">
        <f t="shared" si="26"/>
        <v>0</v>
      </c>
      <c r="AI54">
        <f t="shared" si="29"/>
        <v>0</v>
      </c>
      <c r="AJ54">
        <f t="shared" si="30"/>
        <v>8.0518316933513995E-3</v>
      </c>
      <c r="AK54">
        <f t="shared" si="31"/>
        <v>0</v>
      </c>
      <c r="AM54" t="str">
        <f t="shared" si="32"/>
        <v>Des_22:5+NH4_</v>
      </c>
      <c r="AN54">
        <f t="shared" si="33"/>
        <v>1.702678110816459E-4</v>
      </c>
      <c r="AO54">
        <f t="shared" si="34"/>
        <v>1.61036633867028E-3</v>
      </c>
      <c r="AQ54">
        <f t="shared" si="35"/>
        <v>3.8073039995865221E-4</v>
      </c>
      <c r="AR54">
        <f t="shared" si="36"/>
        <v>3.6008886019441941E-3</v>
      </c>
      <c r="AT54">
        <f t="shared" si="27"/>
        <v>1.7026781108164587E-4</v>
      </c>
      <c r="AU54">
        <f t="shared" si="28"/>
        <v>1.4700566158945272E-3</v>
      </c>
      <c r="AW54">
        <f t="shared" si="37"/>
        <v>0.42305941921159562</v>
      </c>
    </row>
    <row r="55" spans="1:49" x14ac:dyDescent="0.2">
      <c r="A55" t="s">
        <v>247</v>
      </c>
      <c r="B55">
        <v>716.56600000000003</v>
      </c>
      <c r="C55">
        <v>0</v>
      </c>
      <c r="D55">
        <v>8.7331884302173899E-4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AA55" t="str">
        <f t="shared" si="19"/>
        <v>Des_22:4+NH4_</v>
      </c>
      <c r="AB55">
        <f t="shared" si="20"/>
        <v>4.366594215108695E-4</v>
      </c>
      <c r="AC55">
        <f t="shared" si="21"/>
        <v>0</v>
      </c>
      <c r="AD55">
        <f t="shared" si="22"/>
        <v>0</v>
      </c>
      <c r="AE55">
        <f t="shared" si="23"/>
        <v>0</v>
      </c>
      <c r="AF55">
        <f t="shared" si="24"/>
        <v>0</v>
      </c>
      <c r="AG55">
        <f t="shared" si="25"/>
        <v>0</v>
      </c>
      <c r="AH55">
        <f t="shared" si="26"/>
        <v>0</v>
      </c>
      <c r="AI55">
        <f t="shared" si="29"/>
        <v>0</v>
      </c>
      <c r="AJ55">
        <f t="shared" si="30"/>
        <v>0</v>
      </c>
      <c r="AK55">
        <f t="shared" si="31"/>
        <v>0</v>
      </c>
      <c r="AM55" t="str">
        <f t="shared" si="32"/>
        <v>Des_22:4+NH4_</v>
      </c>
      <c r="AN55">
        <f t="shared" si="33"/>
        <v>8.7331884302173894E-5</v>
      </c>
      <c r="AO55">
        <f t="shared" si="34"/>
        <v>0</v>
      </c>
      <c r="AQ55">
        <f t="shared" si="35"/>
        <v>1.9528002990280762E-4</v>
      </c>
      <c r="AR55">
        <f t="shared" si="36"/>
        <v>0</v>
      </c>
      <c r="AT55">
        <f t="shared" si="27"/>
        <v>8.7331884302173894E-5</v>
      </c>
      <c r="AU55">
        <f t="shared" si="28"/>
        <v>0</v>
      </c>
      <c r="AW55">
        <f t="shared" si="37"/>
        <v>0.37390096630005903</v>
      </c>
    </row>
    <row r="56" spans="1:49" x14ac:dyDescent="0.2">
      <c r="A56" t="s">
        <v>248</v>
      </c>
      <c r="B56">
        <v>718.56799999999998</v>
      </c>
      <c r="C56">
        <v>0</v>
      </c>
      <c r="D56">
        <v>0</v>
      </c>
      <c r="E56">
        <v>0</v>
      </c>
      <c r="F56">
        <v>8.7810519958937195E-4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9.7183999897079397E-3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AA56" t="str">
        <f t="shared" si="19"/>
        <v>Des_22:3+NH4_</v>
      </c>
      <c r="AB56">
        <f t="shared" si="20"/>
        <v>0</v>
      </c>
      <c r="AC56">
        <f t="shared" si="21"/>
        <v>4.3905259979468597E-4</v>
      </c>
      <c r="AD56">
        <f t="shared" si="22"/>
        <v>0</v>
      </c>
      <c r="AE56">
        <f t="shared" si="23"/>
        <v>0</v>
      </c>
      <c r="AF56">
        <f t="shared" si="24"/>
        <v>0</v>
      </c>
      <c r="AG56">
        <f t="shared" si="25"/>
        <v>0</v>
      </c>
      <c r="AH56">
        <f t="shared" si="26"/>
        <v>0</v>
      </c>
      <c r="AI56">
        <f t="shared" si="29"/>
        <v>0</v>
      </c>
      <c r="AJ56">
        <f t="shared" si="30"/>
        <v>0</v>
      </c>
      <c r="AK56">
        <f t="shared" si="31"/>
        <v>0</v>
      </c>
      <c r="AM56" t="str">
        <f t="shared" si="32"/>
        <v>Des_22:3+NH4_</v>
      </c>
      <c r="AN56">
        <f t="shared" si="33"/>
        <v>8.7810519958937195E-5</v>
      </c>
      <c r="AO56">
        <f t="shared" si="34"/>
        <v>0</v>
      </c>
      <c r="AQ56">
        <f t="shared" si="35"/>
        <v>1.9635029176778558E-4</v>
      </c>
      <c r="AR56">
        <f t="shared" si="36"/>
        <v>0</v>
      </c>
      <c r="AT56">
        <f t="shared" si="27"/>
        <v>8.7810519958937181E-5</v>
      </c>
      <c r="AU56">
        <f t="shared" si="28"/>
        <v>0</v>
      </c>
      <c r="AW56">
        <f t="shared" si="37"/>
        <v>0.37390096630005903</v>
      </c>
    </row>
    <row r="57" spans="1:49" x14ac:dyDescent="0.2">
      <c r="A57" t="s">
        <v>249</v>
      </c>
      <c r="B57">
        <v>720.57</v>
      </c>
      <c r="C57">
        <v>1.22638872141958E-5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3.4715999415822402E-2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AA57" t="str">
        <f t="shared" si="19"/>
        <v>Des_22:2+NH4_</v>
      </c>
      <c r="AB57">
        <f t="shared" si="20"/>
        <v>6.1319436070979001E-6</v>
      </c>
      <c r="AC57">
        <f t="shared" si="21"/>
        <v>0</v>
      </c>
      <c r="AD57">
        <f t="shared" si="22"/>
        <v>0</v>
      </c>
      <c r="AE57">
        <f t="shared" si="23"/>
        <v>0</v>
      </c>
      <c r="AF57">
        <f t="shared" si="24"/>
        <v>0</v>
      </c>
      <c r="AG57">
        <f t="shared" si="25"/>
        <v>0</v>
      </c>
      <c r="AH57">
        <f t="shared" si="26"/>
        <v>1.7357999707911201E-2</v>
      </c>
      <c r="AI57">
        <f t="shared" si="29"/>
        <v>0</v>
      </c>
      <c r="AJ57">
        <f t="shared" si="30"/>
        <v>0</v>
      </c>
      <c r="AK57">
        <f t="shared" si="31"/>
        <v>0</v>
      </c>
      <c r="AM57" t="str">
        <f t="shared" si="32"/>
        <v>Des_22:2+NH4_</v>
      </c>
      <c r="AN57">
        <f t="shared" si="33"/>
        <v>1.22638872141958E-6</v>
      </c>
      <c r="AO57">
        <f t="shared" si="34"/>
        <v>3.4715999415822403E-3</v>
      </c>
      <c r="AQ57">
        <f t="shared" si="35"/>
        <v>2.742288547933233E-6</v>
      </c>
      <c r="AR57">
        <f t="shared" si="36"/>
        <v>7.762733460062188E-3</v>
      </c>
      <c r="AT57">
        <f t="shared" si="27"/>
        <v>1.2263887214195798E-6</v>
      </c>
      <c r="AU57">
        <f t="shared" si="28"/>
        <v>3.1691226643970169E-3</v>
      </c>
      <c r="AW57">
        <f t="shared" si="37"/>
        <v>0.37405267151809851</v>
      </c>
    </row>
    <row r="58" spans="1:49" x14ac:dyDescent="0.2">
      <c r="A58" t="s">
        <v>250</v>
      </c>
      <c r="B58">
        <v>722.572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AA58" t="str">
        <f t="shared" si="19"/>
        <v>Des_22:1+NH4_</v>
      </c>
      <c r="AB58">
        <f t="shared" si="20"/>
        <v>0</v>
      </c>
      <c r="AC58">
        <f t="shared" si="21"/>
        <v>0</v>
      </c>
      <c r="AD58">
        <f t="shared" si="22"/>
        <v>0</v>
      </c>
      <c r="AE58">
        <f t="shared" si="23"/>
        <v>0</v>
      </c>
      <c r="AF58">
        <f t="shared" si="24"/>
        <v>0</v>
      </c>
      <c r="AG58">
        <f t="shared" si="25"/>
        <v>0</v>
      </c>
      <c r="AH58">
        <f t="shared" si="26"/>
        <v>0</v>
      </c>
      <c r="AI58">
        <f t="shared" si="29"/>
        <v>0</v>
      </c>
      <c r="AJ58">
        <f t="shared" si="30"/>
        <v>0</v>
      </c>
      <c r="AK58">
        <f t="shared" si="31"/>
        <v>0</v>
      </c>
      <c r="AM58" t="str">
        <f t="shared" si="32"/>
        <v>Des_22:1+NH4_</v>
      </c>
      <c r="AN58">
        <f t="shared" si="33"/>
        <v>0</v>
      </c>
      <c r="AO58">
        <f t="shared" si="34"/>
        <v>0</v>
      </c>
      <c r="AQ58">
        <f t="shared" si="35"/>
        <v>0</v>
      </c>
      <c r="AR58">
        <f t="shared" si="36"/>
        <v>0</v>
      </c>
      <c r="AT58">
        <f t="shared" si="27"/>
        <v>0</v>
      </c>
      <c r="AU58">
        <f t="shared" si="28"/>
        <v>0</v>
      </c>
      <c r="AW58" t="e">
        <f t="shared" si="37"/>
        <v>#DIV/0!</v>
      </c>
    </row>
    <row r="59" spans="1:49" x14ac:dyDescent="0.2">
      <c r="A59" t="s">
        <v>251</v>
      </c>
      <c r="B59">
        <v>724.57399999999996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AA59" t="str">
        <f t="shared" si="19"/>
        <v>Des_22:0+NH4_</v>
      </c>
      <c r="AB59">
        <f t="shared" si="20"/>
        <v>0</v>
      </c>
      <c r="AC59">
        <f t="shared" si="21"/>
        <v>0</v>
      </c>
      <c r="AD59">
        <f t="shared" si="22"/>
        <v>0</v>
      </c>
      <c r="AE59">
        <f t="shared" si="23"/>
        <v>0</v>
      </c>
      <c r="AF59">
        <f t="shared" si="24"/>
        <v>0</v>
      </c>
      <c r="AG59">
        <f t="shared" si="25"/>
        <v>0</v>
      </c>
      <c r="AH59">
        <f t="shared" si="26"/>
        <v>0</v>
      </c>
      <c r="AI59">
        <f t="shared" si="29"/>
        <v>0</v>
      </c>
      <c r="AJ59">
        <f t="shared" si="30"/>
        <v>0</v>
      </c>
      <c r="AK59">
        <f t="shared" si="31"/>
        <v>0</v>
      </c>
      <c r="AM59" t="str">
        <f t="shared" si="32"/>
        <v>Des_22:0+NH4_</v>
      </c>
      <c r="AN59">
        <f t="shared" si="33"/>
        <v>0</v>
      </c>
      <c r="AO59">
        <f t="shared" si="34"/>
        <v>0</v>
      </c>
      <c r="AQ59">
        <f t="shared" si="35"/>
        <v>0</v>
      </c>
      <c r="AR59">
        <f t="shared" si="36"/>
        <v>0</v>
      </c>
      <c r="AT59">
        <f t="shared" si="27"/>
        <v>0</v>
      </c>
      <c r="AU59">
        <f t="shared" si="28"/>
        <v>0</v>
      </c>
      <c r="AW59" t="e">
        <f t="shared" si="37"/>
        <v>#DIV/0!</v>
      </c>
    </row>
    <row r="60" spans="1:49" x14ac:dyDescent="0.2">
      <c r="A60" t="s">
        <v>252</v>
      </c>
      <c r="B60">
        <v>740.59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1.00140982124205E-3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AA60" t="str">
        <f t="shared" si="19"/>
        <v>Des_24:6+NH4_</v>
      </c>
      <c r="AB60">
        <f t="shared" si="20"/>
        <v>0</v>
      </c>
      <c r="AC60">
        <f t="shared" si="21"/>
        <v>0</v>
      </c>
      <c r="AD60">
        <f t="shared" si="22"/>
        <v>0</v>
      </c>
      <c r="AE60">
        <f t="shared" si="23"/>
        <v>0</v>
      </c>
      <c r="AF60">
        <f t="shared" si="24"/>
        <v>5.0070491062102502E-4</v>
      </c>
      <c r="AG60">
        <f t="shared" si="25"/>
        <v>0</v>
      </c>
      <c r="AH60">
        <f t="shared" si="26"/>
        <v>0</v>
      </c>
      <c r="AI60">
        <f t="shared" si="29"/>
        <v>0</v>
      </c>
      <c r="AJ60">
        <f t="shared" si="30"/>
        <v>0</v>
      </c>
      <c r="AK60">
        <f t="shared" si="31"/>
        <v>0</v>
      </c>
      <c r="AM60" t="str">
        <f t="shared" si="32"/>
        <v>Des_24:6+NH4_</v>
      </c>
      <c r="AN60">
        <f t="shared" si="33"/>
        <v>1.00140982124205E-4</v>
      </c>
      <c r="AO60">
        <f t="shared" si="34"/>
        <v>0</v>
      </c>
      <c r="AQ60">
        <f t="shared" si="35"/>
        <v>2.2392204336331366E-4</v>
      </c>
      <c r="AR60">
        <f t="shared" si="36"/>
        <v>0</v>
      </c>
      <c r="AT60">
        <f t="shared" si="27"/>
        <v>1.0014098212420499E-4</v>
      </c>
      <c r="AU60">
        <f t="shared" si="28"/>
        <v>0</v>
      </c>
      <c r="AW60">
        <f t="shared" si="37"/>
        <v>0.37390096630005903</v>
      </c>
    </row>
    <row r="61" spans="1:49" x14ac:dyDescent="0.2">
      <c r="A61" t="s">
        <v>253</v>
      </c>
      <c r="B61">
        <v>742.59199999999998</v>
      </c>
      <c r="C61">
        <v>0</v>
      </c>
      <c r="D61">
        <v>0</v>
      </c>
      <c r="E61">
        <v>0</v>
      </c>
      <c r="F61">
        <v>0</v>
      </c>
      <c r="G61">
        <v>0</v>
      </c>
      <c r="H61">
        <v>9.6835444507725895E-4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AA61" t="str">
        <f t="shared" si="19"/>
        <v>Des_24:5+NH4_</v>
      </c>
      <c r="AB61">
        <f t="shared" si="20"/>
        <v>0</v>
      </c>
      <c r="AC61">
        <f t="shared" si="21"/>
        <v>0</v>
      </c>
      <c r="AD61">
        <f t="shared" si="22"/>
        <v>4.8417722253862947E-4</v>
      </c>
      <c r="AE61">
        <f t="shared" si="23"/>
        <v>0</v>
      </c>
      <c r="AF61">
        <f t="shared" si="24"/>
        <v>0</v>
      </c>
      <c r="AG61">
        <f t="shared" si="25"/>
        <v>0</v>
      </c>
      <c r="AH61">
        <f t="shared" si="26"/>
        <v>0</v>
      </c>
      <c r="AI61">
        <f t="shared" si="29"/>
        <v>0</v>
      </c>
      <c r="AJ61">
        <f t="shared" si="30"/>
        <v>0</v>
      </c>
      <c r="AK61">
        <f t="shared" si="31"/>
        <v>0</v>
      </c>
      <c r="AM61" t="str">
        <f t="shared" si="32"/>
        <v>Des_24:5+NH4_</v>
      </c>
      <c r="AN61">
        <f t="shared" si="33"/>
        <v>9.6835444507725892E-5</v>
      </c>
      <c r="AO61">
        <f t="shared" si="34"/>
        <v>0</v>
      </c>
      <c r="AQ61">
        <f t="shared" si="35"/>
        <v>2.1653063655068376E-4</v>
      </c>
      <c r="AR61">
        <f t="shared" si="36"/>
        <v>0</v>
      </c>
      <c r="AT61">
        <f t="shared" si="27"/>
        <v>9.6835444507725892E-5</v>
      </c>
      <c r="AU61">
        <f t="shared" si="28"/>
        <v>0</v>
      </c>
      <c r="AW61">
        <f t="shared" si="37"/>
        <v>0.37390096630005903</v>
      </c>
    </row>
    <row r="62" spans="1:49" x14ac:dyDescent="0.2">
      <c r="A62" t="s">
        <v>254</v>
      </c>
      <c r="B62">
        <v>744.59400000000005</v>
      </c>
      <c r="C62">
        <v>8.01220598353829E-4</v>
      </c>
      <c r="D62">
        <v>7.9431285190776702E-4</v>
      </c>
      <c r="E62">
        <v>0</v>
      </c>
      <c r="F62">
        <v>8.6604826522424297E-4</v>
      </c>
      <c r="G62">
        <v>1.8305022669509901E-3</v>
      </c>
      <c r="H62">
        <v>5.7120814390474598E-3</v>
      </c>
      <c r="I62">
        <v>1.8406911055713401E-3</v>
      </c>
      <c r="J62">
        <v>0</v>
      </c>
      <c r="K62">
        <v>2.1044064042467199E-3</v>
      </c>
      <c r="L62">
        <v>1.0153512295585699E-3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1.8836924278909602E-2</v>
      </c>
      <c r="T62">
        <v>0</v>
      </c>
      <c r="U62">
        <v>0</v>
      </c>
      <c r="V62">
        <v>0</v>
      </c>
      <c r="W62">
        <v>0</v>
      </c>
      <c r="X62">
        <v>0</v>
      </c>
      <c r="AA62" t="str">
        <f t="shared" si="19"/>
        <v>Des_24:4+NH4_</v>
      </c>
      <c r="AB62">
        <f t="shared" si="20"/>
        <v>7.9776672513079796E-4</v>
      </c>
      <c r="AC62">
        <f t="shared" si="21"/>
        <v>4.3302413261212149E-4</v>
      </c>
      <c r="AD62">
        <f t="shared" si="22"/>
        <v>3.771291852999225E-3</v>
      </c>
      <c r="AE62">
        <f t="shared" si="23"/>
        <v>9.2034555278567003E-4</v>
      </c>
      <c r="AF62">
        <f t="shared" si="24"/>
        <v>1.5598788169026449E-3</v>
      </c>
      <c r="AG62">
        <f t="shared" si="25"/>
        <v>0</v>
      </c>
      <c r="AH62">
        <f t="shared" si="26"/>
        <v>0</v>
      </c>
      <c r="AI62">
        <f t="shared" si="29"/>
        <v>9.4184621394548008E-3</v>
      </c>
      <c r="AJ62">
        <f t="shared" si="30"/>
        <v>0</v>
      </c>
      <c r="AK62">
        <f t="shared" si="31"/>
        <v>0</v>
      </c>
      <c r="AM62" t="str">
        <f t="shared" si="32"/>
        <v>Des_24:4+NH4_</v>
      </c>
      <c r="AN62">
        <f t="shared" si="33"/>
        <v>1.4964614160860919E-3</v>
      </c>
      <c r="AO62">
        <f t="shared" si="34"/>
        <v>1.8836924278909603E-3</v>
      </c>
      <c r="AQ62">
        <f t="shared" si="35"/>
        <v>1.3350896878515997E-3</v>
      </c>
      <c r="AR62">
        <f t="shared" si="36"/>
        <v>4.2120643174658077E-3</v>
      </c>
      <c r="AT62">
        <f t="shared" si="27"/>
        <v>5.9707025961903038E-4</v>
      </c>
      <c r="AU62">
        <f t="shared" si="28"/>
        <v>1.7195680569292542E-3</v>
      </c>
      <c r="AW62">
        <f t="shared" si="37"/>
        <v>0.8526713291702982</v>
      </c>
    </row>
    <row r="63" spans="1:49" x14ac:dyDescent="0.2">
      <c r="A63" t="s">
        <v>255</v>
      </c>
      <c r="B63">
        <v>746.596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3.0911032299055102E-2</v>
      </c>
      <c r="P63">
        <v>0</v>
      </c>
      <c r="Q63">
        <v>0</v>
      </c>
      <c r="R63">
        <v>9.7183999897079397E-3</v>
      </c>
      <c r="S63">
        <v>0</v>
      </c>
      <c r="T63">
        <v>1.9324394013333301E-2</v>
      </c>
      <c r="U63">
        <v>0</v>
      </c>
      <c r="V63">
        <v>0</v>
      </c>
      <c r="W63">
        <v>0</v>
      </c>
      <c r="X63">
        <v>0</v>
      </c>
      <c r="AA63" t="str">
        <f t="shared" si="19"/>
        <v>Des_24:3+NH4_</v>
      </c>
      <c r="AB63">
        <f t="shared" si="20"/>
        <v>0</v>
      </c>
      <c r="AC63">
        <f t="shared" si="21"/>
        <v>0</v>
      </c>
      <c r="AD63">
        <f t="shared" si="22"/>
        <v>0</v>
      </c>
      <c r="AE63">
        <f t="shared" si="23"/>
        <v>0</v>
      </c>
      <c r="AF63">
        <f t="shared" si="24"/>
        <v>0</v>
      </c>
      <c r="AG63">
        <f t="shared" si="25"/>
        <v>0</v>
      </c>
      <c r="AH63">
        <f t="shared" si="26"/>
        <v>1.5455516149527551E-2</v>
      </c>
      <c r="AI63">
        <f t="shared" si="29"/>
        <v>9.6621970066666507E-3</v>
      </c>
      <c r="AJ63">
        <f t="shared" si="30"/>
        <v>0</v>
      </c>
      <c r="AK63">
        <f t="shared" si="31"/>
        <v>0</v>
      </c>
      <c r="AM63" t="str">
        <f t="shared" si="32"/>
        <v>Des_24:3+NH4_</v>
      </c>
      <c r="AN63">
        <f t="shared" si="33"/>
        <v>0</v>
      </c>
      <c r="AO63">
        <f t="shared" si="34"/>
        <v>5.0235426312388405E-3</v>
      </c>
      <c r="AQ63">
        <f t="shared" si="35"/>
        <v>0</v>
      </c>
      <c r="AR63">
        <f t="shared" si="36"/>
        <v>7.1772405492043839E-3</v>
      </c>
      <c r="AT63">
        <f t="shared" si="27"/>
        <v>0</v>
      </c>
      <c r="AU63">
        <f t="shared" si="28"/>
        <v>2.9300961844606075E-3</v>
      </c>
      <c r="AW63">
        <f t="shared" si="37"/>
        <v>0.19261595291100492</v>
      </c>
    </row>
    <row r="64" spans="1:49" x14ac:dyDescent="0.2">
      <c r="A64" t="s">
        <v>256</v>
      </c>
      <c r="B64">
        <v>748.59799999999996</v>
      </c>
      <c r="C64">
        <v>8.01220598353829E-4</v>
      </c>
      <c r="D64">
        <v>1.21581537576511E-5</v>
      </c>
      <c r="E64">
        <v>8.3662984559221601E-4</v>
      </c>
      <c r="F64">
        <v>0</v>
      </c>
      <c r="G64">
        <v>8.7189004652909303E-4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AA64" t="str">
        <f t="shared" si="19"/>
        <v>Des_24:2+NH4_</v>
      </c>
      <c r="AB64">
        <f t="shared" si="20"/>
        <v>4.0668937605574005E-4</v>
      </c>
      <c r="AC64">
        <f t="shared" si="21"/>
        <v>4.1831492279610801E-4</v>
      </c>
      <c r="AD64">
        <f t="shared" si="22"/>
        <v>4.3594502326454651E-4</v>
      </c>
      <c r="AE64">
        <f t="shared" si="23"/>
        <v>0</v>
      </c>
      <c r="AF64">
        <f t="shared" si="24"/>
        <v>0</v>
      </c>
      <c r="AG64">
        <f t="shared" si="25"/>
        <v>0</v>
      </c>
      <c r="AH64">
        <f t="shared" si="26"/>
        <v>0</v>
      </c>
      <c r="AI64">
        <f t="shared" si="29"/>
        <v>0</v>
      </c>
      <c r="AJ64">
        <f t="shared" si="30"/>
        <v>0</v>
      </c>
      <c r="AK64">
        <f t="shared" si="31"/>
        <v>0</v>
      </c>
      <c r="AM64" t="str">
        <f t="shared" si="32"/>
        <v>Des_24:2+NH4_</v>
      </c>
      <c r="AN64">
        <f t="shared" si="33"/>
        <v>2.5218986442327894E-4</v>
      </c>
      <c r="AO64">
        <f t="shared" si="34"/>
        <v>0</v>
      </c>
      <c r="AQ64">
        <f t="shared" si="35"/>
        <v>2.3045229872496823E-4</v>
      </c>
      <c r="AR64">
        <f t="shared" si="36"/>
        <v>0</v>
      </c>
      <c r="AT64">
        <f t="shared" si="27"/>
        <v>1.0306140110402342E-4</v>
      </c>
      <c r="AU64">
        <f t="shared" si="28"/>
        <v>0</v>
      </c>
      <c r="AW64">
        <f t="shared" si="37"/>
        <v>7.0674265869487968E-2</v>
      </c>
    </row>
    <row r="65" spans="1:49" x14ac:dyDescent="0.2">
      <c r="A65" t="s">
        <v>257</v>
      </c>
      <c r="B65">
        <v>750.6</v>
      </c>
      <c r="C65">
        <v>0</v>
      </c>
      <c r="D65">
        <v>0</v>
      </c>
      <c r="E65">
        <v>9.1984487854527501E-4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1.4441832337375501E-2</v>
      </c>
      <c r="U65">
        <v>0</v>
      </c>
      <c r="V65">
        <v>0</v>
      </c>
      <c r="W65">
        <v>0</v>
      </c>
      <c r="X65">
        <v>0</v>
      </c>
      <c r="AA65" t="str">
        <f t="shared" si="19"/>
        <v>Des_24:1+NH4_</v>
      </c>
      <c r="AB65">
        <f t="shared" si="20"/>
        <v>0</v>
      </c>
      <c r="AC65">
        <f t="shared" si="21"/>
        <v>4.599224392726375E-4</v>
      </c>
      <c r="AD65">
        <f t="shared" si="22"/>
        <v>0</v>
      </c>
      <c r="AE65">
        <f t="shared" si="23"/>
        <v>0</v>
      </c>
      <c r="AF65">
        <f t="shared" si="24"/>
        <v>0</v>
      </c>
      <c r="AG65">
        <f t="shared" si="25"/>
        <v>0</v>
      </c>
      <c r="AH65">
        <f t="shared" si="26"/>
        <v>0</v>
      </c>
      <c r="AI65">
        <f t="shared" si="29"/>
        <v>7.2209161686877504E-3</v>
      </c>
      <c r="AJ65">
        <f t="shared" si="30"/>
        <v>0</v>
      </c>
      <c r="AK65">
        <f t="shared" si="31"/>
        <v>0</v>
      </c>
      <c r="AM65" t="str">
        <f t="shared" si="32"/>
        <v>Des_24:1+NH4_</v>
      </c>
      <c r="AN65">
        <f t="shared" si="33"/>
        <v>9.1984487854527506E-5</v>
      </c>
      <c r="AO65">
        <f t="shared" si="34"/>
        <v>1.4441832337375501E-3</v>
      </c>
      <c r="AQ65">
        <f t="shared" si="35"/>
        <v>2.0568356771822726E-4</v>
      </c>
      <c r="AR65">
        <f t="shared" si="36"/>
        <v>3.2292918826026299E-3</v>
      </c>
      <c r="AT65">
        <f t="shared" si="27"/>
        <v>9.1984487854527492E-5</v>
      </c>
      <c r="AU65">
        <f t="shared" si="28"/>
        <v>1.3183528904813537E-3</v>
      </c>
      <c r="AW65">
        <f t="shared" si="37"/>
        <v>0.40259280287960036</v>
      </c>
    </row>
    <row r="66" spans="1:49" x14ac:dyDescent="0.2">
      <c r="A66" t="s">
        <v>258</v>
      </c>
      <c r="B66">
        <v>752.60199999999998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5.1781591518496202E-4</v>
      </c>
      <c r="T66">
        <v>0</v>
      </c>
      <c r="U66">
        <v>0</v>
      </c>
      <c r="V66">
        <v>0</v>
      </c>
      <c r="W66">
        <v>0</v>
      </c>
      <c r="X66">
        <v>0</v>
      </c>
      <c r="AA66" t="str">
        <f t="shared" si="19"/>
        <v>Des_24:0+NH4_</v>
      </c>
      <c r="AB66">
        <f t="shared" si="20"/>
        <v>0</v>
      </c>
      <c r="AC66">
        <f t="shared" si="21"/>
        <v>0</v>
      </c>
      <c r="AD66">
        <f t="shared" si="22"/>
        <v>0</v>
      </c>
      <c r="AE66">
        <f t="shared" si="23"/>
        <v>0</v>
      </c>
      <c r="AF66">
        <f t="shared" si="24"/>
        <v>0</v>
      </c>
      <c r="AG66">
        <f t="shared" si="25"/>
        <v>0</v>
      </c>
      <c r="AH66">
        <f t="shared" si="26"/>
        <v>0</v>
      </c>
      <c r="AI66">
        <f t="shared" si="29"/>
        <v>2.5890795759248101E-4</v>
      </c>
      <c r="AJ66">
        <f t="shared" si="30"/>
        <v>0</v>
      </c>
      <c r="AK66">
        <f t="shared" si="31"/>
        <v>0</v>
      </c>
      <c r="AM66" t="str">
        <f t="shared" si="32"/>
        <v>Des_24:0+NH4_</v>
      </c>
      <c r="AN66">
        <f t="shared" si="33"/>
        <v>0</v>
      </c>
      <c r="AO66">
        <f t="shared" si="34"/>
        <v>5.1781591518496204E-5</v>
      </c>
      <c r="AQ66">
        <f t="shared" si="35"/>
        <v>0</v>
      </c>
      <c r="AR66">
        <f t="shared" si="36"/>
        <v>1.1578715861848406E-4</v>
      </c>
      <c r="AT66">
        <f t="shared" si="27"/>
        <v>0</v>
      </c>
      <c r="AU66">
        <f t="shared" si="28"/>
        <v>4.7269909563664266E-5</v>
      </c>
      <c r="AW66">
        <f t="shared" si="37"/>
        <v>0.37390096630005903</v>
      </c>
    </row>
    <row r="67" spans="1:49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115</v>
      </c>
      <c r="H67" t="s">
        <v>115</v>
      </c>
      <c r="I67" t="s">
        <v>115</v>
      </c>
      <c r="J67" t="s">
        <v>115</v>
      </c>
      <c r="K67" t="s">
        <v>115</v>
      </c>
      <c r="L67" t="s">
        <v>115</v>
      </c>
      <c r="M67" t="s">
        <v>115</v>
      </c>
      <c r="N67" t="s">
        <v>115</v>
      </c>
      <c r="O67" t="s">
        <v>115</v>
      </c>
      <c r="P67" t="s">
        <v>115</v>
      </c>
      <c r="Q67" t="s">
        <v>115</v>
      </c>
      <c r="R67" t="s">
        <v>115</v>
      </c>
      <c r="S67" t="s">
        <v>115</v>
      </c>
      <c r="T67" t="s">
        <v>115</v>
      </c>
      <c r="U67" t="s">
        <v>115</v>
      </c>
      <c r="V67" t="s">
        <v>115</v>
      </c>
      <c r="W67" t="s">
        <v>115</v>
      </c>
      <c r="X67" t="s">
        <v>115</v>
      </c>
    </row>
    <row r="68" spans="1:49" x14ac:dyDescent="0.2">
      <c r="A68" t="s">
        <v>116</v>
      </c>
      <c r="B68">
        <v>42393.21</v>
      </c>
      <c r="C68">
        <v>6.0226662899580098E-2</v>
      </c>
      <c r="D68">
        <v>4.8318649729577397E-2</v>
      </c>
      <c r="E68">
        <v>6.52903645920552E-2</v>
      </c>
      <c r="F68">
        <v>5.6703705982038201E-2</v>
      </c>
      <c r="G68">
        <v>4.7246996297564098E-2</v>
      </c>
      <c r="H68">
        <v>7.2659413944479403E-2</v>
      </c>
      <c r="I68">
        <v>6.4217666888777503E-2</v>
      </c>
      <c r="J68">
        <v>7.9863667277594599E-2</v>
      </c>
      <c r="K68">
        <v>5.32621918856706E-2</v>
      </c>
      <c r="L68">
        <v>7.3982157509243904E-2</v>
      </c>
      <c r="M68">
        <v>2.2456179317810299</v>
      </c>
      <c r="N68">
        <v>2.13180586327156</v>
      </c>
      <c r="O68">
        <v>1.16471918600347</v>
      </c>
      <c r="P68">
        <v>1.63451954547287</v>
      </c>
      <c r="Q68">
        <v>1.6631071343177</v>
      </c>
      <c r="R68">
        <v>1.64962433269133</v>
      </c>
      <c r="S68">
        <v>1.0912131157202201</v>
      </c>
      <c r="T68">
        <v>0.93786034150397601</v>
      </c>
      <c r="U68">
        <v>0.472460456615449</v>
      </c>
      <c r="V68">
        <v>0.40306237085076801</v>
      </c>
      <c r="W68">
        <v>0.50463873723596098</v>
      </c>
      <c r="X68">
        <v>0.32733961182281901</v>
      </c>
      <c r="AA68" t="str">
        <f t="shared" si="19"/>
        <v>TOTAL</v>
      </c>
      <c r="AB68">
        <f t="shared" si="20"/>
        <v>5.4272656314578747E-2</v>
      </c>
      <c r="AC68">
        <f t="shared" si="21"/>
        <v>6.0997035287046697E-2</v>
      </c>
      <c r="AD68">
        <f t="shared" si="22"/>
        <v>5.9953205121021751E-2</v>
      </c>
      <c r="AE68">
        <f t="shared" si="23"/>
        <v>7.2040667083186044E-2</v>
      </c>
      <c r="AF68">
        <f t="shared" si="24"/>
        <v>6.3622174697457248E-2</v>
      </c>
      <c r="AG68">
        <f t="shared" si="25"/>
        <v>2.1887118975262947</v>
      </c>
      <c r="AH68">
        <f t="shared" si="26"/>
        <v>1.3996193657381699</v>
      </c>
      <c r="AI68">
        <f>AVERAGE(S68:T68)</f>
        <v>1.0145367286120981</v>
      </c>
      <c r="AJ68">
        <f>AVERAGE(U68:V68)</f>
        <v>0.43776141373310851</v>
      </c>
      <c r="AK68">
        <f>AVERAGE(W68:X68)</f>
        <v>0.41598917452938999</v>
      </c>
      <c r="AM68" t="str">
        <f>A68</f>
        <v>TOTAL</v>
      </c>
      <c r="AN68">
        <f>AVERAGE(AB68:AF68)</f>
        <v>6.2177147700658096E-2</v>
      </c>
      <c r="AO68">
        <f>AVERAGE(AG68:AK68)</f>
        <v>1.0913237160278122</v>
      </c>
      <c r="AQ68">
        <f>STDEV(AB68:AF68)</f>
        <v>6.4845332833185611E-3</v>
      </c>
      <c r="AR68">
        <f>STDEV(AG68:AK68)</f>
        <v>0.73966608950946511</v>
      </c>
      <c r="AT68">
        <f t="shared" si="27"/>
        <v>2.8999714447720411E-3</v>
      </c>
      <c r="AU68">
        <f t="shared" si="28"/>
        <v>0.30196741655632986</v>
      </c>
      <c r="AW68">
        <f>TTEST(AB68:AF68,AG68:AK68,2,3)</f>
        <v>3.5827289451453574E-2</v>
      </c>
    </row>
    <row r="71" spans="1:49" x14ac:dyDescent="0.2">
      <c r="A71" s="1" t="s">
        <v>2120</v>
      </c>
      <c r="B71" s="2"/>
      <c r="C71">
        <f t="shared" ref="C71:E71" si="38">SUM(C66,C59,C52,C46,C42,C36:C39,C29,C22,C16,C12,C7:C9)</f>
        <v>4.6285542436540891E-3</v>
      </c>
      <c r="D71">
        <f t="shared" si="38"/>
        <v>3.6318443802483141E-3</v>
      </c>
      <c r="E71">
        <f t="shared" si="38"/>
        <v>3.913264292811084E-3</v>
      </c>
      <c r="F71">
        <f t="shared" ref="F71:X71" si="39">SUM(F66,F59,F52,F46,F42,F36:F39,F29,F22,F16,F12,F7:F9)</f>
        <v>5.061521680495216E-3</v>
      </c>
      <c r="G71">
        <f t="shared" si="39"/>
        <v>3.9337455191844999E-3</v>
      </c>
      <c r="H71">
        <f t="shared" si="39"/>
        <v>1.3314700317838307E-2</v>
      </c>
      <c r="I71">
        <f t="shared" si="39"/>
        <v>1.2546539147896909E-2</v>
      </c>
      <c r="J71">
        <f t="shared" si="39"/>
        <v>1.2069653799965021E-2</v>
      </c>
      <c r="K71">
        <f t="shared" si="39"/>
        <v>5.5544328867831822E-3</v>
      </c>
      <c r="L71">
        <f t="shared" si="39"/>
        <v>8.6399400437081955E-3</v>
      </c>
      <c r="M71">
        <f t="shared" si="39"/>
        <v>0.17521712096445877</v>
      </c>
      <c r="N71">
        <f t="shared" si="39"/>
        <v>7.8271134739352585E-2</v>
      </c>
      <c r="O71">
        <f t="shared" si="39"/>
        <v>0.14265679013744659</v>
      </c>
      <c r="P71">
        <f t="shared" si="39"/>
        <v>7.6555639857605232E-2</v>
      </c>
      <c r="Q71">
        <f t="shared" si="39"/>
        <v>8.8334751372093567E-2</v>
      </c>
      <c r="R71">
        <f t="shared" si="39"/>
        <v>0.13543031291469126</v>
      </c>
      <c r="S71">
        <f t="shared" si="39"/>
        <v>0.16159429918323853</v>
      </c>
      <c r="T71">
        <f t="shared" si="39"/>
        <v>0.12686529578788153</v>
      </c>
      <c r="U71">
        <f t="shared" si="39"/>
        <v>3.1363896520079697E-2</v>
      </c>
      <c r="V71">
        <f t="shared" si="39"/>
        <v>5.8472015410560803E-2</v>
      </c>
      <c r="W71">
        <f t="shared" si="39"/>
        <v>6.7322105572820798E-2</v>
      </c>
      <c r="X71">
        <f t="shared" si="39"/>
        <v>2.8687797415626902E-2</v>
      </c>
      <c r="AA71" t="str">
        <f t="shared" si="19"/>
        <v>Saturated Sum</v>
      </c>
      <c r="AB71">
        <f t="shared" si="20"/>
        <v>4.130199311951202E-3</v>
      </c>
      <c r="AC71">
        <f t="shared" si="21"/>
        <v>4.4873929866531496E-3</v>
      </c>
      <c r="AD71">
        <f t="shared" si="22"/>
        <v>8.6242229185114032E-3</v>
      </c>
      <c r="AE71">
        <f t="shared" si="23"/>
        <v>1.2308096473930965E-2</v>
      </c>
      <c r="AF71">
        <f t="shared" si="24"/>
        <v>7.0971864652456893E-3</v>
      </c>
      <c r="AG71">
        <f t="shared" si="25"/>
        <v>0.12674412785190567</v>
      </c>
      <c r="AH71">
        <f t="shared" si="26"/>
        <v>0.1096062149975259</v>
      </c>
      <c r="AI71">
        <f t="shared" ref="AI71:AI78" si="40">AVERAGE(S71:T71)</f>
        <v>0.14422979748556003</v>
      </c>
      <c r="AJ71">
        <f t="shared" ref="AJ71:AJ78" si="41">AVERAGE(U71:V71)</f>
        <v>4.491795596532025E-2</v>
      </c>
      <c r="AK71">
        <f t="shared" ref="AK71:AK78" si="42">AVERAGE(W71:X71)</f>
        <v>4.8004951494223846E-2</v>
      </c>
      <c r="AM71" t="str">
        <f t="shared" ref="AM71:AM78" si="43">A71</f>
        <v>Saturated Sum</v>
      </c>
      <c r="AN71">
        <f t="shared" ref="AN71:AN78" si="44">AVERAGE(AB71:AF71)</f>
        <v>7.3294196312584823E-3</v>
      </c>
      <c r="AO71">
        <f t="shared" ref="AO71:AO78" si="45">AVERAGE(AG71:AK71)</f>
        <v>9.4700609558907148E-2</v>
      </c>
      <c r="AQ71">
        <f t="shared" ref="AQ71:AQ78" si="46">STDEV(AB71:AF71)</f>
        <v>3.3477528657278361E-3</v>
      </c>
      <c r="AR71">
        <f t="shared" ref="AR71:AR78" si="47">STDEV(AG71:AK71)</f>
        <v>4.5718983135214462E-2</v>
      </c>
      <c r="AT71">
        <f t="shared" si="27"/>
        <v>1.4971605959274335E-3</v>
      </c>
      <c r="AU71">
        <f t="shared" si="28"/>
        <v>1.866469670669749E-2</v>
      </c>
      <c r="AW71">
        <f t="shared" ref="AW71:AW78" si="48">TTEST(AB71:AF71,AG71:AK71,2,3)</f>
        <v>1.273955744792619E-2</v>
      </c>
    </row>
    <row r="72" spans="1:49" x14ac:dyDescent="0.2">
      <c r="A72" s="1" t="s">
        <v>2121</v>
      </c>
      <c r="B72" s="2"/>
      <c r="C72">
        <f t="shared" ref="C72:E72" si="49">SUM(C65,C58,C51,C45,C41,C35,C28,C21,C15,C11)</f>
        <v>2.3787100793237908E-2</v>
      </c>
      <c r="D72">
        <f t="shared" si="49"/>
        <v>2.1278101988600983E-2</v>
      </c>
      <c r="E72">
        <f t="shared" si="49"/>
        <v>2.0848013126867106E-2</v>
      </c>
      <c r="F72">
        <f t="shared" ref="F72:X72" si="50">SUM(F65,F58,F51,F45,F41,F35,F28,F21,F15,F11)</f>
        <v>2.5357859743658381E-2</v>
      </c>
      <c r="G72">
        <f t="shared" si="50"/>
        <v>1.6360401069818682E-2</v>
      </c>
      <c r="H72">
        <f t="shared" si="50"/>
        <v>2.6121926539741543E-2</v>
      </c>
      <c r="I72">
        <f t="shared" si="50"/>
        <v>2.2805614294703701E-2</v>
      </c>
      <c r="J72">
        <f t="shared" si="50"/>
        <v>4.2216443694027703E-2</v>
      </c>
      <c r="K72">
        <f t="shared" si="50"/>
        <v>2.6828823202740593E-2</v>
      </c>
      <c r="L72">
        <f t="shared" si="50"/>
        <v>3.1403994628095795E-2</v>
      </c>
      <c r="M72">
        <f t="shared" si="50"/>
        <v>0.42132945468761673</v>
      </c>
      <c r="N72">
        <f t="shared" si="50"/>
        <v>0.57692553742290165</v>
      </c>
      <c r="O72">
        <f t="shared" si="50"/>
        <v>0.27657645108197298</v>
      </c>
      <c r="P72">
        <f t="shared" si="50"/>
        <v>0.39171409143511082</v>
      </c>
      <c r="Q72">
        <f t="shared" si="50"/>
        <v>0.38541587371791852</v>
      </c>
      <c r="R72">
        <f t="shared" si="50"/>
        <v>0.43212338396770683</v>
      </c>
      <c r="S72">
        <f t="shared" si="50"/>
        <v>0.24408561636061271</v>
      </c>
      <c r="T72">
        <f t="shared" si="50"/>
        <v>0.22508909078041489</v>
      </c>
      <c r="U72">
        <f t="shared" si="50"/>
        <v>0.1146700692977467</v>
      </c>
      <c r="V72">
        <f t="shared" si="50"/>
        <v>0.14921876095158229</v>
      </c>
      <c r="W72">
        <f t="shared" si="50"/>
        <v>7.7688909097574602E-2</v>
      </c>
      <c r="X72">
        <f t="shared" si="50"/>
        <v>8.915672664169641E-2</v>
      </c>
      <c r="AA72" t="str">
        <f t="shared" si="19"/>
        <v>Mono Sum</v>
      </c>
      <c r="AB72">
        <f t="shared" si="20"/>
        <v>2.2532601390919445E-2</v>
      </c>
      <c r="AC72">
        <f t="shared" si="21"/>
        <v>2.3102936435262744E-2</v>
      </c>
      <c r="AD72">
        <f t="shared" si="22"/>
        <v>2.1241163804780111E-2</v>
      </c>
      <c r="AE72">
        <f t="shared" si="23"/>
        <v>3.2511028994365698E-2</v>
      </c>
      <c r="AF72">
        <f t="shared" si="24"/>
        <v>2.9116408915418196E-2</v>
      </c>
      <c r="AG72">
        <f t="shared" si="25"/>
        <v>0.49912749605525919</v>
      </c>
      <c r="AH72">
        <f t="shared" si="26"/>
        <v>0.33414527125854188</v>
      </c>
      <c r="AI72">
        <f t="shared" si="40"/>
        <v>0.2345873535705138</v>
      </c>
      <c r="AJ72">
        <f t="shared" si="41"/>
        <v>0.13194441512466448</v>
      </c>
      <c r="AK72">
        <f t="shared" si="42"/>
        <v>8.3422817869635513E-2</v>
      </c>
      <c r="AM72" t="str">
        <f t="shared" si="43"/>
        <v>Mono Sum</v>
      </c>
      <c r="AN72">
        <f t="shared" si="44"/>
        <v>2.5700827908149239E-2</v>
      </c>
      <c r="AO72">
        <f t="shared" si="45"/>
        <v>0.25664547077572297</v>
      </c>
      <c r="AQ72">
        <f t="shared" si="46"/>
        <v>4.8662186484007743E-3</v>
      </c>
      <c r="AR72">
        <f t="shared" si="47"/>
        <v>0.16646827997661626</v>
      </c>
      <c r="AT72">
        <f t="shared" si="27"/>
        <v>2.176239138240256E-3</v>
      </c>
      <c r="AU72">
        <f t="shared" si="28"/>
        <v>6.7960390716913316E-2</v>
      </c>
      <c r="AW72">
        <f t="shared" si="48"/>
        <v>3.6109318401214376E-2</v>
      </c>
    </row>
    <row r="73" spans="1:49" x14ac:dyDescent="0.2">
      <c r="A73" s="1" t="s">
        <v>2122</v>
      </c>
      <c r="B73" s="2"/>
      <c r="C73">
        <f t="shared" ref="C73:E73" si="51">SUM(C60:C64,C53:C57,C47:C50,C43:C44,C40,C30:C34,C23:C27,C17:C20,C13:C14,C10)</f>
        <v>3.1811007862688104E-2</v>
      </c>
      <c r="D73">
        <f t="shared" si="51"/>
        <v>2.3408703360728068E-2</v>
      </c>
      <c r="E73">
        <f t="shared" si="51"/>
        <v>4.0529087172376993E-2</v>
      </c>
      <c r="F73">
        <f t="shared" ref="F73:X73" si="52">SUM(F60:F64,F53:F57,F47:F50,F43:F44,F40,F30:F34,F23:F27,F17:F20,F13:F14,F10)</f>
        <v>2.6284324557884587E-2</v>
      </c>
      <c r="G73">
        <f t="shared" si="52"/>
        <v>2.695284970856095E-2</v>
      </c>
      <c r="H73">
        <f t="shared" si="52"/>
        <v>3.3222787086899554E-2</v>
      </c>
      <c r="I73">
        <f t="shared" si="52"/>
        <v>2.886551344617691E-2</v>
      </c>
      <c r="J73">
        <f t="shared" si="52"/>
        <v>2.5577569783601872E-2</v>
      </c>
      <c r="K73">
        <f t="shared" si="52"/>
        <v>2.0878935796146816E-2</v>
      </c>
      <c r="L73">
        <f t="shared" si="52"/>
        <v>3.3938222837439948E-2</v>
      </c>
      <c r="M73">
        <f t="shared" si="52"/>
        <v>1.6490713561289569</v>
      </c>
      <c r="N73">
        <f t="shared" si="52"/>
        <v>1.476609191109308</v>
      </c>
      <c r="O73">
        <f t="shared" si="52"/>
        <v>0.74548594478404573</v>
      </c>
      <c r="P73">
        <f t="shared" si="52"/>
        <v>1.1662498141801565</v>
      </c>
      <c r="Q73">
        <f t="shared" si="52"/>
        <v>1.1893565092276845</v>
      </c>
      <c r="R73">
        <f t="shared" si="52"/>
        <v>1.0820706358089331</v>
      </c>
      <c r="S73">
        <f t="shared" si="52"/>
        <v>0.68553320017636876</v>
      </c>
      <c r="T73">
        <f t="shared" si="52"/>
        <v>0.58590595493567998</v>
      </c>
      <c r="U73">
        <f t="shared" si="52"/>
        <v>0.32642649079762243</v>
      </c>
      <c r="V73">
        <f t="shared" si="52"/>
        <v>0.19537159448862471</v>
      </c>
      <c r="W73">
        <f t="shared" si="52"/>
        <v>0.35962772256556591</v>
      </c>
      <c r="X73">
        <f t="shared" si="52"/>
        <v>0.20949508776549608</v>
      </c>
      <c r="AA73" t="str">
        <f t="shared" si="19"/>
        <v>Poly Sum</v>
      </c>
      <c r="AB73">
        <f t="shared" si="20"/>
        <v>2.7609855611708086E-2</v>
      </c>
      <c r="AC73">
        <f t="shared" si="21"/>
        <v>3.3406705865130788E-2</v>
      </c>
      <c r="AD73">
        <f t="shared" si="22"/>
        <v>3.0087818397730254E-2</v>
      </c>
      <c r="AE73">
        <f t="shared" si="23"/>
        <v>2.7221541614889391E-2</v>
      </c>
      <c r="AF73">
        <f t="shared" si="24"/>
        <v>2.7408579316793382E-2</v>
      </c>
      <c r="AG73">
        <f t="shared" si="25"/>
        <v>1.5628402736191325</v>
      </c>
      <c r="AH73">
        <f t="shared" si="26"/>
        <v>0.95586787948210117</v>
      </c>
      <c r="AI73">
        <f t="shared" si="40"/>
        <v>0.63571957755602437</v>
      </c>
      <c r="AJ73">
        <f t="shared" si="41"/>
        <v>0.26089904264312358</v>
      </c>
      <c r="AK73">
        <f t="shared" si="42"/>
        <v>0.28456140516553097</v>
      </c>
      <c r="AM73" t="str">
        <f t="shared" si="43"/>
        <v>Poly Sum</v>
      </c>
      <c r="AN73">
        <f t="shared" si="44"/>
        <v>2.9146900161250378E-2</v>
      </c>
      <c r="AO73">
        <f t="shared" si="45"/>
        <v>0.73997763569318242</v>
      </c>
      <c r="AQ73">
        <f t="shared" si="46"/>
        <v>2.6515345839791117E-3</v>
      </c>
      <c r="AR73">
        <f t="shared" si="47"/>
        <v>0.54117961489025579</v>
      </c>
      <c r="AT73">
        <f t="shared" si="27"/>
        <v>1.1858023148937837E-3</v>
      </c>
      <c r="AU73">
        <f t="shared" si="28"/>
        <v>0.22093565261283868</v>
      </c>
      <c r="AW73">
        <f t="shared" si="48"/>
        <v>4.2513327652097158E-2</v>
      </c>
    </row>
    <row r="74" spans="1:49" x14ac:dyDescent="0.2">
      <c r="A74" s="1" t="s">
        <v>2123</v>
      </c>
      <c r="C74">
        <f t="shared" ref="C74:E74" si="53">SUM(C37:C38,C7:C8)</f>
        <v>1.19604865493012E-4</v>
      </c>
      <c r="D74">
        <f t="shared" si="53"/>
        <v>0</v>
      </c>
      <c r="E74">
        <f t="shared" si="53"/>
        <v>1.2489069846068399E-4</v>
      </c>
      <c r="F74">
        <f t="shared" ref="F74:X74" si="54">SUM(F37:F38,F7:F8)</f>
        <v>1.66361993351988E-3</v>
      </c>
      <c r="G74">
        <f t="shared" si="54"/>
        <v>1.3015428204674799E-4</v>
      </c>
      <c r="H74">
        <f t="shared" si="54"/>
        <v>6.0331379870612496E-3</v>
      </c>
      <c r="I74">
        <f t="shared" si="54"/>
        <v>3.3114476446793402E-3</v>
      </c>
      <c r="J74">
        <f t="shared" si="54"/>
        <v>4.7765490722404902E-3</v>
      </c>
      <c r="K74">
        <f t="shared" si="54"/>
        <v>9.0188845896287898E-4</v>
      </c>
      <c r="L74">
        <f t="shared" si="54"/>
        <v>7.8626540496574905E-4</v>
      </c>
      <c r="M74">
        <f t="shared" si="54"/>
        <v>6.0968694443594403E-3</v>
      </c>
      <c r="N74">
        <f t="shared" si="54"/>
        <v>0</v>
      </c>
      <c r="O74">
        <f t="shared" si="54"/>
        <v>7.8592574997444695E-3</v>
      </c>
      <c r="P74">
        <f t="shared" si="54"/>
        <v>0</v>
      </c>
      <c r="Q74">
        <f t="shared" si="54"/>
        <v>0</v>
      </c>
      <c r="R74">
        <f t="shared" si="54"/>
        <v>1.0846855987549E-2</v>
      </c>
      <c r="S74">
        <f t="shared" si="54"/>
        <v>1.25581384834969E-2</v>
      </c>
      <c r="T74">
        <f t="shared" si="54"/>
        <v>5.6445256128348102E-2</v>
      </c>
      <c r="U74">
        <f t="shared" si="54"/>
        <v>0</v>
      </c>
      <c r="V74">
        <f t="shared" si="54"/>
        <v>1.5529505465565301E-2</v>
      </c>
      <c r="W74">
        <f t="shared" si="54"/>
        <v>2.7428624186838099E-2</v>
      </c>
      <c r="X74">
        <f t="shared" si="54"/>
        <v>0</v>
      </c>
      <c r="AA74" t="str">
        <f t="shared" si="19"/>
        <v>Short Sum</v>
      </c>
      <c r="AB74">
        <f t="shared" si="20"/>
        <v>5.9802432746506002E-5</v>
      </c>
      <c r="AC74">
        <f t="shared" si="21"/>
        <v>8.9425531599028195E-4</v>
      </c>
      <c r="AD74">
        <f t="shared" si="22"/>
        <v>3.081646134553999E-3</v>
      </c>
      <c r="AE74">
        <f t="shared" si="23"/>
        <v>4.0439983584599154E-3</v>
      </c>
      <c r="AF74">
        <f t="shared" si="24"/>
        <v>8.4407693196431402E-4</v>
      </c>
      <c r="AG74">
        <f t="shared" si="25"/>
        <v>3.0484347221797201E-3</v>
      </c>
      <c r="AH74">
        <f t="shared" si="26"/>
        <v>3.9296287498722347E-3</v>
      </c>
      <c r="AI74">
        <f t="shared" si="40"/>
        <v>3.45016973059225E-2</v>
      </c>
      <c r="AJ74">
        <f t="shared" si="41"/>
        <v>7.7647527327826503E-3</v>
      </c>
      <c r="AK74">
        <f t="shared" si="42"/>
        <v>1.371431209341905E-2</v>
      </c>
      <c r="AM74" t="str">
        <f t="shared" si="43"/>
        <v>Short Sum</v>
      </c>
      <c r="AN74">
        <f t="shared" si="44"/>
        <v>1.7847558347430033E-3</v>
      </c>
      <c r="AO74">
        <f t="shared" si="45"/>
        <v>1.259176512083523E-2</v>
      </c>
      <c r="AQ74">
        <f t="shared" si="46"/>
        <v>1.6911115753998679E-3</v>
      </c>
      <c r="AR74">
        <f t="shared" si="47"/>
        <v>1.2949064157905928E-2</v>
      </c>
      <c r="AT74">
        <f t="shared" si="27"/>
        <v>7.5628808802617308E-4</v>
      </c>
      <c r="AU74">
        <f t="shared" si="28"/>
        <v>5.2864333055719775E-3</v>
      </c>
      <c r="AW74">
        <f t="shared" si="48"/>
        <v>0.13555293678935676</v>
      </c>
    </row>
    <row r="75" spans="1:49" x14ac:dyDescent="0.2">
      <c r="A75" s="1" t="s">
        <v>2124</v>
      </c>
      <c r="C75">
        <f t="shared" ref="C75:E75" si="55">SUM(C54:C59,C39:C52,C24:C29,C9:C22)</f>
        <v>5.1619828782364041E-2</v>
      </c>
      <c r="D75">
        <f t="shared" si="55"/>
        <v>4.2044649872088953E-2</v>
      </c>
      <c r="E75">
        <f t="shared" si="55"/>
        <v>5.7321513036093077E-2</v>
      </c>
      <c r="F75">
        <f t="shared" ref="F75:X75" si="56">SUM(F54:F59,F39:F52,F24:F29,F9:F22)</f>
        <v>5.1556064133740864E-2</v>
      </c>
      <c r="G75">
        <f t="shared" si="56"/>
        <v>3.89823137863132E-2</v>
      </c>
      <c r="H75">
        <f t="shared" si="56"/>
        <v>5.1564518828927937E-2</v>
      </c>
      <c r="I75">
        <f t="shared" si="56"/>
        <v>5.3334425480117333E-2</v>
      </c>
      <c r="J75">
        <f t="shared" si="56"/>
        <v>6.6767154350254695E-2</v>
      </c>
      <c r="K75">
        <f t="shared" si="56"/>
        <v>4.2870994822593808E-2</v>
      </c>
      <c r="L75">
        <f t="shared" si="56"/>
        <v>6.3993817726372082E-2</v>
      </c>
      <c r="M75">
        <f t="shared" si="56"/>
        <v>2.1145180641273171</v>
      </c>
      <c r="N75">
        <f t="shared" si="56"/>
        <v>2.0511505561545342</v>
      </c>
      <c r="O75">
        <f t="shared" si="56"/>
        <v>1.1180896387049213</v>
      </c>
      <c r="P75">
        <f t="shared" si="56"/>
        <v>1.6113751976057942</v>
      </c>
      <c r="Q75">
        <f t="shared" si="56"/>
        <v>1.6527517402490415</v>
      </c>
      <c r="R75">
        <f t="shared" si="56"/>
        <v>1.603749528454125</v>
      </c>
      <c r="S75">
        <f t="shared" si="56"/>
        <v>1.0308845813270686</v>
      </c>
      <c r="T75">
        <f t="shared" si="56"/>
        <v>0.79608616457252901</v>
      </c>
      <c r="U75">
        <f t="shared" si="56"/>
        <v>0.46962429242015552</v>
      </c>
      <c r="V75">
        <f t="shared" si="56"/>
        <v>0.35647385445407181</v>
      </c>
      <c r="W75">
        <f t="shared" si="56"/>
        <v>0.45086648039938737</v>
      </c>
      <c r="X75">
        <f t="shared" si="56"/>
        <v>0.31318973735945299</v>
      </c>
      <c r="AA75" t="str">
        <f t="shared" si="19"/>
        <v>Medium Sum</v>
      </c>
      <c r="AB75">
        <f t="shared" si="20"/>
        <v>4.6832239327226494E-2</v>
      </c>
      <c r="AC75">
        <f t="shared" si="21"/>
        <v>5.4438788584916971E-2</v>
      </c>
      <c r="AD75">
        <f t="shared" si="22"/>
        <v>4.5273416307620565E-2</v>
      </c>
      <c r="AE75">
        <f t="shared" si="23"/>
        <v>6.0050789915186017E-2</v>
      </c>
      <c r="AF75">
        <f t="shared" si="24"/>
        <v>5.3432406274482945E-2</v>
      </c>
      <c r="AG75">
        <f t="shared" si="25"/>
        <v>2.0828343101409255</v>
      </c>
      <c r="AH75">
        <f t="shared" si="26"/>
        <v>1.3647324181553577</v>
      </c>
      <c r="AI75">
        <f t="shared" si="40"/>
        <v>0.91348537294979881</v>
      </c>
      <c r="AJ75">
        <f t="shared" si="41"/>
        <v>0.41304907343711367</v>
      </c>
      <c r="AK75">
        <f t="shared" si="42"/>
        <v>0.38202810887942018</v>
      </c>
      <c r="AM75" t="str">
        <f t="shared" si="43"/>
        <v>Medium Sum</v>
      </c>
      <c r="AN75">
        <f t="shared" si="44"/>
        <v>5.2005528081886597E-2</v>
      </c>
      <c r="AO75">
        <f t="shared" si="45"/>
        <v>1.031225856712523</v>
      </c>
      <c r="AQ75">
        <f t="shared" si="46"/>
        <v>6.0159625476469483E-3</v>
      </c>
      <c r="AR75">
        <f t="shared" si="47"/>
        <v>0.71319177619636198</v>
      </c>
      <c r="AT75">
        <f t="shared" si="27"/>
        <v>2.6904202413262786E-3</v>
      </c>
      <c r="AU75">
        <f t="shared" si="28"/>
        <v>0.2911593234050508</v>
      </c>
      <c r="AW75">
        <f t="shared" si="48"/>
        <v>3.7284581218170285E-2</v>
      </c>
    </row>
    <row r="76" spans="1:49" x14ac:dyDescent="0.2">
      <c r="A76" s="1" t="s">
        <v>2125</v>
      </c>
      <c r="C76">
        <f t="shared" ref="C76:E76" si="57">SUM(C60:C66,C53,C30:C36,C23)</f>
        <v>8.4872292517230476E-3</v>
      </c>
      <c r="D76">
        <f t="shared" si="57"/>
        <v>6.2739998574884177E-3</v>
      </c>
      <c r="E76">
        <f t="shared" si="57"/>
        <v>7.8439608575014245E-3</v>
      </c>
      <c r="F76">
        <f t="shared" ref="F76:X76" si="58">SUM(F60:F66,F53,F30:F36,F23)</f>
        <v>3.4840219147774408E-3</v>
      </c>
      <c r="G76">
        <f t="shared" si="58"/>
        <v>8.1345282292041837E-3</v>
      </c>
      <c r="H76">
        <f t="shared" si="58"/>
        <v>1.5061757128490217E-2</v>
      </c>
      <c r="I76">
        <f t="shared" si="58"/>
        <v>7.5717937639808424E-3</v>
      </c>
      <c r="J76">
        <f t="shared" si="58"/>
        <v>8.3199638550994284E-3</v>
      </c>
      <c r="K76">
        <f t="shared" si="58"/>
        <v>9.4893086041138944E-3</v>
      </c>
      <c r="L76">
        <f t="shared" si="58"/>
        <v>9.2020743779061085E-3</v>
      </c>
      <c r="M76">
        <f t="shared" si="58"/>
        <v>0.12500299820935565</v>
      </c>
      <c r="N76">
        <f t="shared" si="58"/>
        <v>8.06553071170278E-2</v>
      </c>
      <c r="O76">
        <f t="shared" si="58"/>
        <v>3.8770289798799568E-2</v>
      </c>
      <c r="P76">
        <f t="shared" si="58"/>
        <v>2.3144347867078301E-2</v>
      </c>
      <c r="Q76">
        <f t="shared" si="58"/>
        <v>1.0355394068654799E-2</v>
      </c>
      <c r="R76">
        <f t="shared" si="58"/>
        <v>3.502794824965718E-2</v>
      </c>
      <c r="S76">
        <f t="shared" si="58"/>
        <v>4.7770395909654713E-2</v>
      </c>
      <c r="T76">
        <f t="shared" si="58"/>
        <v>8.5328920803099104E-2</v>
      </c>
      <c r="U76">
        <f t="shared" si="58"/>
        <v>2.8361641952932902E-3</v>
      </c>
      <c r="V76">
        <f t="shared" si="58"/>
        <v>3.1059010931130601E-2</v>
      </c>
      <c r="W76">
        <f t="shared" si="58"/>
        <v>2.6343632649735799E-2</v>
      </c>
      <c r="X76">
        <f t="shared" si="58"/>
        <v>1.4149874463366401E-2</v>
      </c>
      <c r="AA76" t="str">
        <f t="shared" si="19"/>
        <v>Long Sum</v>
      </c>
      <c r="AB76">
        <f t="shared" si="20"/>
        <v>7.3806145546057326E-3</v>
      </c>
      <c r="AC76">
        <f t="shared" si="21"/>
        <v>5.6639913861394331E-3</v>
      </c>
      <c r="AD76">
        <f t="shared" si="22"/>
        <v>1.1598142678847199E-2</v>
      </c>
      <c r="AE76">
        <f t="shared" si="23"/>
        <v>7.9458788095401363E-3</v>
      </c>
      <c r="AF76">
        <f t="shared" si="24"/>
        <v>9.3456914910100015E-3</v>
      </c>
      <c r="AG76">
        <f t="shared" si="25"/>
        <v>0.10282915266319173</v>
      </c>
      <c r="AH76">
        <f t="shared" si="26"/>
        <v>3.0957318832938934E-2</v>
      </c>
      <c r="AI76">
        <f t="shared" si="40"/>
        <v>6.6549658356376912E-2</v>
      </c>
      <c r="AJ76">
        <f t="shared" si="41"/>
        <v>1.6947587563211946E-2</v>
      </c>
      <c r="AK76">
        <f t="shared" si="42"/>
        <v>2.02467535565511E-2</v>
      </c>
      <c r="AM76" t="str">
        <f t="shared" si="43"/>
        <v>Long Sum</v>
      </c>
      <c r="AN76">
        <f t="shared" si="44"/>
        <v>8.3868637840284997E-3</v>
      </c>
      <c r="AO76">
        <f t="shared" si="45"/>
        <v>4.7506094194454118E-2</v>
      </c>
      <c r="AQ76">
        <f t="shared" si="46"/>
        <v>2.2278185555946869E-3</v>
      </c>
      <c r="AR76">
        <f t="shared" si="47"/>
        <v>3.665397004362362E-2</v>
      </c>
      <c r="AT76">
        <f t="shared" si="27"/>
        <v>9.9631074636902283E-4</v>
      </c>
      <c r="AU76">
        <f t="shared" si="28"/>
        <v>1.496392060902299E-2</v>
      </c>
      <c r="AW76">
        <f t="shared" si="48"/>
        <v>7.5345538564974057E-2</v>
      </c>
    </row>
    <row r="77" spans="1:49" x14ac:dyDescent="0.2">
      <c r="A77" s="1" t="s">
        <v>2131</v>
      </c>
      <c r="B77" s="8"/>
      <c r="C77">
        <f t="shared" ref="C77:E77" si="59">SUM(C7:C36)</f>
        <v>5.3298481491192345E-2</v>
      </c>
      <c r="D77">
        <f t="shared" si="59"/>
        <v>4.5765541037868486E-2</v>
      </c>
      <c r="E77">
        <f t="shared" si="59"/>
        <v>5.7957850735990135E-2</v>
      </c>
      <c r="F77">
        <f t="shared" ref="F77:X77" si="60">SUM(F7:F36)</f>
        <v>5.1561650770249219E-2</v>
      </c>
      <c r="G77">
        <f t="shared" si="60"/>
        <v>3.8749121578234805E-2</v>
      </c>
      <c r="H77">
        <f t="shared" si="60"/>
        <v>6.488466240627401E-2</v>
      </c>
      <c r="I77">
        <f t="shared" si="60"/>
        <v>5.8564335759120768E-2</v>
      </c>
      <c r="J77">
        <f t="shared" si="60"/>
        <v>7.5738357331057216E-2</v>
      </c>
      <c r="K77">
        <f t="shared" si="60"/>
        <v>5.0337487603202447E-2</v>
      </c>
      <c r="L77">
        <f t="shared" si="60"/>
        <v>6.9962576815959243E-2</v>
      </c>
      <c r="M77">
        <f t="shared" si="60"/>
        <v>1.0152859823901605</v>
      </c>
      <c r="N77">
        <f t="shared" si="60"/>
        <v>0.92120213511100701</v>
      </c>
      <c r="O77">
        <f t="shared" si="60"/>
        <v>0.41628474388946557</v>
      </c>
      <c r="P77">
        <f t="shared" si="60"/>
        <v>0.53310069572885321</v>
      </c>
      <c r="Q77">
        <f t="shared" si="60"/>
        <v>0.30052571250326604</v>
      </c>
      <c r="R77">
        <f t="shared" si="60"/>
        <v>0.32487891892107151</v>
      </c>
      <c r="S77">
        <f t="shared" si="60"/>
        <v>0.30625718115791634</v>
      </c>
      <c r="T77">
        <f t="shared" si="60"/>
        <v>0.37038144368095116</v>
      </c>
      <c r="U77">
        <f t="shared" si="60"/>
        <v>0.2751119690695073</v>
      </c>
      <c r="V77">
        <f t="shared" si="60"/>
        <v>0.18403197514097364</v>
      </c>
      <c r="W77">
        <f t="shared" si="60"/>
        <v>0.3253930290457866</v>
      </c>
      <c r="X77">
        <f t="shared" si="60"/>
        <v>0.23780977503983233</v>
      </c>
      <c r="AA77" t="str">
        <f t="shared" si="19"/>
        <v>CE Sum</v>
      </c>
      <c r="AB77">
        <f t="shared" si="20"/>
        <v>4.9532011264530412E-2</v>
      </c>
      <c r="AC77">
        <f t="shared" si="21"/>
        <v>5.4759750753119674E-2</v>
      </c>
      <c r="AD77">
        <f t="shared" si="22"/>
        <v>5.1816891992254407E-2</v>
      </c>
      <c r="AE77">
        <f t="shared" si="23"/>
        <v>6.7151346545088988E-2</v>
      </c>
      <c r="AF77">
        <f t="shared" si="24"/>
        <v>6.0150032209580845E-2</v>
      </c>
      <c r="AG77">
        <f t="shared" si="25"/>
        <v>0.96824405875058384</v>
      </c>
      <c r="AH77">
        <f t="shared" si="26"/>
        <v>0.47469271980915939</v>
      </c>
      <c r="AI77">
        <f t="shared" si="40"/>
        <v>0.33831931241943375</v>
      </c>
      <c r="AJ77">
        <f t="shared" si="41"/>
        <v>0.22957197210524047</v>
      </c>
      <c r="AK77">
        <f t="shared" si="42"/>
        <v>0.28160140204280948</v>
      </c>
      <c r="AM77" t="str">
        <f t="shared" si="43"/>
        <v>CE Sum</v>
      </c>
      <c r="AN77">
        <f t="shared" si="44"/>
        <v>5.6682006552914867E-2</v>
      </c>
      <c r="AO77">
        <f t="shared" si="45"/>
        <v>0.45848589302544535</v>
      </c>
      <c r="AQ77">
        <f t="shared" si="46"/>
        <v>7.0732086336249564E-3</v>
      </c>
      <c r="AR77">
        <f t="shared" si="47"/>
        <v>0.29926817496755503</v>
      </c>
      <c r="AT77">
        <f t="shared" si="27"/>
        <v>3.1632350647647612E-3</v>
      </c>
      <c r="AU77">
        <f t="shared" si="28"/>
        <v>0.1221757208207446</v>
      </c>
      <c r="AW77">
        <f t="shared" si="48"/>
        <v>3.9831792326659572E-2</v>
      </c>
    </row>
    <row r="78" spans="1:49" x14ac:dyDescent="0.2">
      <c r="A78" s="1" t="s">
        <v>2132</v>
      </c>
      <c r="B78" s="8"/>
      <c r="C78">
        <f t="shared" ref="C78:E78" si="61">SUM(C37:C66)</f>
        <v>6.928181408387764E-3</v>
      </c>
      <c r="D78">
        <f t="shared" si="61"/>
        <v>2.553108691708896E-3</v>
      </c>
      <c r="E78">
        <f t="shared" si="61"/>
        <v>7.3325138560650588E-3</v>
      </c>
      <c r="F78">
        <f t="shared" ref="F78:X78" si="62">SUM(F37:F66)</f>
        <v>5.1420552117889514E-3</v>
      </c>
      <c r="G78">
        <f t="shared" si="62"/>
        <v>8.4978747193293243E-3</v>
      </c>
      <c r="H78">
        <f t="shared" si="62"/>
        <v>7.7747515382054029E-3</v>
      </c>
      <c r="I78">
        <f t="shared" si="62"/>
        <v>5.6533311296567412E-3</v>
      </c>
      <c r="J78">
        <f t="shared" si="62"/>
        <v>4.1253099465373907E-3</v>
      </c>
      <c r="K78">
        <f t="shared" si="62"/>
        <v>2.924704282468125E-3</v>
      </c>
      <c r="L78">
        <f t="shared" si="62"/>
        <v>4.0195806932847196E-3</v>
      </c>
      <c r="M78">
        <f t="shared" si="62"/>
        <v>1.2303319493908715</v>
      </c>
      <c r="N78">
        <f t="shared" si="62"/>
        <v>1.2106037281605553</v>
      </c>
      <c r="O78">
        <f t="shared" si="62"/>
        <v>0.74843444211399979</v>
      </c>
      <c r="P78">
        <f t="shared" si="62"/>
        <v>1.1014188497440194</v>
      </c>
      <c r="Q78">
        <f t="shared" si="62"/>
        <v>1.3625814218144305</v>
      </c>
      <c r="R78">
        <f t="shared" si="62"/>
        <v>1.3247454137702597</v>
      </c>
      <c r="S78">
        <f t="shared" si="62"/>
        <v>0.78495593456230373</v>
      </c>
      <c r="T78">
        <f t="shared" si="62"/>
        <v>0.56747889782302519</v>
      </c>
      <c r="U78">
        <f t="shared" si="62"/>
        <v>0.19734848754594145</v>
      </c>
      <c r="V78">
        <f t="shared" si="62"/>
        <v>0.21903039570979416</v>
      </c>
      <c r="W78">
        <f t="shared" si="62"/>
        <v>0.17924570819017471</v>
      </c>
      <c r="X78">
        <f t="shared" si="62"/>
        <v>8.9529836782987093E-2</v>
      </c>
      <c r="AA78" t="str">
        <f t="shared" si="19"/>
        <v>Des Sum</v>
      </c>
      <c r="AB78">
        <f t="shared" si="20"/>
        <v>4.74064505004833E-3</v>
      </c>
      <c r="AC78">
        <f t="shared" si="21"/>
        <v>6.2372845339270051E-3</v>
      </c>
      <c r="AD78">
        <f t="shared" si="22"/>
        <v>8.136313128767364E-3</v>
      </c>
      <c r="AE78">
        <f t="shared" si="23"/>
        <v>4.889320538097066E-3</v>
      </c>
      <c r="AF78">
        <f t="shared" si="24"/>
        <v>3.4721424878764225E-3</v>
      </c>
      <c r="AG78">
        <f t="shared" si="25"/>
        <v>1.2204678387757135</v>
      </c>
      <c r="AH78">
        <f t="shared" si="26"/>
        <v>0.92492664592900953</v>
      </c>
      <c r="AI78">
        <f t="shared" si="40"/>
        <v>0.6762174161926644</v>
      </c>
      <c r="AJ78">
        <f t="shared" si="41"/>
        <v>0.20818944162786779</v>
      </c>
      <c r="AK78">
        <f t="shared" si="42"/>
        <v>0.1343877724865809</v>
      </c>
      <c r="AM78" t="str">
        <f t="shared" si="43"/>
        <v>Des Sum</v>
      </c>
      <c r="AN78">
        <f t="shared" si="44"/>
        <v>5.495141147743238E-3</v>
      </c>
      <c r="AO78">
        <f t="shared" si="45"/>
        <v>0.63283782300236724</v>
      </c>
      <c r="AQ78">
        <f t="shared" si="46"/>
        <v>1.7716780738423565E-3</v>
      </c>
      <c r="AR78">
        <f t="shared" si="47"/>
        <v>0.46402731753771315</v>
      </c>
      <c r="AT78">
        <f t="shared" si="27"/>
        <v>7.9231852147148023E-4</v>
      </c>
      <c r="AU78">
        <f t="shared" si="28"/>
        <v>0.18943835911330353</v>
      </c>
      <c r="AW78">
        <f t="shared" si="48"/>
        <v>3.9045170112543943E-2</v>
      </c>
    </row>
    <row r="80" spans="1:49" x14ac:dyDescent="0.2">
      <c r="A80" t="s">
        <v>116</v>
      </c>
      <c r="C80">
        <f t="shared" ref="C80:E80" si="63">SUM(C7:C66)</f>
        <v>6.0226662899580119E-2</v>
      </c>
      <c r="D80">
        <f t="shared" si="63"/>
        <v>4.8318649729577383E-2</v>
      </c>
      <c r="E80">
        <f t="shared" si="63"/>
        <v>6.5290364592055186E-2</v>
      </c>
      <c r="F80">
        <f t="shared" ref="F80:X80" si="64">SUM(F7:F66)</f>
        <v>5.6703705982038152E-2</v>
      </c>
      <c r="G80">
        <f t="shared" si="64"/>
        <v>4.7246996297564126E-2</v>
      </c>
      <c r="H80">
        <f t="shared" si="64"/>
        <v>7.2659413944479403E-2</v>
      </c>
      <c r="I80">
        <f t="shared" si="64"/>
        <v>6.4217666888777516E-2</v>
      </c>
      <c r="J80">
        <f t="shared" si="64"/>
        <v>7.9863667277594627E-2</v>
      </c>
      <c r="K80">
        <f t="shared" si="64"/>
        <v>5.3262191885670572E-2</v>
      </c>
      <c r="L80">
        <f t="shared" si="64"/>
        <v>7.3982157509243973E-2</v>
      </c>
      <c r="M80">
        <f t="shared" si="64"/>
        <v>2.2456179317810316</v>
      </c>
      <c r="N80">
        <f t="shared" si="64"/>
        <v>2.1318058632715622</v>
      </c>
      <c r="O80">
        <f t="shared" si="64"/>
        <v>1.1647191860034654</v>
      </c>
      <c r="P80">
        <f t="shared" si="64"/>
        <v>1.6345195454728727</v>
      </c>
      <c r="Q80">
        <f t="shared" si="64"/>
        <v>1.6631071343176966</v>
      </c>
      <c r="R80">
        <f t="shared" si="64"/>
        <v>1.6496243326913314</v>
      </c>
      <c r="S80">
        <f t="shared" si="64"/>
        <v>1.0912131157202205</v>
      </c>
      <c r="T80">
        <f t="shared" si="64"/>
        <v>0.93786034150397635</v>
      </c>
      <c r="U80">
        <f t="shared" si="64"/>
        <v>0.47246045661544878</v>
      </c>
      <c r="V80">
        <f t="shared" si="64"/>
        <v>0.4030623708507679</v>
      </c>
      <c r="W80">
        <f t="shared" si="64"/>
        <v>0.50463873723596131</v>
      </c>
      <c r="X80">
        <f t="shared" si="64"/>
        <v>0.32733961182281945</v>
      </c>
      <c r="AA80" t="str">
        <f t="shared" ref="AA80:AA81" si="65">A80</f>
        <v>TOTAL</v>
      </c>
      <c r="AB80">
        <f t="shared" ref="AB80:AB81" si="66">AVERAGE(C80:D80)</f>
        <v>5.4272656314578754E-2</v>
      </c>
      <c r="AC80">
        <f t="shared" ref="AC80:AC81" si="67">AVERAGE(E80:F80)</f>
        <v>6.0997035287046669E-2</v>
      </c>
      <c r="AD80">
        <f t="shared" ref="AD80:AD81" si="68">AVERAGE(G80:H80)</f>
        <v>5.9953205121021765E-2</v>
      </c>
      <c r="AE80">
        <f t="shared" ref="AE80:AE81" si="69">AVERAGE(I80:J80)</f>
        <v>7.2040667083186072E-2</v>
      </c>
      <c r="AF80">
        <f t="shared" ref="AF80:AF81" si="70">AVERAGE(K80:L80)</f>
        <v>6.3622174697457276E-2</v>
      </c>
      <c r="AG80">
        <f t="shared" ref="AG80:AG81" si="71">AVERAGE(M80:N80)</f>
        <v>2.1887118975262969</v>
      </c>
      <c r="AH80">
        <f t="shared" ref="AH80:AH81" si="72">AVERAGE(O80:P80)</f>
        <v>1.399619365738169</v>
      </c>
      <c r="AI80">
        <f>AVERAGE(S80:T80)</f>
        <v>1.0145367286120983</v>
      </c>
      <c r="AJ80">
        <f>AVERAGE(U80:V80)</f>
        <v>0.43776141373310834</v>
      </c>
      <c r="AK80">
        <f>AVERAGE(W80:X80)</f>
        <v>0.41598917452939038</v>
      </c>
      <c r="AM80" t="str">
        <f>A80</f>
        <v>TOTAL</v>
      </c>
      <c r="AN80">
        <f>AVERAGE(AB80:AF80)</f>
        <v>6.217714770065811E-2</v>
      </c>
      <c r="AO80">
        <f>AVERAGE(AG80:AK80)</f>
        <v>1.0913237160278126</v>
      </c>
      <c r="AQ80">
        <f>STDEV(AB80:AF80)</f>
        <v>6.4845332833185715E-3</v>
      </c>
      <c r="AR80">
        <f>STDEV(AG80:AK80)</f>
        <v>0.73966608950946555</v>
      </c>
      <c r="AT80">
        <f t="shared" ref="AT80:AT81" si="73">AQ80/SQRT(5)</f>
        <v>2.8999714447720455E-3</v>
      </c>
      <c r="AU80">
        <f t="shared" ref="AU80:AU81" si="74">AR80/SQRT(6)</f>
        <v>0.30196741655633003</v>
      </c>
      <c r="AW80">
        <f>TTEST(AB80:AF80,AG80:AK80,2,3)</f>
        <v>3.5827289451453637E-2</v>
      </c>
    </row>
    <row r="81" spans="1:49" x14ac:dyDescent="0.2">
      <c r="A81" s="4" t="s">
        <v>2127</v>
      </c>
      <c r="B81" s="4"/>
      <c r="C81">
        <f t="shared" ref="C81:E81" si="75">COUNTIF(C7:C66,"&gt;0")</f>
        <v>25</v>
      </c>
      <c r="D81">
        <f t="shared" si="75"/>
        <v>23</v>
      </c>
      <c r="E81">
        <f t="shared" si="75"/>
        <v>24</v>
      </c>
      <c r="F81">
        <f t="shared" ref="F81:X81" si="76">COUNTIF(F7:F66,"&gt;0")</f>
        <v>24</v>
      </c>
      <c r="G81">
        <f t="shared" si="76"/>
        <v>20</v>
      </c>
      <c r="H81">
        <f t="shared" si="76"/>
        <v>24</v>
      </c>
      <c r="I81">
        <f t="shared" si="76"/>
        <v>25</v>
      </c>
      <c r="J81">
        <f t="shared" si="76"/>
        <v>29</v>
      </c>
      <c r="K81">
        <f t="shared" si="76"/>
        <v>25</v>
      </c>
      <c r="L81">
        <f t="shared" si="76"/>
        <v>24</v>
      </c>
      <c r="M81">
        <f t="shared" si="76"/>
        <v>22</v>
      </c>
      <c r="N81">
        <f t="shared" si="76"/>
        <v>19</v>
      </c>
      <c r="O81">
        <f t="shared" si="76"/>
        <v>18</v>
      </c>
      <c r="P81">
        <f t="shared" si="76"/>
        <v>18</v>
      </c>
      <c r="Q81">
        <f t="shared" si="76"/>
        <v>18</v>
      </c>
      <c r="R81">
        <f t="shared" si="76"/>
        <v>26</v>
      </c>
      <c r="S81">
        <f t="shared" si="76"/>
        <v>19</v>
      </c>
      <c r="T81">
        <f t="shared" si="76"/>
        <v>22</v>
      </c>
      <c r="U81">
        <f t="shared" si="76"/>
        <v>11</v>
      </c>
      <c r="V81">
        <f t="shared" si="76"/>
        <v>13</v>
      </c>
      <c r="W81">
        <f t="shared" si="76"/>
        <v>20</v>
      </c>
      <c r="X81">
        <f t="shared" si="76"/>
        <v>12</v>
      </c>
      <c r="AA81" t="str">
        <f t="shared" si="65"/>
        <v>Number of Species</v>
      </c>
      <c r="AB81">
        <f t="shared" si="66"/>
        <v>24</v>
      </c>
      <c r="AC81">
        <f t="shared" si="67"/>
        <v>24</v>
      </c>
      <c r="AD81">
        <f t="shared" si="68"/>
        <v>22</v>
      </c>
      <c r="AE81">
        <f t="shared" si="69"/>
        <v>27</v>
      </c>
      <c r="AF81">
        <f t="shared" si="70"/>
        <v>24.5</v>
      </c>
      <c r="AG81">
        <f t="shared" si="71"/>
        <v>20.5</v>
      </c>
      <c r="AH81">
        <f t="shared" si="72"/>
        <v>18</v>
      </c>
      <c r="AI81">
        <f>AVERAGE(S81:T81)</f>
        <v>20.5</v>
      </c>
      <c r="AJ81">
        <f>AVERAGE(U81:V81)</f>
        <v>12</v>
      </c>
      <c r="AK81">
        <f>AVERAGE(W81:X81)</f>
        <v>16</v>
      </c>
      <c r="AM81" t="str">
        <f>A81</f>
        <v>Number of Species</v>
      </c>
      <c r="AN81">
        <f>AVERAGE(AB81:AF81)</f>
        <v>24.3</v>
      </c>
      <c r="AO81">
        <f>AVERAGE(AG81:AK81)</f>
        <v>17.399999999999999</v>
      </c>
      <c r="AQ81">
        <f>STDEV(AB81:AF81)</f>
        <v>1.7888543819998317</v>
      </c>
      <c r="AR81">
        <f>STDEV(AG81:AK81)</f>
        <v>3.5601966237835811</v>
      </c>
      <c r="AT81">
        <f t="shared" si="73"/>
        <v>0.79999999999999993</v>
      </c>
      <c r="AU81">
        <f t="shared" si="74"/>
        <v>1.4534441853748641</v>
      </c>
      <c r="AW81">
        <f>TTEST(AB81:AF81,AG81:AK81,2,3)</f>
        <v>8.5201186613346244E-3</v>
      </c>
    </row>
  </sheetData>
  <mergeCells count="3">
    <mergeCell ref="AN3:AO3"/>
    <mergeCell ref="AQ3:AR3"/>
    <mergeCell ref="AT3:AU3"/>
  </mergeCells>
  <conditionalFormatting sqref="A71">
    <cfRule type="aboveAverage" dxfId="2296" priority="86" stdDev="2"/>
  </conditionalFormatting>
  <conditionalFormatting sqref="A72">
    <cfRule type="aboveAverage" dxfId="2295" priority="85" stdDev="2"/>
  </conditionalFormatting>
  <conditionalFormatting sqref="A73">
    <cfRule type="aboveAverage" dxfId="2294" priority="84" stdDev="2"/>
  </conditionalFormatting>
  <conditionalFormatting sqref="A74">
    <cfRule type="aboveAverage" dxfId="2293" priority="83" stdDev="2"/>
  </conditionalFormatting>
  <conditionalFormatting sqref="A75">
    <cfRule type="aboveAverage" dxfId="2292" priority="82" stdDev="2"/>
  </conditionalFormatting>
  <conditionalFormatting sqref="A76">
    <cfRule type="aboveAverage" dxfId="2291" priority="81" stdDev="2"/>
  </conditionalFormatting>
  <conditionalFormatting sqref="A77">
    <cfRule type="aboveAverage" dxfId="2290" priority="80" stdDev="2"/>
  </conditionalFormatting>
  <conditionalFormatting sqref="A78">
    <cfRule type="aboveAverage" dxfId="2289" priority="79" stdDev="2"/>
  </conditionalFormatting>
  <conditionalFormatting sqref="C7:X7">
    <cfRule type="aboveAverage" dxfId="2288" priority="78" stdDev="3"/>
  </conditionalFormatting>
  <conditionalFormatting sqref="C8:X8">
    <cfRule type="aboveAverage" dxfId="2287" priority="77" stdDev="3"/>
  </conditionalFormatting>
  <conditionalFormatting sqref="C9:X9">
    <cfRule type="aboveAverage" dxfId="2286" priority="76" stdDev="3"/>
  </conditionalFormatting>
  <conditionalFormatting sqref="C10:X10">
    <cfRule type="aboveAverage" dxfId="2285" priority="75" stdDev="3"/>
  </conditionalFormatting>
  <conditionalFormatting sqref="C11:X11">
    <cfRule type="aboveAverage" dxfId="2284" priority="74" stdDev="3"/>
  </conditionalFormatting>
  <conditionalFormatting sqref="C12:X12">
    <cfRule type="aboveAverage" dxfId="2283" priority="73" stdDev="3"/>
  </conditionalFormatting>
  <conditionalFormatting sqref="C13:X13">
    <cfRule type="aboveAverage" dxfId="2282" priority="72" stdDev="3"/>
  </conditionalFormatting>
  <conditionalFormatting sqref="C14:X14">
    <cfRule type="aboveAverage" dxfId="2281" priority="71" stdDev="3"/>
  </conditionalFormatting>
  <conditionalFormatting sqref="C15:X15">
    <cfRule type="aboveAverage" dxfId="2280" priority="70" stdDev="3"/>
  </conditionalFormatting>
  <conditionalFormatting sqref="C16:X16">
    <cfRule type="aboveAverage" dxfId="2279" priority="69" stdDev="3"/>
  </conditionalFormatting>
  <conditionalFormatting sqref="C17:X17">
    <cfRule type="aboveAverage" dxfId="2278" priority="68" stdDev="3"/>
  </conditionalFormatting>
  <conditionalFormatting sqref="C18:X18">
    <cfRule type="aboveAverage" dxfId="2277" priority="67" stdDev="3"/>
  </conditionalFormatting>
  <conditionalFormatting sqref="C19:X19">
    <cfRule type="aboveAverage" dxfId="2276" priority="66" stdDev="3"/>
  </conditionalFormatting>
  <conditionalFormatting sqref="C20:X20">
    <cfRule type="aboveAverage" dxfId="2275" priority="65" stdDev="3"/>
  </conditionalFormatting>
  <conditionalFormatting sqref="C21:X21">
    <cfRule type="aboveAverage" dxfId="2274" priority="64" stdDev="3"/>
  </conditionalFormatting>
  <conditionalFormatting sqref="C22:X22">
    <cfRule type="aboveAverage" dxfId="2273" priority="63" stdDev="3"/>
  </conditionalFormatting>
  <conditionalFormatting sqref="C23:X23">
    <cfRule type="aboveAverage" dxfId="2272" priority="62" stdDev="3"/>
  </conditionalFormatting>
  <conditionalFormatting sqref="C24:X24">
    <cfRule type="aboveAverage" dxfId="2271" priority="61" stdDev="3"/>
  </conditionalFormatting>
  <conditionalFormatting sqref="C25:X25">
    <cfRule type="aboveAverage" dxfId="2270" priority="60" stdDev="3"/>
  </conditionalFormatting>
  <conditionalFormatting sqref="C26:X26">
    <cfRule type="aboveAverage" dxfId="2269" priority="59" stdDev="3"/>
  </conditionalFormatting>
  <conditionalFormatting sqref="C27:X27">
    <cfRule type="aboveAverage" dxfId="2268" priority="58" stdDev="3"/>
  </conditionalFormatting>
  <conditionalFormatting sqref="C28:X28">
    <cfRule type="aboveAverage" dxfId="2267" priority="57" stdDev="3"/>
  </conditionalFormatting>
  <conditionalFormatting sqref="C29:X29">
    <cfRule type="aboveAverage" dxfId="2266" priority="56" stdDev="3"/>
  </conditionalFormatting>
  <conditionalFormatting sqref="C30:X30">
    <cfRule type="aboveAverage" dxfId="2265" priority="55" stdDev="3"/>
  </conditionalFormatting>
  <conditionalFormatting sqref="C31:X31">
    <cfRule type="aboveAverage" dxfId="2264" priority="54" stdDev="3"/>
  </conditionalFormatting>
  <conditionalFormatting sqref="C32:X32">
    <cfRule type="aboveAverage" dxfId="2263" priority="53" stdDev="3"/>
  </conditionalFormatting>
  <conditionalFormatting sqref="C33:X33">
    <cfRule type="aboveAverage" dxfId="2262" priority="52" stdDev="3"/>
  </conditionalFormatting>
  <conditionalFormatting sqref="C34:X34">
    <cfRule type="aboveAverage" dxfId="2261" priority="51" stdDev="3"/>
  </conditionalFormatting>
  <conditionalFormatting sqref="C35:X35">
    <cfRule type="aboveAverage" dxfId="2260" priority="50" stdDev="3"/>
  </conditionalFormatting>
  <conditionalFormatting sqref="C36:X36">
    <cfRule type="aboveAverage" dxfId="2259" priority="49" stdDev="3"/>
  </conditionalFormatting>
  <conditionalFormatting sqref="C37:X37">
    <cfRule type="aboveAverage" dxfId="2258" priority="48" stdDev="3"/>
  </conditionalFormatting>
  <conditionalFormatting sqref="C38:X38">
    <cfRule type="aboveAverage" dxfId="2257" priority="47" stdDev="3"/>
  </conditionalFormatting>
  <conditionalFormatting sqref="C39:X39">
    <cfRule type="aboveAverage" dxfId="2256" priority="46" stdDev="3"/>
  </conditionalFormatting>
  <conditionalFormatting sqref="C40:X40">
    <cfRule type="aboveAverage" dxfId="2255" priority="45" stdDev="3"/>
  </conditionalFormatting>
  <conditionalFormatting sqref="C41:X41">
    <cfRule type="aboveAverage" dxfId="2254" priority="44" stdDev="3"/>
  </conditionalFormatting>
  <conditionalFormatting sqref="C42:X42">
    <cfRule type="aboveAverage" dxfId="2253" priority="43" stdDev="3"/>
  </conditionalFormatting>
  <conditionalFormatting sqref="C43:X43">
    <cfRule type="aboveAverage" dxfId="2252" priority="42" stdDev="3"/>
  </conditionalFormatting>
  <conditionalFormatting sqref="C44:X44">
    <cfRule type="aboveAverage" dxfId="2251" priority="41" stdDev="3"/>
  </conditionalFormatting>
  <conditionalFormatting sqref="C45:X45">
    <cfRule type="aboveAverage" dxfId="2250" priority="40" stdDev="3"/>
  </conditionalFormatting>
  <conditionalFormatting sqref="C46:X46">
    <cfRule type="aboveAverage" dxfId="2249" priority="39" stdDev="3"/>
  </conditionalFormatting>
  <conditionalFormatting sqref="C47:X47">
    <cfRule type="aboveAverage" dxfId="2248" priority="38" stdDev="3"/>
  </conditionalFormatting>
  <conditionalFormatting sqref="C48:X48">
    <cfRule type="aboveAverage" dxfId="2247" priority="37" stdDev="3"/>
  </conditionalFormatting>
  <conditionalFormatting sqref="C49:X49">
    <cfRule type="aboveAverage" dxfId="2246" priority="36" stdDev="3"/>
  </conditionalFormatting>
  <conditionalFormatting sqref="C50:X50">
    <cfRule type="aboveAverage" dxfId="2245" priority="35" stdDev="3"/>
  </conditionalFormatting>
  <conditionalFormatting sqref="C51:X51">
    <cfRule type="aboveAverage" dxfId="2244" priority="34" stdDev="3"/>
  </conditionalFormatting>
  <conditionalFormatting sqref="C52:X52">
    <cfRule type="aboveAverage" dxfId="2243" priority="33" stdDev="3"/>
  </conditionalFormatting>
  <conditionalFormatting sqref="C53:X53">
    <cfRule type="aboveAverage" dxfId="2242" priority="32" stdDev="3"/>
  </conditionalFormatting>
  <conditionalFormatting sqref="C54:X54">
    <cfRule type="aboveAverage" dxfId="2241" priority="31" stdDev="3"/>
  </conditionalFormatting>
  <conditionalFormatting sqref="C55:X55">
    <cfRule type="aboveAverage" dxfId="2240" priority="30" stdDev="3"/>
  </conditionalFormatting>
  <conditionalFormatting sqref="C56:X56">
    <cfRule type="aboveAverage" dxfId="2239" priority="29" stdDev="3"/>
  </conditionalFormatting>
  <conditionalFormatting sqref="C57:X57">
    <cfRule type="aboveAverage" dxfId="2238" priority="28" stdDev="3"/>
  </conditionalFormatting>
  <conditionalFormatting sqref="C58:X58">
    <cfRule type="aboveAverage" dxfId="2237" priority="27" stdDev="3"/>
  </conditionalFormatting>
  <conditionalFormatting sqref="C59:X59">
    <cfRule type="aboveAverage" dxfId="2236" priority="26" stdDev="3"/>
  </conditionalFormatting>
  <conditionalFormatting sqref="C60:X60">
    <cfRule type="aboveAverage" dxfId="2235" priority="25" stdDev="3"/>
  </conditionalFormatting>
  <conditionalFormatting sqref="C61:X61">
    <cfRule type="aboveAverage" dxfId="2234" priority="24" stdDev="3"/>
  </conditionalFormatting>
  <conditionalFormatting sqref="C62:X62">
    <cfRule type="aboveAverage" dxfId="2233" priority="23" stdDev="3"/>
  </conditionalFormatting>
  <conditionalFormatting sqref="C63:X63">
    <cfRule type="aboveAverage" dxfId="2232" priority="22" stdDev="3"/>
  </conditionalFormatting>
  <conditionalFormatting sqref="C64:X64">
    <cfRule type="aboveAverage" dxfId="2231" priority="21" stdDev="3"/>
  </conditionalFormatting>
  <conditionalFormatting sqref="C65:X65">
    <cfRule type="aboveAverage" dxfId="2230" priority="20" stdDev="3"/>
  </conditionalFormatting>
  <conditionalFormatting sqref="C66:X66">
    <cfRule type="aboveAverage" dxfId="2229" priority="19" stdDev="3"/>
  </conditionalFormatting>
  <conditionalFormatting sqref="C67:X67">
    <cfRule type="aboveAverage" dxfId="2228" priority="18" stdDev="3"/>
  </conditionalFormatting>
  <conditionalFormatting sqref="C68:X68">
    <cfRule type="aboveAverage" dxfId="2227" priority="17" stdDev="3"/>
  </conditionalFormatting>
  <conditionalFormatting sqref="C69:X69">
    <cfRule type="aboveAverage" dxfId="2226" priority="16" stdDev="3"/>
  </conditionalFormatting>
  <conditionalFormatting sqref="C70:X70">
    <cfRule type="aboveAverage" dxfId="2225" priority="15" stdDev="3"/>
  </conditionalFormatting>
  <conditionalFormatting sqref="C71:X71">
    <cfRule type="aboveAverage" dxfId="2224" priority="14" stdDev="3"/>
  </conditionalFormatting>
  <conditionalFormatting sqref="C72:X72">
    <cfRule type="aboveAverage" dxfId="2223" priority="13" stdDev="3"/>
  </conditionalFormatting>
  <conditionalFormatting sqref="C73:X73">
    <cfRule type="aboveAverage" dxfId="2222" priority="12" stdDev="3"/>
  </conditionalFormatting>
  <conditionalFormatting sqref="C74:X74">
    <cfRule type="aboveAverage" dxfId="2221" priority="11" stdDev="3"/>
  </conditionalFormatting>
  <conditionalFormatting sqref="C75:X75">
    <cfRule type="aboveAverage" dxfId="2220" priority="10" stdDev="3"/>
  </conditionalFormatting>
  <conditionalFormatting sqref="C76:X76">
    <cfRule type="aboveAverage" dxfId="2219" priority="9" stdDev="3"/>
  </conditionalFormatting>
  <conditionalFormatting sqref="C77:X77">
    <cfRule type="aboveAverage" dxfId="2218" priority="8" stdDev="3"/>
  </conditionalFormatting>
  <conditionalFormatting sqref="C78:X78">
    <cfRule type="aboveAverage" dxfId="2217" priority="7" stdDev="3"/>
  </conditionalFormatting>
  <conditionalFormatting sqref="C79:X79">
    <cfRule type="aboveAverage" dxfId="2216" priority="6" stdDev="3"/>
  </conditionalFormatting>
  <conditionalFormatting sqref="C80:X80">
    <cfRule type="aboveAverage" dxfId="2215" priority="5" stdDev="3"/>
  </conditionalFormatting>
  <conditionalFormatting sqref="C81:X81">
    <cfRule type="aboveAverage" dxfId="2214" priority="4" stdDev="3"/>
  </conditionalFormatting>
  <conditionalFormatting sqref="C82:X82">
    <cfRule type="aboveAverage" dxfId="2213" priority="3" stdDev="3"/>
  </conditionalFormatting>
  <conditionalFormatting sqref="C83:X83">
    <cfRule type="aboveAverage" dxfId="2212" priority="2" stdDev="3"/>
  </conditionalFormatting>
  <conditionalFormatting sqref="AW1:AW81">
    <cfRule type="cellIs" dxfId="2211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19"/>
  <sheetViews>
    <sheetView workbookViewId="0">
      <pane ySplit="4" topLeftCell="A5" activePane="bottomLeft" state="frozen"/>
      <selection activeCell="U1" sqref="U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259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260</v>
      </c>
      <c r="B6">
        <v>880.73</v>
      </c>
      <c r="C6">
        <v>7.7381780127018301E-3</v>
      </c>
      <c r="D6">
        <v>3.83708042358178E-3</v>
      </c>
      <c r="E6">
        <v>4.0640714042003596E-3</v>
      </c>
      <c r="F6">
        <v>1.4226058403704401E-3</v>
      </c>
      <c r="G6">
        <v>3.4453257805151E-3</v>
      </c>
      <c r="H6">
        <v>3.2843841131788001E-3</v>
      </c>
      <c r="I6">
        <v>2.1792389671301399E-3</v>
      </c>
      <c r="J6">
        <v>6.9168851042782798E-3</v>
      </c>
      <c r="K6">
        <v>3.5637547635324301E-3</v>
      </c>
      <c r="L6">
        <v>6.43546375205485E-4</v>
      </c>
      <c r="M6">
        <v>4.09895893630427E-2</v>
      </c>
      <c r="N6">
        <v>0.103299722013543</v>
      </c>
      <c r="O6">
        <v>6.98818541230566E-2</v>
      </c>
      <c r="P6">
        <v>2.4626297725174998E-2</v>
      </c>
      <c r="Q6">
        <v>2.3410869319774302E-2</v>
      </c>
      <c r="R6">
        <v>4.92435784995899E-2</v>
      </c>
      <c r="S6">
        <v>5.7315068775599803E-2</v>
      </c>
      <c r="T6">
        <v>0</v>
      </c>
      <c r="U6">
        <v>8.1599761468831196E-3</v>
      </c>
      <c r="V6">
        <v>2.8071916227037998E-2</v>
      </c>
      <c r="W6">
        <v>4.2913776951973903E-2</v>
      </c>
      <c r="X6">
        <v>5.9421754206486502E-2</v>
      </c>
    </row>
    <row r="7" spans="1:49" x14ac:dyDescent="0.2">
      <c r="A7" t="s">
        <v>261</v>
      </c>
      <c r="B7">
        <v>882.73199999999997</v>
      </c>
      <c r="C7">
        <v>1.2704890777171401E-3</v>
      </c>
      <c r="D7">
        <v>5.3980093695931504E-4</v>
      </c>
      <c r="E7">
        <v>1.51097432902833E-3</v>
      </c>
      <c r="F7">
        <v>1.24904960018854E-3</v>
      </c>
      <c r="G7">
        <v>0</v>
      </c>
      <c r="H7">
        <v>0</v>
      </c>
      <c r="I7">
        <v>9.6394799377204398E-4</v>
      </c>
      <c r="J7">
        <v>1.10228055513242E-3</v>
      </c>
      <c r="K7">
        <v>9.0188845896287898E-4</v>
      </c>
      <c r="L7">
        <v>2.26393054253669E-3</v>
      </c>
      <c r="M7">
        <v>5.5952007267306897E-2</v>
      </c>
      <c r="N7">
        <v>1.79869228354127E-2</v>
      </c>
      <c r="O7">
        <v>0</v>
      </c>
      <c r="P7">
        <v>0</v>
      </c>
      <c r="Q7">
        <v>0</v>
      </c>
      <c r="R7">
        <v>1.0846855987549E-2</v>
      </c>
      <c r="S7">
        <v>0</v>
      </c>
      <c r="T7">
        <v>0</v>
      </c>
      <c r="U7">
        <v>0</v>
      </c>
      <c r="V7">
        <v>0</v>
      </c>
      <c r="W7">
        <v>1.3899820168750601E-2</v>
      </c>
      <c r="X7">
        <v>0</v>
      </c>
      <c r="AA7" t="str">
        <f>A7</f>
        <v>CoQ10H2_NH4</v>
      </c>
      <c r="AB7">
        <f>AVERAGE(C7:D7)</f>
        <v>9.0514500733822757E-4</v>
      </c>
      <c r="AC7">
        <f>AVERAGE(E7:F7)</f>
        <v>1.380011964608435E-3</v>
      </c>
      <c r="AD7">
        <f>AVERAGE(G7:H7)</f>
        <v>0</v>
      </c>
      <c r="AE7">
        <f>AVERAGE(I7:J7)</f>
        <v>1.0331142744522321E-3</v>
      </c>
      <c r="AF7">
        <f>AVERAGE(K7:L7)</f>
        <v>1.5829095007497845E-3</v>
      </c>
      <c r="AG7">
        <f t="shared" ref="AG7:AG15" si="0">AVERAGE(M7:N7)</f>
        <v>3.6969465051359798E-2</v>
      </c>
      <c r="AH7">
        <f t="shared" ref="AH7:AH15" si="1">AVERAGE(O7:P7)</f>
        <v>0</v>
      </c>
      <c r="AI7">
        <f>AVERAGE(S7:T7)</f>
        <v>0</v>
      </c>
      <c r="AJ7">
        <f>AVERAGE(U7:V7)</f>
        <v>0</v>
      </c>
      <c r="AK7">
        <f>AVERAGE(W7:X7)</f>
        <v>6.9499100843753003E-3</v>
      </c>
      <c r="AM7" t="str">
        <f>A7</f>
        <v>CoQ10H2_NH4</v>
      </c>
      <c r="AN7">
        <f>AVERAGE(AB7:AF7)</f>
        <v>9.8023614942973594E-4</v>
      </c>
      <c r="AO7">
        <f>AVERAGE(AG7:AK7)</f>
        <v>8.7838750271470208E-3</v>
      </c>
      <c r="AQ7">
        <f>STDEV(AB7:AF7)</f>
        <v>6.1080552452652016E-4</v>
      </c>
      <c r="AR7">
        <f>STDEV(AG7:AK7)</f>
        <v>1.6041043403578287E-2</v>
      </c>
      <c r="AT7">
        <f>AQ7/SQRT(5)</f>
        <v>2.7316053477474282E-4</v>
      </c>
      <c r="AU7">
        <f>AR7/SQRT(6)</f>
        <v>6.5487285467674631E-3</v>
      </c>
      <c r="AW7">
        <f>TTEST(AB7:AF7,AG7:AK7,2,3)</f>
        <v>0.33798471784671003</v>
      </c>
    </row>
    <row r="8" spans="1:49" x14ac:dyDescent="0.2">
      <c r="A8" t="s">
        <v>262</v>
      </c>
      <c r="B8">
        <v>812.66200000000003</v>
      </c>
      <c r="C8">
        <v>6.6922620482367398E-2</v>
      </c>
      <c r="D8">
        <v>6.0209169985701999E-2</v>
      </c>
      <c r="E8">
        <v>7.1352563172094596E-2</v>
      </c>
      <c r="F8">
        <v>4.28300952055026E-2</v>
      </c>
      <c r="G8">
        <v>5.0396377919792401E-2</v>
      </c>
      <c r="H8">
        <v>6.4817217272593597E-2</v>
      </c>
      <c r="I8">
        <v>7.5664219234224894E-2</v>
      </c>
      <c r="J8">
        <v>6.6455980427718594E-2</v>
      </c>
      <c r="K8">
        <v>4.9925839900309299E-2</v>
      </c>
      <c r="L8">
        <v>5.84997016462276E-2</v>
      </c>
      <c r="M8">
        <v>2.55016544089924</v>
      </c>
      <c r="N8">
        <v>2.63272361293585</v>
      </c>
      <c r="O8">
        <v>2.20970002120418</v>
      </c>
      <c r="P8">
        <v>1.8438388117678199</v>
      </c>
      <c r="Q8">
        <v>0.70576419773696297</v>
      </c>
      <c r="R8">
        <v>0.57871905600733098</v>
      </c>
      <c r="S8">
        <v>0.71410035177494802</v>
      </c>
      <c r="T8">
        <v>0.66889758059610005</v>
      </c>
      <c r="U8">
        <v>0.70092535507272002</v>
      </c>
      <c r="V8">
        <v>0.832894501427905</v>
      </c>
      <c r="W8">
        <v>1.21397610461879</v>
      </c>
      <c r="X8">
        <v>0.82436593983087003</v>
      </c>
      <c r="AA8" t="str">
        <f t="shared" ref="AA8:AA15" si="2">A8</f>
        <v>CoQ9_NH4</v>
      </c>
      <c r="AB8">
        <f t="shared" ref="AB8:AB15" si="3">AVERAGE(C8:D8)</f>
        <v>6.3565895234034692E-2</v>
      </c>
      <c r="AC8">
        <f t="shared" ref="AC8:AC15" si="4">AVERAGE(E8:F8)</f>
        <v>5.7091329188798598E-2</v>
      </c>
      <c r="AD8">
        <f t="shared" ref="AD8:AD15" si="5">AVERAGE(G8:H8)</f>
        <v>5.7606797596192999E-2</v>
      </c>
      <c r="AE8">
        <f t="shared" ref="AE8:AE15" si="6">AVERAGE(I8:J8)</f>
        <v>7.1060099830971751E-2</v>
      </c>
      <c r="AF8">
        <f t="shared" ref="AF8:AF15" si="7">AVERAGE(K8:L8)</f>
        <v>5.421277077326845E-2</v>
      </c>
      <c r="AG8">
        <f t="shared" si="0"/>
        <v>2.5914445269175452</v>
      </c>
      <c r="AH8">
        <f t="shared" si="1"/>
        <v>2.0267694164860002</v>
      </c>
      <c r="AI8">
        <f>AVERAGE(S8:T8)</f>
        <v>0.69149896618552398</v>
      </c>
      <c r="AJ8">
        <f>AVERAGE(U8:V8)</f>
        <v>0.76690992825031246</v>
      </c>
      <c r="AK8">
        <f>AVERAGE(W8:X8)</f>
        <v>1.01917102222483</v>
      </c>
      <c r="AM8" t="str">
        <f>A8</f>
        <v>CoQ9_NH4</v>
      </c>
      <c r="AN8">
        <f>AVERAGE(AB8:AF8)</f>
        <v>6.0707378524653299E-2</v>
      </c>
      <c r="AO8">
        <f>AVERAGE(AG8:AK8)</f>
        <v>1.4191587720128422</v>
      </c>
      <c r="AQ8">
        <f>STDEV(AB8:AF8)</f>
        <v>6.7122891207420394E-3</v>
      </c>
      <c r="AR8">
        <f>STDEV(AG8:AK8)</f>
        <v>0.84533309021004599</v>
      </c>
      <c r="AT8">
        <f t="shared" ref="AT8:AT15" si="8">AQ8/SQRT(5)</f>
        <v>3.0018269517222986E-3</v>
      </c>
      <c r="AU8">
        <f t="shared" ref="AU8:AU15" si="9">AR8/SQRT(6)</f>
        <v>0.34510578895078581</v>
      </c>
      <c r="AW8">
        <f>TTEST(AB8:AF8,AG8:AK8,2,3)</f>
        <v>2.2890486794518338E-2</v>
      </c>
    </row>
    <row r="9" spans="1:49" x14ac:dyDescent="0.2">
      <c r="A9" t="s">
        <v>263</v>
      </c>
      <c r="B9">
        <v>814.66399999999999</v>
      </c>
      <c r="C9">
        <v>9.9724588386291297E-3</v>
      </c>
      <c r="D9">
        <v>6.3534537038393898E-3</v>
      </c>
      <c r="E9">
        <v>1.32949954836505E-2</v>
      </c>
      <c r="F9">
        <v>9.9485105618562306E-3</v>
      </c>
      <c r="G9">
        <v>5.0420430633555998E-3</v>
      </c>
      <c r="H9">
        <v>6.10718005184702E-3</v>
      </c>
      <c r="I9">
        <v>1.0695627908981899E-2</v>
      </c>
      <c r="J9">
        <v>7.17725023395379E-3</v>
      </c>
      <c r="K9">
        <v>7.6983494246141097E-3</v>
      </c>
      <c r="L9">
        <v>9.3485720620335392E-3</v>
      </c>
      <c r="M9">
        <v>0.26517273023393001</v>
      </c>
      <c r="N9">
        <v>0.47987234970607101</v>
      </c>
      <c r="O9">
        <v>0.215895881031124</v>
      </c>
      <c r="P9">
        <v>0.37733300226448602</v>
      </c>
      <c r="Q9">
        <v>5.1120317039811798E-2</v>
      </c>
      <c r="R9">
        <v>0.15150675085255899</v>
      </c>
      <c r="S9">
        <v>5.5413149247000297E-2</v>
      </c>
      <c r="T9">
        <v>0.14210150288538601</v>
      </c>
      <c r="U9">
        <v>9.3021422689817002E-2</v>
      </c>
      <c r="V9">
        <v>3.72292414255972E-2</v>
      </c>
      <c r="W9">
        <v>0.151079193832765</v>
      </c>
      <c r="X9">
        <v>8.1404360086605204E-2</v>
      </c>
      <c r="AA9" t="str">
        <f t="shared" si="2"/>
        <v>CoQ9H2_NH4</v>
      </c>
      <c r="AB9">
        <f t="shared" si="3"/>
        <v>8.1629562712342597E-3</v>
      </c>
      <c r="AC9">
        <f t="shared" si="4"/>
        <v>1.1621753022753365E-2</v>
      </c>
      <c r="AD9">
        <f t="shared" si="5"/>
        <v>5.5746115576013099E-3</v>
      </c>
      <c r="AE9">
        <f t="shared" si="6"/>
        <v>8.9364390714678447E-3</v>
      </c>
      <c r="AF9">
        <f t="shared" si="7"/>
        <v>8.5234607433238244E-3</v>
      </c>
      <c r="AG9">
        <f t="shared" si="0"/>
        <v>0.37252253997000051</v>
      </c>
      <c r="AH9">
        <f t="shared" si="1"/>
        <v>0.29661444164780504</v>
      </c>
      <c r="AI9">
        <f>AVERAGE(S9:T9)</f>
        <v>9.8757326066193155E-2</v>
      </c>
      <c r="AJ9">
        <f>AVERAGE(U9:V9)</f>
        <v>6.5125332057707097E-2</v>
      </c>
      <c r="AK9">
        <f>AVERAGE(W9:X9)</f>
        <v>0.1162417769596851</v>
      </c>
      <c r="AM9" t="str">
        <f>A9</f>
        <v>CoQ9H2_NH4</v>
      </c>
      <c r="AN9">
        <f>AVERAGE(AB9:AF9)</f>
        <v>8.5638441332761203E-3</v>
      </c>
      <c r="AO9">
        <f>AVERAGE(AG9:AK9)</f>
        <v>0.18985228334027818</v>
      </c>
      <c r="AQ9">
        <f>STDEV(AB9:AF9)</f>
        <v>2.155660400660436E-3</v>
      </c>
      <c r="AR9">
        <f>STDEV(AG9:AK9)</f>
        <v>0.13605163667728296</v>
      </c>
      <c r="AT9">
        <f t="shared" si="8"/>
        <v>9.640406384562334E-4</v>
      </c>
      <c r="AU9">
        <f t="shared" si="9"/>
        <v>5.5542848088311378E-2</v>
      </c>
      <c r="AW9">
        <f>TTEST(AB9:AF9,AG9:AK9,2,3)</f>
        <v>4.0746099690015462E-2</v>
      </c>
    </row>
    <row r="10" spans="1:49" x14ac:dyDescent="0.2">
      <c r="A10" t="s">
        <v>115</v>
      </c>
      <c r="B10" t="s">
        <v>115</v>
      </c>
      <c r="C10" t="s">
        <v>115</v>
      </c>
      <c r="D10" t="s">
        <v>115</v>
      </c>
      <c r="E10" t="s">
        <v>115</v>
      </c>
      <c r="F10" t="s">
        <v>115</v>
      </c>
      <c r="G10" t="s">
        <v>115</v>
      </c>
      <c r="H10" t="s">
        <v>115</v>
      </c>
      <c r="I10" t="s">
        <v>115</v>
      </c>
      <c r="J10" t="s">
        <v>115</v>
      </c>
      <c r="K10" t="s">
        <v>115</v>
      </c>
      <c r="L10" t="s">
        <v>115</v>
      </c>
      <c r="M10" t="s">
        <v>115</v>
      </c>
      <c r="N10" t="s">
        <v>115</v>
      </c>
      <c r="O10" t="s">
        <v>115</v>
      </c>
      <c r="P10" t="s">
        <v>115</v>
      </c>
      <c r="Q10" t="s">
        <v>115</v>
      </c>
      <c r="R10" t="s">
        <v>115</v>
      </c>
      <c r="S10" t="s">
        <v>115</v>
      </c>
      <c r="T10" t="s">
        <v>115</v>
      </c>
      <c r="U10" t="s">
        <v>115</v>
      </c>
      <c r="V10" t="s">
        <v>115</v>
      </c>
      <c r="W10" t="s">
        <v>115</v>
      </c>
      <c r="X10" t="s">
        <v>115</v>
      </c>
    </row>
    <row r="11" spans="1:49" x14ac:dyDescent="0.2">
      <c r="A11" t="s">
        <v>116</v>
      </c>
      <c r="B11">
        <v>3390.788</v>
      </c>
      <c r="C11">
        <v>8.5903746411415502E-2</v>
      </c>
      <c r="D11">
        <v>7.0939505050082494E-2</v>
      </c>
      <c r="E11">
        <v>9.0222604388973796E-2</v>
      </c>
      <c r="F11">
        <v>5.5450261207917802E-2</v>
      </c>
      <c r="G11">
        <v>5.8883746763663099E-2</v>
      </c>
      <c r="H11">
        <v>7.42087814376194E-2</v>
      </c>
      <c r="I11">
        <v>8.9503034104108994E-2</v>
      </c>
      <c r="J11">
        <v>8.1652396321083107E-2</v>
      </c>
      <c r="K11">
        <v>6.2089832547418698E-2</v>
      </c>
      <c r="L11">
        <v>7.0755750626003297E-2</v>
      </c>
      <c r="M11">
        <v>2.9122797677635202</v>
      </c>
      <c r="N11">
        <v>3.2338826074908802</v>
      </c>
      <c r="O11">
        <v>2.4954777563583601</v>
      </c>
      <c r="P11">
        <v>2.2457981117574799</v>
      </c>
      <c r="Q11">
        <v>0.78029538409654897</v>
      </c>
      <c r="R11">
        <v>0.79031624134702905</v>
      </c>
      <c r="S11">
        <v>0.82682856979754804</v>
      </c>
      <c r="T11">
        <v>0.81099908348148597</v>
      </c>
      <c r="U11">
        <v>0.80210675390941999</v>
      </c>
      <c r="V11">
        <v>0.89819565908054</v>
      </c>
      <c r="W11">
        <v>1.42186889557228</v>
      </c>
      <c r="X11">
        <v>0.96519205412396203</v>
      </c>
      <c r="AA11" t="str">
        <f t="shared" si="2"/>
        <v>TOTAL</v>
      </c>
      <c r="AB11">
        <f t="shared" si="3"/>
        <v>7.8421625730748998E-2</v>
      </c>
      <c r="AC11">
        <f t="shared" si="4"/>
        <v>7.2836432798445802E-2</v>
      </c>
      <c r="AD11">
        <f t="shared" si="5"/>
        <v>6.6546264100641253E-2</v>
      </c>
      <c r="AE11">
        <f t="shared" si="6"/>
        <v>8.5577715212596051E-2</v>
      </c>
      <c r="AF11">
        <f t="shared" si="7"/>
        <v>6.6422791586710994E-2</v>
      </c>
      <c r="AG11">
        <f t="shared" si="0"/>
        <v>3.0730811876272002</v>
      </c>
      <c r="AH11">
        <f t="shared" si="1"/>
        <v>2.3706379340579202</v>
      </c>
      <c r="AI11">
        <f>AVERAGE(S11:T11)</f>
        <v>0.81891382663951706</v>
      </c>
      <c r="AJ11">
        <f>AVERAGE(U11:V11)</f>
        <v>0.85015120649497999</v>
      </c>
      <c r="AK11">
        <f>AVERAGE(W11:X11)</f>
        <v>1.193530474848121</v>
      </c>
      <c r="AM11" t="str">
        <f>A11</f>
        <v>TOTAL</v>
      </c>
      <c r="AN11">
        <f>AVERAGE(AB11:AF11)</f>
        <v>7.3960965885828622E-2</v>
      </c>
      <c r="AO11">
        <f>AVERAGE(AG11:AK11)</f>
        <v>1.6612629259335479</v>
      </c>
      <c r="AQ11">
        <f>STDEV(AB11:AF11)</f>
        <v>8.1840210191078087E-3</v>
      </c>
      <c r="AR11">
        <f>STDEV(AG11:AK11)</f>
        <v>1.0102810968356251</v>
      </c>
      <c r="AT11">
        <f t="shared" si="8"/>
        <v>3.6600054656024329E-3</v>
      </c>
      <c r="AU11">
        <f t="shared" si="9"/>
        <v>0.4124455306711004</v>
      </c>
      <c r="AW11">
        <f>TTEST(AB11:AF11,AG11:AK11,2,3)</f>
        <v>2.4598034355476146E-2</v>
      </c>
    </row>
    <row r="14" spans="1:49" x14ac:dyDescent="0.2">
      <c r="A14" s="1" t="s">
        <v>2133</v>
      </c>
      <c r="B14" s="2"/>
      <c r="C14">
        <f t="shared" ref="C14" si="10">SUM(C6:C7)</f>
        <v>9.0086670904189706E-3</v>
      </c>
      <c r="D14">
        <f t="shared" ref="D14:X14" si="11">SUM(D6:D7)</f>
        <v>4.3768813605410952E-3</v>
      </c>
      <c r="E14">
        <f t="shared" si="11"/>
        <v>5.5750457332286894E-3</v>
      </c>
      <c r="F14">
        <f t="shared" si="11"/>
        <v>2.6716554405589801E-3</v>
      </c>
      <c r="G14">
        <f t="shared" si="11"/>
        <v>3.4453257805151E-3</v>
      </c>
      <c r="H14">
        <f t="shared" si="11"/>
        <v>3.2843841131788001E-3</v>
      </c>
      <c r="I14">
        <f t="shared" si="11"/>
        <v>3.1431869609021838E-3</v>
      </c>
      <c r="J14">
        <f t="shared" si="11"/>
        <v>8.0191656594106996E-3</v>
      </c>
      <c r="K14">
        <f t="shared" si="11"/>
        <v>4.4656432224953087E-3</v>
      </c>
      <c r="L14">
        <f t="shared" si="11"/>
        <v>2.9074769177421748E-3</v>
      </c>
      <c r="M14">
        <f t="shared" si="11"/>
        <v>9.6941596630349597E-2</v>
      </c>
      <c r="N14">
        <f t="shared" si="11"/>
        <v>0.1212866448489557</v>
      </c>
      <c r="O14">
        <f t="shared" si="11"/>
        <v>6.98818541230566E-2</v>
      </c>
      <c r="P14">
        <f t="shared" si="11"/>
        <v>2.4626297725174998E-2</v>
      </c>
      <c r="Q14">
        <f t="shared" si="11"/>
        <v>2.3410869319774302E-2</v>
      </c>
      <c r="R14">
        <f t="shared" si="11"/>
        <v>6.0090434487138897E-2</v>
      </c>
      <c r="S14">
        <f t="shared" si="11"/>
        <v>5.7315068775599803E-2</v>
      </c>
      <c r="T14">
        <f t="shared" si="11"/>
        <v>0</v>
      </c>
      <c r="U14">
        <f t="shared" si="11"/>
        <v>8.1599761468831196E-3</v>
      </c>
      <c r="V14">
        <f t="shared" si="11"/>
        <v>2.8071916227037998E-2</v>
      </c>
      <c r="W14">
        <f t="shared" si="11"/>
        <v>5.6813597120724507E-2</v>
      </c>
      <c r="X14">
        <f t="shared" si="11"/>
        <v>5.9421754206486502E-2</v>
      </c>
      <c r="AA14" t="str">
        <f t="shared" si="2"/>
        <v>Total CoQ10</v>
      </c>
      <c r="AB14">
        <f t="shared" si="3"/>
        <v>6.6927742254800325E-3</v>
      </c>
      <c r="AC14">
        <f t="shared" si="4"/>
        <v>4.1233505868938352E-3</v>
      </c>
      <c r="AD14">
        <f t="shared" si="5"/>
        <v>3.3648549468469503E-3</v>
      </c>
      <c r="AE14">
        <f t="shared" si="6"/>
        <v>5.5811763101564415E-3</v>
      </c>
      <c r="AF14">
        <f t="shared" si="7"/>
        <v>3.6865600701187417E-3</v>
      </c>
      <c r="AG14">
        <f t="shared" si="0"/>
        <v>0.10911412073965265</v>
      </c>
      <c r="AH14">
        <f t="shared" si="1"/>
        <v>4.7254075924115797E-2</v>
      </c>
      <c r="AI14">
        <f>AVERAGE(S14:T14)</f>
        <v>2.8657534387799902E-2</v>
      </c>
      <c r="AJ14">
        <f>AVERAGE(U14:V14)</f>
        <v>1.8115946186960559E-2</v>
      </c>
      <c r="AK14">
        <f>AVERAGE(W14:X14)</f>
        <v>5.8117675663605504E-2</v>
      </c>
      <c r="AM14" t="str">
        <f>A14</f>
        <v>Total CoQ10</v>
      </c>
      <c r="AN14">
        <f>AVERAGE(AB14:AF14)</f>
        <v>4.6897432278992009E-3</v>
      </c>
      <c r="AO14">
        <f>AVERAGE(AG14:AK14)</f>
        <v>5.2251870580426872E-2</v>
      </c>
      <c r="AQ14">
        <f>STDEV(AB14:AF14)</f>
        <v>1.4043941884778379E-3</v>
      </c>
      <c r="AR14">
        <f>STDEV(AG14:AK14)</f>
        <v>3.5407114922138279E-2</v>
      </c>
      <c r="AT14">
        <f t="shared" si="8"/>
        <v>6.280641745284195E-4</v>
      </c>
      <c r="AU14">
        <f t="shared" si="9"/>
        <v>1.4454894137220488E-2</v>
      </c>
      <c r="AW14">
        <f>TTEST(AB14:AF14,AG14:AK14,2,3)</f>
        <v>3.972969701498958E-2</v>
      </c>
    </row>
    <row r="15" spans="1:49" x14ac:dyDescent="0.2">
      <c r="A15" s="1" t="s">
        <v>2134</v>
      </c>
      <c r="B15" s="2"/>
      <c r="C15">
        <f t="shared" ref="C15" si="12">SUM(C8:C9)</f>
        <v>7.6895079320996526E-2</v>
      </c>
      <c r="D15">
        <f t="shared" ref="D15:X15" si="13">SUM(D8:D9)</f>
        <v>6.6562623689541384E-2</v>
      </c>
      <c r="E15">
        <f t="shared" si="13"/>
        <v>8.4647558655745095E-2</v>
      </c>
      <c r="F15">
        <f t="shared" si="13"/>
        <v>5.2778605767358829E-2</v>
      </c>
      <c r="G15">
        <f t="shared" si="13"/>
        <v>5.5438420983148003E-2</v>
      </c>
      <c r="H15">
        <f t="shared" si="13"/>
        <v>7.0924397324440613E-2</v>
      </c>
      <c r="I15">
        <f t="shared" si="13"/>
        <v>8.6359847143206797E-2</v>
      </c>
      <c r="J15">
        <f t="shared" si="13"/>
        <v>7.3633230661672378E-2</v>
      </c>
      <c r="K15">
        <f t="shared" si="13"/>
        <v>5.7624189324923407E-2</v>
      </c>
      <c r="L15">
        <f t="shared" si="13"/>
        <v>6.7848273708261145E-2</v>
      </c>
      <c r="M15">
        <f t="shared" si="13"/>
        <v>2.81533817113317</v>
      </c>
      <c r="N15">
        <f t="shared" si="13"/>
        <v>3.1125959626419211</v>
      </c>
      <c r="O15">
        <f t="shared" si="13"/>
        <v>2.4255959022353037</v>
      </c>
      <c r="P15">
        <f t="shared" si="13"/>
        <v>2.221171814032306</v>
      </c>
      <c r="Q15">
        <f t="shared" si="13"/>
        <v>0.75688451477677476</v>
      </c>
      <c r="R15">
        <f t="shared" si="13"/>
        <v>0.73022580685988991</v>
      </c>
      <c r="S15">
        <f t="shared" si="13"/>
        <v>0.76951350102194827</v>
      </c>
      <c r="T15">
        <f t="shared" si="13"/>
        <v>0.81099908348148608</v>
      </c>
      <c r="U15">
        <f t="shared" si="13"/>
        <v>0.79394677776253708</v>
      </c>
      <c r="V15">
        <f t="shared" si="13"/>
        <v>0.87012374285350225</v>
      </c>
      <c r="W15">
        <f t="shared" si="13"/>
        <v>1.3650552984515549</v>
      </c>
      <c r="X15">
        <f t="shared" si="13"/>
        <v>0.90577029991747526</v>
      </c>
      <c r="AA15" t="str">
        <f t="shared" si="2"/>
        <v>Total CoQ9</v>
      </c>
      <c r="AB15">
        <f t="shared" si="3"/>
        <v>7.1728851505268948E-2</v>
      </c>
      <c r="AC15">
        <f t="shared" si="4"/>
        <v>6.8713082211551965E-2</v>
      </c>
      <c r="AD15">
        <f t="shared" si="5"/>
        <v>6.3181409153794305E-2</v>
      </c>
      <c r="AE15">
        <f t="shared" si="6"/>
        <v>7.9996538902439587E-2</v>
      </c>
      <c r="AF15">
        <f t="shared" si="7"/>
        <v>6.2736231516592272E-2</v>
      </c>
      <c r="AG15">
        <f t="shared" si="0"/>
        <v>2.9639670668875455</v>
      </c>
      <c r="AH15">
        <f t="shared" si="1"/>
        <v>2.3233838581338047</v>
      </c>
      <c r="AI15">
        <f>AVERAGE(S15:T15)</f>
        <v>0.79025629225171712</v>
      </c>
      <c r="AJ15">
        <f>AVERAGE(U15:V15)</f>
        <v>0.83203526030801966</v>
      </c>
      <c r="AK15">
        <f>AVERAGE(W15:X15)</f>
        <v>1.1354127991845151</v>
      </c>
      <c r="AM15" t="str">
        <f>A15</f>
        <v>Total CoQ9</v>
      </c>
      <c r="AN15">
        <f>AVERAGE(AB15:AF15)</f>
        <v>6.9271222657929427E-2</v>
      </c>
      <c r="AO15">
        <f>AVERAGE(AG15:AK15)</f>
        <v>1.6090110553531205</v>
      </c>
      <c r="AQ15">
        <f>STDEV(AB15:AF15)</f>
        <v>7.0918228719140499E-3</v>
      </c>
      <c r="AR15">
        <f>STDEV(AG15:AK15)</f>
        <v>0.98038007310674591</v>
      </c>
      <c r="AT15">
        <f t="shared" si="8"/>
        <v>3.1715596051975197E-3</v>
      </c>
      <c r="AU15">
        <f t="shared" si="9"/>
        <v>0.4002384888506661</v>
      </c>
      <c r="AW15">
        <f>TTEST(AB15:AF15,AG15:AK15,2,3)</f>
        <v>2.4628171932454309E-2</v>
      </c>
    </row>
    <row r="16" spans="1:49" x14ac:dyDescent="0.2">
      <c r="A16" s="1" t="s">
        <v>2135</v>
      </c>
      <c r="B16" s="2"/>
      <c r="C16">
        <f t="shared" ref="C16:D16" si="14">C15/C14</f>
        <v>8.5356777588969965</v>
      </c>
      <c r="D16">
        <f t="shared" si="14"/>
        <v>15.20777425900174</v>
      </c>
      <c r="E16">
        <f t="shared" ref="E16:X16" si="15">E15/E14</f>
        <v>15.18329404030251</v>
      </c>
      <c r="F16">
        <f t="shared" si="15"/>
        <v>19.755019665378768</v>
      </c>
      <c r="G16">
        <f t="shared" si="15"/>
        <v>16.09090823767022</v>
      </c>
      <c r="H16">
        <f t="shared" si="15"/>
        <v>21.594428325192524</v>
      </c>
      <c r="I16">
        <f t="shared" si="15"/>
        <v>27.475249871365932</v>
      </c>
      <c r="J16">
        <f t="shared" si="15"/>
        <v>9.1821560732146565</v>
      </c>
      <c r="K16">
        <f t="shared" si="15"/>
        <v>12.903894568792758</v>
      </c>
      <c r="L16">
        <f t="shared" si="15"/>
        <v>23.335791006364818</v>
      </c>
      <c r="M16">
        <f t="shared" si="15"/>
        <v>29.041590699897441</v>
      </c>
      <c r="N16">
        <f t="shared" si="15"/>
        <v>25.663138480895338</v>
      </c>
      <c r="O16">
        <f t="shared" si="15"/>
        <v>34.709953430314179</v>
      </c>
      <c r="P16">
        <f t="shared" si="15"/>
        <v>90.195117383058516</v>
      </c>
      <c r="Q16">
        <f t="shared" si="15"/>
        <v>32.330474551727228</v>
      </c>
      <c r="R16">
        <f t="shared" si="15"/>
        <v>12.152113944461153</v>
      </c>
      <c r="S16">
        <f t="shared" si="15"/>
        <v>13.426024210749022</v>
      </c>
      <c r="U16">
        <f t="shared" si="15"/>
        <v>97.297683653867338</v>
      </c>
      <c r="V16">
        <f t="shared" si="15"/>
        <v>30.996236089342062</v>
      </c>
      <c r="W16">
        <f t="shared" si="15"/>
        <v>24.026912000500829</v>
      </c>
      <c r="X16">
        <f t="shared" si="15"/>
        <v>15.24307573906327</v>
      </c>
      <c r="AA16" t="str">
        <f t="shared" ref="AA16:AA19" si="16">A16</f>
        <v>CoQ9/CoQ10</v>
      </c>
      <c r="AB16">
        <f t="shared" ref="AB16:AB19" si="17">AVERAGE(C16:D16)</f>
        <v>11.871726008949368</v>
      </c>
      <c r="AC16">
        <f t="shared" ref="AC16:AC19" si="18">AVERAGE(E16:F16)</f>
        <v>17.469156852840641</v>
      </c>
      <c r="AD16">
        <f t="shared" ref="AD16:AD19" si="19">AVERAGE(G16:H16)</f>
        <v>18.842668281431372</v>
      </c>
      <c r="AE16">
        <f t="shared" ref="AE16:AE19" si="20">AVERAGE(I16:J16)</f>
        <v>18.328702972290294</v>
      </c>
      <c r="AF16">
        <f t="shared" ref="AF16:AF19" si="21">AVERAGE(K16:L16)</f>
        <v>18.11984278757879</v>
      </c>
      <c r="AG16">
        <f t="shared" ref="AG16:AG19" si="22">AVERAGE(M16:N16)</f>
        <v>27.352364590396391</v>
      </c>
      <c r="AH16">
        <f t="shared" ref="AH16:AH19" si="23">AVERAGE(O16:P16)</f>
        <v>62.452535406686351</v>
      </c>
      <c r="AI16">
        <f>AVERAGE(S16:T16)</f>
        <v>13.426024210749022</v>
      </c>
      <c r="AJ16">
        <f>AVERAGE(U16:V16)</f>
        <v>64.146959871604707</v>
      </c>
      <c r="AK16">
        <f>AVERAGE(W16:X16)</f>
        <v>19.634993869782051</v>
      </c>
      <c r="AM16" t="str">
        <f>A16</f>
        <v>CoQ9/CoQ10</v>
      </c>
      <c r="AN16">
        <f>AVERAGE(AB16:AF16)</f>
        <v>16.926419380618093</v>
      </c>
      <c r="AO16">
        <f>AVERAGE(AG16:AK16)</f>
        <v>37.4025755898437</v>
      </c>
      <c r="AQ16">
        <f>STDEV(AB16:AF16)</f>
        <v>2.8682380303493589</v>
      </c>
      <c r="AR16">
        <f>STDEV(AG16:AK16)</f>
        <v>24.157458966035662</v>
      </c>
      <c r="AT16">
        <f t="shared" ref="AT16:AT19" si="24">AQ16/SQRT(5)</f>
        <v>1.2827150423022542</v>
      </c>
      <c r="AU16">
        <f t="shared" ref="AU16:AU19" si="25">AR16/SQRT(6)</f>
        <v>9.8622413248349794</v>
      </c>
      <c r="AW16">
        <f>TTEST(AB16:AF16,AG16:AK16,2,3)</f>
        <v>0.13099844648185885</v>
      </c>
    </row>
    <row r="18" spans="1:49" x14ac:dyDescent="0.2">
      <c r="A18" t="s">
        <v>2136</v>
      </c>
      <c r="C18">
        <f t="shared" ref="C18" si="26">SUM(C6:C9)</f>
        <v>8.5903746411415502E-2</v>
      </c>
      <c r="D18">
        <f t="shared" ref="D18:X18" si="27">SUM(D6:D9)</f>
        <v>7.093950505008248E-2</v>
      </c>
      <c r="E18">
        <f t="shared" si="27"/>
        <v>9.0222604388973782E-2</v>
      </c>
      <c r="F18">
        <f t="shared" si="27"/>
        <v>5.5450261207917809E-2</v>
      </c>
      <c r="G18">
        <f t="shared" si="27"/>
        <v>5.8883746763663106E-2</v>
      </c>
      <c r="H18">
        <f t="shared" si="27"/>
        <v>7.4208781437619414E-2</v>
      </c>
      <c r="I18">
        <f t="shared" si="27"/>
        <v>8.9503034104108981E-2</v>
      </c>
      <c r="J18">
        <f t="shared" si="27"/>
        <v>8.1652396321083093E-2</v>
      </c>
      <c r="K18">
        <f t="shared" si="27"/>
        <v>6.2089832547418712E-2</v>
      </c>
      <c r="L18">
        <f t="shared" si="27"/>
        <v>7.0755750626003311E-2</v>
      </c>
      <c r="M18">
        <f t="shared" si="27"/>
        <v>2.9122797677635197</v>
      </c>
      <c r="N18">
        <f t="shared" si="27"/>
        <v>3.2338826074908766</v>
      </c>
      <c r="O18">
        <f t="shared" si="27"/>
        <v>2.495477756358361</v>
      </c>
      <c r="P18">
        <f t="shared" si="27"/>
        <v>2.2457981117574808</v>
      </c>
      <c r="Q18">
        <f t="shared" si="27"/>
        <v>0.78029538409654908</v>
      </c>
      <c r="R18">
        <f t="shared" si="27"/>
        <v>0.79031624134702883</v>
      </c>
      <c r="S18">
        <f t="shared" si="27"/>
        <v>0.82682856979754804</v>
      </c>
      <c r="T18">
        <f t="shared" si="27"/>
        <v>0.81099908348148608</v>
      </c>
      <c r="U18">
        <f t="shared" si="27"/>
        <v>0.80210675390942021</v>
      </c>
      <c r="V18">
        <f t="shared" si="27"/>
        <v>0.89819565908054022</v>
      </c>
      <c r="W18">
        <f t="shared" si="27"/>
        <v>1.4218688955722794</v>
      </c>
      <c r="X18">
        <f t="shared" si="27"/>
        <v>0.96519205412396181</v>
      </c>
      <c r="AA18" t="str">
        <f t="shared" si="16"/>
        <v>Total</v>
      </c>
      <c r="AB18">
        <f t="shared" si="17"/>
        <v>7.8421625730748984E-2</v>
      </c>
      <c r="AC18">
        <f t="shared" si="18"/>
        <v>7.2836432798445788E-2</v>
      </c>
      <c r="AD18">
        <f t="shared" si="19"/>
        <v>6.6546264100641267E-2</v>
      </c>
      <c r="AE18">
        <f t="shared" si="20"/>
        <v>8.5577715212596037E-2</v>
      </c>
      <c r="AF18">
        <f t="shared" si="21"/>
        <v>6.6422791586711008E-2</v>
      </c>
      <c r="AG18">
        <f t="shared" si="22"/>
        <v>3.0730811876271984</v>
      </c>
      <c r="AH18">
        <f t="shared" si="23"/>
        <v>2.3706379340579211</v>
      </c>
      <c r="AI18">
        <f>AVERAGE(S18:T18)</f>
        <v>0.81891382663951706</v>
      </c>
      <c r="AJ18">
        <f>AVERAGE(U18:V18)</f>
        <v>0.85015120649498022</v>
      </c>
      <c r="AK18">
        <f>AVERAGE(W18:X18)</f>
        <v>1.1935304748481206</v>
      </c>
      <c r="AM18" t="str">
        <f>A18</f>
        <v>Total</v>
      </c>
      <c r="AN18">
        <f>AVERAGE(AB18:AF18)</f>
        <v>7.3960965885828608E-2</v>
      </c>
      <c r="AO18">
        <f>AVERAGE(AG18:AK18)</f>
        <v>1.6612629259335474</v>
      </c>
      <c r="AQ18">
        <f>STDEV(AB18:AF18)</f>
        <v>8.1840210191077949E-3</v>
      </c>
      <c r="AR18">
        <f>STDEV(AG18:AK18)</f>
        <v>1.0102810968356251</v>
      </c>
      <c r="AT18">
        <f t="shared" si="24"/>
        <v>3.6600054656024269E-3</v>
      </c>
      <c r="AU18">
        <f t="shared" si="25"/>
        <v>0.4124455306711004</v>
      </c>
      <c r="AW18">
        <f>TTEST(AB18:AF18,AG18:AK18,2,3)</f>
        <v>2.4598034355476139E-2</v>
      </c>
    </row>
    <row r="19" spans="1:49" x14ac:dyDescent="0.2">
      <c r="A19" s="4" t="s">
        <v>2127</v>
      </c>
      <c r="B19" s="1"/>
      <c r="C19">
        <f t="shared" ref="C19" si="28">COUNTIF(C6:C9, "&gt;0")</f>
        <v>4</v>
      </c>
      <c r="D19">
        <f t="shared" ref="D19:X19" si="29">COUNTIF(D6:D9, "&gt;0")</f>
        <v>4</v>
      </c>
      <c r="E19">
        <f t="shared" si="29"/>
        <v>4</v>
      </c>
      <c r="F19">
        <f t="shared" si="29"/>
        <v>4</v>
      </c>
      <c r="G19">
        <f t="shared" si="29"/>
        <v>3</v>
      </c>
      <c r="H19">
        <f t="shared" si="29"/>
        <v>3</v>
      </c>
      <c r="I19">
        <f t="shared" si="29"/>
        <v>4</v>
      </c>
      <c r="J19">
        <f t="shared" si="29"/>
        <v>4</v>
      </c>
      <c r="K19">
        <f t="shared" si="29"/>
        <v>4</v>
      </c>
      <c r="L19">
        <f t="shared" si="29"/>
        <v>4</v>
      </c>
      <c r="M19">
        <f t="shared" si="29"/>
        <v>4</v>
      </c>
      <c r="N19">
        <f t="shared" si="29"/>
        <v>4</v>
      </c>
      <c r="O19">
        <f t="shared" si="29"/>
        <v>3</v>
      </c>
      <c r="P19">
        <f t="shared" si="29"/>
        <v>3</v>
      </c>
      <c r="Q19">
        <f t="shared" si="29"/>
        <v>3</v>
      </c>
      <c r="R19">
        <f t="shared" si="29"/>
        <v>4</v>
      </c>
      <c r="S19">
        <f t="shared" si="29"/>
        <v>3</v>
      </c>
      <c r="T19">
        <f t="shared" si="29"/>
        <v>2</v>
      </c>
      <c r="U19">
        <f t="shared" si="29"/>
        <v>3</v>
      </c>
      <c r="V19">
        <f t="shared" si="29"/>
        <v>3</v>
      </c>
      <c r="W19">
        <f t="shared" si="29"/>
        <v>4</v>
      </c>
      <c r="X19">
        <f t="shared" si="29"/>
        <v>3</v>
      </c>
      <c r="AA19" t="str">
        <f t="shared" si="16"/>
        <v>Number of Species</v>
      </c>
      <c r="AB19">
        <f t="shared" si="17"/>
        <v>4</v>
      </c>
      <c r="AC19">
        <f t="shared" si="18"/>
        <v>4</v>
      </c>
      <c r="AD19">
        <f t="shared" si="19"/>
        <v>3</v>
      </c>
      <c r="AE19">
        <f t="shared" si="20"/>
        <v>4</v>
      </c>
      <c r="AF19">
        <f t="shared" si="21"/>
        <v>4</v>
      </c>
      <c r="AG19">
        <f t="shared" si="22"/>
        <v>4</v>
      </c>
      <c r="AH19">
        <f t="shared" si="23"/>
        <v>3</v>
      </c>
      <c r="AI19">
        <f>AVERAGE(S19:T19)</f>
        <v>2.5</v>
      </c>
      <c r="AJ19">
        <f>AVERAGE(U19:V19)</f>
        <v>3</v>
      </c>
      <c r="AK19">
        <f>AVERAGE(W19:X19)</f>
        <v>3.5</v>
      </c>
      <c r="AM19" t="str">
        <f>A19</f>
        <v>Number of Species</v>
      </c>
      <c r="AN19">
        <f>AVERAGE(AB19:AF19)</f>
        <v>3.8</v>
      </c>
      <c r="AO19">
        <f>AVERAGE(AG19:AK19)</f>
        <v>3.2</v>
      </c>
      <c r="AQ19">
        <f>STDEV(AB19:AF19)</f>
        <v>0.44721359549995715</v>
      </c>
      <c r="AR19">
        <f>STDEV(AG19:AK19)</f>
        <v>0.57008771254956836</v>
      </c>
      <c r="AT19">
        <f t="shared" si="24"/>
        <v>0.19999999999999965</v>
      </c>
      <c r="AU19">
        <f t="shared" si="25"/>
        <v>0.23273733406281544</v>
      </c>
      <c r="AW19">
        <f>TTEST(AB19:AF19,AG19:AK19,2,3)</f>
        <v>0.10332234285271084</v>
      </c>
    </row>
  </sheetData>
  <mergeCells count="3">
    <mergeCell ref="AN3:AO3"/>
    <mergeCell ref="AQ3:AR3"/>
    <mergeCell ref="AT3:AU3"/>
  </mergeCells>
  <conditionalFormatting sqref="A14">
    <cfRule type="aboveAverage" dxfId="2210" priority="21" stdDev="2"/>
  </conditionalFormatting>
  <conditionalFormatting sqref="A15">
    <cfRule type="aboveAverage" dxfId="2209" priority="20" stdDev="2"/>
  </conditionalFormatting>
  <conditionalFormatting sqref="A16">
    <cfRule type="aboveAverage" dxfId="2208" priority="19" stdDev="2"/>
  </conditionalFormatting>
  <conditionalFormatting sqref="C6:X6">
    <cfRule type="aboveAverage" dxfId="2207" priority="18" stdDev="3"/>
  </conditionalFormatting>
  <conditionalFormatting sqref="C7:X7">
    <cfRule type="aboveAverage" dxfId="2206" priority="17" stdDev="3"/>
  </conditionalFormatting>
  <conditionalFormatting sqref="C8:X8">
    <cfRule type="aboveAverage" dxfId="2205" priority="16" stdDev="3"/>
  </conditionalFormatting>
  <conditionalFormatting sqref="C9:X9">
    <cfRule type="aboveAverage" dxfId="2204" priority="15" stdDev="3"/>
  </conditionalFormatting>
  <conditionalFormatting sqref="C10:X10">
    <cfRule type="aboveAverage" dxfId="2203" priority="14" stdDev="3"/>
  </conditionalFormatting>
  <conditionalFormatting sqref="C11:X11">
    <cfRule type="aboveAverage" dxfId="2202" priority="13" stdDev="3"/>
  </conditionalFormatting>
  <conditionalFormatting sqref="C12:X12">
    <cfRule type="aboveAverage" dxfId="2201" priority="12" stdDev="3"/>
  </conditionalFormatting>
  <conditionalFormatting sqref="C13:X13">
    <cfRule type="aboveAverage" dxfId="2200" priority="11" stdDev="3"/>
  </conditionalFormatting>
  <conditionalFormatting sqref="C14:X14">
    <cfRule type="aboveAverage" dxfId="2199" priority="10" stdDev="3"/>
  </conditionalFormatting>
  <conditionalFormatting sqref="C15:X15">
    <cfRule type="aboveAverage" dxfId="2198" priority="9" stdDev="3"/>
  </conditionalFormatting>
  <conditionalFormatting sqref="C16:X16">
    <cfRule type="aboveAverage" dxfId="2197" priority="8" stdDev="3"/>
  </conditionalFormatting>
  <conditionalFormatting sqref="C17:X17">
    <cfRule type="aboveAverage" dxfId="2196" priority="7" stdDev="3"/>
  </conditionalFormatting>
  <conditionalFormatting sqref="C18:X18">
    <cfRule type="aboveAverage" dxfId="2195" priority="6" stdDev="3"/>
  </conditionalFormatting>
  <conditionalFormatting sqref="C19:X19">
    <cfRule type="aboveAverage" dxfId="2194" priority="5" stdDev="3"/>
  </conditionalFormatting>
  <conditionalFormatting sqref="C20:X20">
    <cfRule type="aboveAverage" dxfId="2193" priority="4" stdDev="3"/>
  </conditionalFormatting>
  <conditionalFormatting sqref="C21:X21">
    <cfRule type="aboveAverage" dxfId="2192" priority="3" stdDev="3"/>
  </conditionalFormatting>
  <conditionalFormatting sqref="C22:X22">
    <cfRule type="aboveAverage" dxfId="2191" priority="2" stdDev="3"/>
  </conditionalFormatting>
  <conditionalFormatting sqref="AW1:AW19">
    <cfRule type="cellIs" dxfId="2190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191"/>
  <sheetViews>
    <sheetView workbookViewId="0">
      <pane ySplit="4" topLeftCell="A5" activePane="bottomLeft" state="frozen"/>
      <selection activeCell="AB1" sqref="AB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1903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1904</v>
      </c>
      <c r="B6">
        <v>619.63645484949802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1905</v>
      </c>
      <c r="B7">
        <v>658.64297658862904</v>
      </c>
      <c r="C7">
        <v>4.1836613887307E-2</v>
      </c>
      <c r="D7">
        <v>2.6519295466118399E-2</v>
      </c>
      <c r="E7">
        <v>3.5696748107897698E-2</v>
      </c>
      <c r="F7">
        <v>2.2874872264188099E-2</v>
      </c>
      <c r="G7">
        <v>3.5974284973248102E-2</v>
      </c>
      <c r="H7">
        <v>2.1547703682715001E-2</v>
      </c>
      <c r="I7">
        <v>1.93649691068941E-2</v>
      </c>
      <c r="J7">
        <v>2.0242996613869999E-2</v>
      </c>
      <c r="K7">
        <v>2.5009154153492402E-2</v>
      </c>
      <c r="L7">
        <v>2.64246372671221E-2</v>
      </c>
      <c r="M7">
        <v>5.5778828107139598E-2</v>
      </c>
      <c r="N7">
        <v>3.1702715941776198E-2</v>
      </c>
      <c r="O7">
        <v>0.119488784805661</v>
      </c>
      <c r="P7">
        <v>4.6269375644690497E-2</v>
      </c>
      <c r="Q7">
        <v>3.2157004627135201E-2</v>
      </c>
      <c r="R7">
        <v>3.0846168424410601E-2</v>
      </c>
      <c r="S7">
        <v>5.5215195279049299E-2</v>
      </c>
      <c r="T7">
        <v>8.6427376712496506E-3</v>
      </c>
      <c r="U7">
        <v>4.2995423120519502E-2</v>
      </c>
      <c r="V7">
        <v>2.5701436417822899E-2</v>
      </c>
      <c r="W7">
        <v>1.2755913177666899E-2</v>
      </c>
      <c r="X7">
        <v>1.0707476285338999E-2</v>
      </c>
      <c r="AA7" t="str">
        <f>A7</f>
        <v>CL_62:3</v>
      </c>
      <c r="AB7">
        <f>AVERAGE(C7:D7)</f>
        <v>3.4177954676712696E-2</v>
      </c>
      <c r="AC7">
        <f>AVERAGE(E7:F7)</f>
        <v>2.9285810186042899E-2</v>
      </c>
      <c r="AD7">
        <f>AVERAGE(G7:H7)</f>
        <v>2.876099432798155E-2</v>
      </c>
      <c r="AE7">
        <f>AVERAGE(I7:J7)</f>
        <v>1.9803982860382048E-2</v>
      </c>
      <c r="AF7">
        <f>AVERAGE(K7:L7)</f>
        <v>2.5716895710307251E-2</v>
      </c>
      <c r="AG7">
        <f t="shared" ref="AG7:AG15" si="0">AVERAGE(M7:N7)</f>
        <v>4.3740772024457898E-2</v>
      </c>
      <c r="AH7">
        <f t="shared" ref="AH7:AH15" si="1">AVERAGE(O7:P7)</f>
        <v>8.2879080225175747E-2</v>
      </c>
      <c r="AI7">
        <f t="shared" ref="AI7:AI38" si="2">AVERAGE(S7:T7)</f>
        <v>3.1928966475149478E-2</v>
      </c>
      <c r="AJ7">
        <f t="shared" ref="AJ7:AJ38" si="3">AVERAGE(U7:V7)</f>
        <v>3.4348429769171199E-2</v>
      </c>
      <c r="AK7">
        <f t="shared" ref="AK7:AK38" si="4">AVERAGE(W7:X7)</f>
        <v>1.1731694731502949E-2</v>
      </c>
      <c r="AM7" t="str">
        <f t="shared" ref="AM7:AM38" si="5">A7</f>
        <v>CL_62:3</v>
      </c>
      <c r="AN7">
        <f t="shared" ref="AN7:AN38" si="6">AVERAGE(AB7:AF7)</f>
        <v>2.7549127552285287E-2</v>
      </c>
      <c r="AO7">
        <f t="shared" ref="AO7:AO38" si="7">AVERAGE(AG7:AK7)</f>
        <v>4.0925788645091457E-2</v>
      </c>
      <c r="AQ7">
        <f t="shared" ref="AQ7:AQ38" si="8">STDEV(AB7:AF7)</f>
        <v>5.2860754941462043E-3</v>
      </c>
      <c r="AR7">
        <f t="shared" ref="AR7:AR38" si="9">STDEV(AG7:AK7)</f>
        <v>2.6193999237446117E-2</v>
      </c>
      <c r="AT7">
        <f>AQ7/SQRT(5)</f>
        <v>2.3640048278213408E-3</v>
      </c>
      <c r="AU7">
        <f>AR7/SQRT(6)</f>
        <v>1.069365540909911E-2</v>
      </c>
      <c r="AW7">
        <f t="shared" ref="AW7:AW38" si="10">TTEST(AB7:AF7,AG7:AK7,2,3)</f>
        <v>0.32127225447269281</v>
      </c>
    </row>
    <row r="8" spans="1:49" x14ac:dyDescent="0.2">
      <c r="A8" t="s">
        <v>1906</v>
      </c>
      <c r="B8">
        <v>659.64314381270901</v>
      </c>
      <c r="C8">
        <v>0</v>
      </c>
      <c r="D8">
        <v>0</v>
      </c>
      <c r="E8">
        <v>8.6964660697904806E-3</v>
      </c>
      <c r="F8">
        <v>1.0346602422978799E-2</v>
      </c>
      <c r="G8">
        <v>1.58737115091729E-2</v>
      </c>
      <c r="H8">
        <v>8.2800571671036802E-3</v>
      </c>
      <c r="I8">
        <v>1.2008194024381099E-2</v>
      </c>
      <c r="J8">
        <v>4.88345645496317E-3</v>
      </c>
      <c r="K8">
        <v>1.0906610958917101E-2</v>
      </c>
      <c r="L8">
        <v>6.1434359333906296E-3</v>
      </c>
      <c r="M8">
        <v>4.7396989488983398E-3</v>
      </c>
      <c r="N8">
        <v>3.0447206575542202E-2</v>
      </c>
      <c r="O8">
        <v>7.8347624975612401E-2</v>
      </c>
      <c r="P8">
        <v>5.3057532645357099E-2</v>
      </c>
      <c r="Q8">
        <v>1.78984240100892E-2</v>
      </c>
      <c r="R8">
        <v>8.9530958838818907E-3</v>
      </c>
      <c r="S8">
        <v>2.2289829384122099E-2</v>
      </c>
      <c r="T8">
        <v>9.4206905374870607E-3</v>
      </c>
      <c r="U8">
        <v>2.8099514436507801E-2</v>
      </c>
      <c r="V8">
        <v>1.0476489875290999E-3</v>
      </c>
      <c r="W8">
        <v>2.1499510043939601E-2</v>
      </c>
      <c r="X8">
        <v>1.10707895413126E-2</v>
      </c>
      <c r="AA8" t="str">
        <f t="shared" ref="AA8:AA15" si="11">A8</f>
        <v>CL_62:2</v>
      </c>
      <c r="AB8">
        <f t="shared" ref="AB8:AB15" si="12">AVERAGE(C8:D8)</f>
        <v>0</v>
      </c>
      <c r="AC8">
        <f t="shared" ref="AC8:AC15" si="13">AVERAGE(E8:F8)</f>
        <v>9.52153424638464E-3</v>
      </c>
      <c r="AD8">
        <f t="shared" ref="AD8:AD15" si="14">AVERAGE(G8:H8)</f>
        <v>1.2076884338138291E-2</v>
      </c>
      <c r="AE8">
        <f t="shared" ref="AE8:AE15" si="15">AVERAGE(I8:J8)</f>
        <v>8.4458252396721351E-3</v>
      </c>
      <c r="AF8">
        <f t="shared" ref="AF8:AF15" si="16">AVERAGE(K8:L8)</f>
        <v>8.5250234461538652E-3</v>
      </c>
      <c r="AG8">
        <f t="shared" si="0"/>
        <v>1.7593452762220272E-2</v>
      </c>
      <c r="AH8">
        <f t="shared" si="1"/>
        <v>6.5702578810484746E-2</v>
      </c>
      <c r="AI8">
        <f t="shared" si="2"/>
        <v>1.5855259960804578E-2</v>
      </c>
      <c r="AJ8">
        <f t="shared" si="3"/>
        <v>1.457358171201845E-2</v>
      </c>
      <c r="AK8">
        <f t="shared" si="4"/>
        <v>1.6285149792626102E-2</v>
      </c>
      <c r="AM8" t="str">
        <f t="shared" si="5"/>
        <v>CL_62:2</v>
      </c>
      <c r="AN8">
        <f t="shared" si="6"/>
        <v>7.7138534540697858E-3</v>
      </c>
      <c r="AO8">
        <f t="shared" si="7"/>
        <v>2.600200460763083E-2</v>
      </c>
      <c r="AQ8">
        <f t="shared" si="8"/>
        <v>4.5552459566987067E-3</v>
      </c>
      <c r="AR8">
        <f t="shared" si="9"/>
        <v>2.2219484020100481E-2</v>
      </c>
      <c r="AT8">
        <f t="shared" ref="AT8:AT15" si="17">AQ8/SQRT(5)</f>
        <v>2.0371679226818744E-3</v>
      </c>
      <c r="AU8">
        <f t="shared" ref="AU8:AU15" si="18">AR8/SQRT(6)</f>
        <v>9.0710663661951445E-3</v>
      </c>
      <c r="AW8">
        <f t="shared" si="10"/>
        <v>0.14016907934650813</v>
      </c>
    </row>
    <row r="9" spans="1:49" x14ac:dyDescent="0.2">
      <c r="A9" t="s">
        <v>1907</v>
      </c>
      <c r="B9">
        <v>669.64481605351205</v>
      </c>
      <c r="C9">
        <v>9.6585543766196397E-3</v>
      </c>
      <c r="D9">
        <v>2.1892306696965499E-2</v>
      </c>
      <c r="E9">
        <v>4.3735463348930801E-3</v>
      </c>
      <c r="F9">
        <v>8.4366819036907903E-3</v>
      </c>
      <c r="G9">
        <v>1.2343933072355101E-2</v>
      </c>
      <c r="H9">
        <v>1.68200217131328E-2</v>
      </c>
      <c r="I9">
        <v>1.0395845327325501E-2</v>
      </c>
      <c r="J9">
        <v>1.69897521496564E-3</v>
      </c>
      <c r="K9">
        <v>8.3570211347180103E-3</v>
      </c>
      <c r="L9">
        <v>1.3098705368157999E-2</v>
      </c>
      <c r="M9">
        <v>1.25477996895971E-2</v>
      </c>
      <c r="N9">
        <v>3.5562347128489102E-2</v>
      </c>
      <c r="O9">
        <v>6.0032649944374898E-2</v>
      </c>
      <c r="P9">
        <v>0</v>
      </c>
      <c r="Q9">
        <v>1.7199147872665899E-2</v>
      </c>
      <c r="R9">
        <v>1.22427015214408E-2</v>
      </c>
      <c r="S9">
        <v>2.0265058926700399E-2</v>
      </c>
      <c r="T9">
        <v>5.9464256400469503E-3</v>
      </c>
      <c r="U9">
        <v>1.4835634853759E-2</v>
      </c>
      <c r="V9">
        <v>3.8425593079021401E-2</v>
      </c>
      <c r="W9">
        <v>9.3775585222915306E-3</v>
      </c>
      <c r="X9">
        <v>3.3350377447723997E-2</v>
      </c>
      <c r="AA9" t="str">
        <f t="shared" si="11"/>
        <v>CL_64:6</v>
      </c>
      <c r="AB9">
        <f t="shared" si="12"/>
        <v>1.5775430536792569E-2</v>
      </c>
      <c r="AC9">
        <f t="shared" si="13"/>
        <v>6.4051141192919357E-3</v>
      </c>
      <c r="AD9">
        <f t="shared" si="14"/>
        <v>1.4581977392743951E-2</v>
      </c>
      <c r="AE9">
        <f t="shared" si="15"/>
        <v>6.0474102711455709E-3</v>
      </c>
      <c r="AF9">
        <f t="shared" si="16"/>
        <v>1.0727863251438005E-2</v>
      </c>
      <c r="AG9">
        <f t="shared" si="0"/>
        <v>2.4055073409043101E-2</v>
      </c>
      <c r="AH9">
        <f t="shared" si="1"/>
        <v>3.0016324972187449E-2</v>
      </c>
      <c r="AI9">
        <f t="shared" si="2"/>
        <v>1.3105742283373675E-2</v>
      </c>
      <c r="AJ9">
        <f t="shared" si="3"/>
        <v>2.6630613966390201E-2</v>
      </c>
      <c r="AK9">
        <f t="shared" si="4"/>
        <v>2.1363967985007764E-2</v>
      </c>
      <c r="AM9" t="str">
        <f t="shared" si="5"/>
        <v>CL_64:6</v>
      </c>
      <c r="AN9">
        <f t="shared" si="6"/>
        <v>1.0707559114282407E-2</v>
      </c>
      <c r="AO9">
        <f t="shared" si="7"/>
        <v>2.303434452320044E-2</v>
      </c>
      <c r="AQ9">
        <f t="shared" si="8"/>
        <v>4.4978569948550427E-3</v>
      </c>
      <c r="AR9">
        <f t="shared" si="9"/>
        <v>6.4048886128583137E-3</v>
      </c>
      <c r="AT9">
        <f t="shared" si="17"/>
        <v>2.0115027987137593E-3</v>
      </c>
      <c r="AU9">
        <f t="shared" si="18"/>
        <v>2.6147848268108695E-3</v>
      </c>
      <c r="AW9">
        <f t="shared" si="10"/>
        <v>9.3255215818875484E-3</v>
      </c>
    </row>
    <row r="10" spans="1:49" x14ac:dyDescent="0.2">
      <c r="A10" t="s">
        <v>1908</v>
      </c>
      <c r="B10">
        <v>670.64498327759202</v>
      </c>
      <c r="C10">
        <v>1.8185134624100398E-2</v>
      </c>
      <c r="D10">
        <v>6.4950306361793901E-3</v>
      </c>
      <c r="E10">
        <v>1.18639830059648E-2</v>
      </c>
      <c r="F10">
        <v>1.37726400898091E-2</v>
      </c>
      <c r="G10">
        <v>3.6090626261003997E-2</v>
      </c>
      <c r="H10">
        <v>1.8761787433669099E-2</v>
      </c>
      <c r="I10">
        <v>4.1817548798185498E-3</v>
      </c>
      <c r="J10">
        <v>4.6891379975994496E-3</v>
      </c>
      <c r="K10">
        <v>1.0426113212359299E-2</v>
      </c>
      <c r="L10">
        <v>2.9090898259851901E-2</v>
      </c>
      <c r="M10">
        <v>1.25477996895971E-2</v>
      </c>
      <c r="N10">
        <v>3.1577700268807102E-2</v>
      </c>
      <c r="O10">
        <v>4.1649193625515099E-2</v>
      </c>
      <c r="P10">
        <v>9.5543925243553304E-2</v>
      </c>
      <c r="Q10">
        <v>2.4555579738459898E-2</v>
      </c>
      <c r="R10">
        <v>8.9530958838818907E-3</v>
      </c>
      <c r="S10">
        <v>1.95059206177625E-2</v>
      </c>
      <c r="T10">
        <v>1.80359003172876E-2</v>
      </c>
      <c r="U10">
        <v>2.9690081437480399E-2</v>
      </c>
      <c r="V10">
        <v>4.62821393555942E-2</v>
      </c>
      <c r="W10">
        <v>2.84058304058862E-2</v>
      </c>
      <c r="X10">
        <v>3.40887274218208E-2</v>
      </c>
      <c r="AA10" t="str">
        <f t="shared" si="11"/>
        <v>CL_64:5</v>
      </c>
      <c r="AB10">
        <f t="shared" si="12"/>
        <v>1.2340082630139894E-2</v>
      </c>
      <c r="AC10">
        <f t="shared" si="13"/>
        <v>1.281831154788695E-2</v>
      </c>
      <c r="AD10">
        <f t="shared" si="14"/>
        <v>2.742620684733655E-2</v>
      </c>
      <c r="AE10">
        <f t="shared" si="15"/>
        <v>4.4354464387089997E-3</v>
      </c>
      <c r="AF10">
        <f t="shared" si="16"/>
        <v>1.9758505736105599E-2</v>
      </c>
      <c r="AG10">
        <f t="shared" si="0"/>
        <v>2.2062749979202101E-2</v>
      </c>
      <c r="AH10">
        <f t="shared" si="1"/>
        <v>6.8596559434534202E-2</v>
      </c>
      <c r="AI10">
        <f t="shared" si="2"/>
        <v>1.8770910467525048E-2</v>
      </c>
      <c r="AJ10">
        <f t="shared" si="3"/>
        <v>3.79861103965373E-2</v>
      </c>
      <c r="AK10">
        <f t="shared" si="4"/>
        <v>3.12472789138535E-2</v>
      </c>
      <c r="AM10" t="str">
        <f t="shared" si="5"/>
        <v>CL_64:5</v>
      </c>
      <c r="AN10">
        <f t="shared" si="6"/>
        <v>1.5355710640035599E-2</v>
      </c>
      <c r="AO10">
        <f t="shared" si="7"/>
        <v>3.5732721838330435E-2</v>
      </c>
      <c r="AQ10">
        <f t="shared" si="8"/>
        <v>8.6583205649554806E-3</v>
      </c>
      <c r="AR10">
        <f t="shared" si="9"/>
        <v>1.9873348707381933E-2</v>
      </c>
      <c r="AT10">
        <f t="shared" si="17"/>
        <v>3.8721186708449676E-3</v>
      </c>
      <c r="AU10">
        <f t="shared" si="18"/>
        <v>8.1132606355808976E-3</v>
      </c>
      <c r="AW10">
        <f t="shared" si="10"/>
        <v>8.4794154460993545E-2</v>
      </c>
    </row>
    <row r="11" spans="1:49" x14ac:dyDescent="0.2">
      <c r="A11" t="s">
        <v>1909</v>
      </c>
      <c r="B11">
        <v>671.64515050167199</v>
      </c>
      <c r="C11">
        <v>0.310676005611777</v>
      </c>
      <c r="D11">
        <v>0.18634730541519201</v>
      </c>
      <c r="E11">
        <v>0.27400501796677001</v>
      </c>
      <c r="F11">
        <v>0.19280410338829601</v>
      </c>
      <c r="G11">
        <v>0.19241318047851899</v>
      </c>
      <c r="H11">
        <v>0.25460612145170702</v>
      </c>
      <c r="I11">
        <v>0.20294998210394199</v>
      </c>
      <c r="J11">
        <v>0.17786205772765201</v>
      </c>
      <c r="K11">
        <v>0.171875965511913</v>
      </c>
      <c r="L11">
        <v>0.22827015084333599</v>
      </c>
      <c r="M11">
        <v>8.0087119993717204E-2</v>
      </c>
      <c r="N11">
        <v>4.5275722713520601E-2</v>
      </c>
      <c r="O11">
        <v>8.7768011225702297E-2</v>
      </c>
      <c r="P11">
        <v>7.0123610910596407E-2</v>
      </c>
      <c r="Q11">
        <v>2.0674319110667201E-2</v>
      </c>
      <c r="R11">
        <v>5.0199363120195101E-2</v>
      </c>
      <c r="S11">
        <v>6.0345118245316298E-3</v>
      </c>
      <c r="T11">
        <v>8.1190955564192698E-3</v>
      </c>
      <c r="U11">
        <v>9.5500213322341106E-3</v>
      </c>
      <c r="V11">
        <v>9.9267446986433007E-3</v>
      </c>
      <c r="W11">
        <v>2.54271921101735E-2</v>
      </c>
      <c r="X11">
        <v>1.7520539313889E-2</v>
      </c>
      <c r="AA11" t="str">
        <f t="shared" si="11"/>
        <v>CL_64:4</v>
      </c>
      <c r="AB11">
        <f t="shared" si="12"/>
        <v>0.2485116555134845</v>
      </c>
      <c r="AC11">
        <f t="shared" si="13"/>
        <v>0.23340456067753301</v>
      </c>
      <c r="AD11">
        <f t="shared" si="14"/>
        <v>0.22350965096511299</v>
      </c>
      <c r="AE11">
        <f t="shared" si="15"/>
        <v>0.190406019915797</v>
      </c>
      <c r="AF11">
        <f t="shared" si="16"/>
        <v>0.2000730581776245</v>
      </c>
      <c r="AG11">
        <f t="shared" si="0"/>
        <v>6.2681421353618899E-2</v>
      </c>
      <c r="AH11">
        <f t="shared" si="1"/>
        <v>7.8945811068149352E-2</v>
      </c>
      <c r="AI11">
        <f t="shared" si="2"/>
        <v>7.0768036904754498E-3</v>
      </c>
      <c r="AJ11">
        <f t="shared" si="3"/>
        <v>9.7383830154387056E-3</v>
      </c>
      <c r="AK11">
        <f t="shared" si="4"/>
        <v>2.1473865712031248E-2</v>
      </c>
      <c r="AM11" t="str">
        <f t="shared" si="5"/>
        <v>CL_64:4</v>
      </c>
      <c r="AN11">
        <f t="shared" si="6"/>
        <v>0.2191809890499104</v>
      </c>
      <c r="AO11">
        <f t="shared" si="7"/>
        <v>3.5983256967942731E-2</v>
      </c>
      <c r="AQ11">
        <f t="shared" si="8"/>
        <v>2.3845582242361489E-2</v>
      </c>
      <c r="AR11">
        <f t="shared" si="9"/>
        <v>3.276229509993199E-2</v>
      </c>
      <c r="AT11">
        <f t="shared" si="17"/>
        <v>1.0664068571396431E-2</v>
      </c>
      <c r="AU11">
        <f t="shared" si="18"/>
        <v>1.3375150966219832E-2</v>
      </c>
      <c r="AW11">
        <f t="shared" si="10"/>
        <v>1.4812480397050077E-5</v>
      </c>
    </row>
    <row r="12" spans="1:49" x14ac:dyDescent="0.2">
      <c r="A12" t="s">
        <v>1910</v>
      </c>
      <c r="B12">
        <v>672.64531772575299</v>
      </c>
      <c r="C12">
        <v>7.3804504995220094E-2</v>
      </c>
      <c r="D12">
        <v>0.102141234442016</v>
      </c>
      <c r="E12">
        <v>5.3716746282156599E-2</v>
      </c>
      <c r="F12">
        <v>5.1641314202827797E-2</v>
      </c>
      <c r="G12">
        <v>4.47674727122487E-2</v>
      </c>
      <c r="H12">
        <v>6.7077559829628194E-2</v>
      </c>
      <c r="I12">
        <v>5.3681913667768498E-2</v>
      </c>
      <c r="J12">
        <v>4.9447129541302003E-2</v>
      </c>
      <c r="K12">
        <v>4.6571836820888002E-2</v>
      </c>
      <c r="L12">
        <v>2.95877141109635E-2</v>
      </c>
      <c r="M12">
        <v>5.0668724788504899E-2</v>
      </c>
      <c r="N12">
        <v>2.61301857096943E-2</v>
      </c>
      <c r="O12">
        <v>5.5994615498806799E-2</v>
      </c>
      <c r="P12">
        <v>7.5267989597938498E-2</v>
      </c>
      <c r="Q12">
        <v>6.8110699419702296E-3</v>
      </c>
      <c r="R12">
        <v>4.8482574228994896E-3</v>
      </c>
      <c r="S12">
        <v>2.4084693518848399E-2</v>
      </c>
      <c r="T12">
        <v>8.1130138936260799E-3</v>
      </c>
      <c r="U12">
        <v>4.85706657712454E-2</v>
      </c>
      <c r="V12">
        <v>8.3309786079437204E-2</v>
      </c>
      <c r="W12">
        <v>1.65709346737417E-2</v>
      </c>
      <c r="X12">
        <v>5.7313739011278703E-2</v>
      </c>
      <c r="AA12" t="str">
        <f t="shared" si="11"/>
        <v>CL_64:3</v>
      </c>
      <c r="AB12">
        <f t="shared" si="12"/>
        <v>8.7972869718618049E-2</v>
      </c>
      <c r="AC12">
        <f t="shared" si="13"/>
        <v>5.2679030242492195E-2</v>
      </c>
      <c r="AD12">
        <f t="shared" si="14"/>
        <v>5.5922516270938444E-2</v>
      </c>
      <c r="AE12">
        <f t="shared" si="15"/>
        <v>5.156452160453525E-2</v>
      </c>
      <c r="AF12">
        <f t="shared" si="16"/>
        <v>3.8079775465925753E-2</v>
      </c>
      <c r="AG12">
        <f t="shared" si="0"/>
        <v>3.8399455249099601E-2</v>
      </c>
      <c r="AH12">
        <f t="shared" si="1"/>
        <v>6.5631302548372655E-2</v>
      </c>
      <c r="AI12">
        <f t="shared" si="2"/>
        <v>1.6098853706237239E-2</v>
      </c>
      <c r="AJ12">
        <f t="shared" si="3"/>
        <v>6.5940225925341295E-2</v>
      </c>
      <c r="AK12">
        <f t="shared" si="4"/>
        <v>3.69423368425102E-2</v>
      </c>
      <c r="AM12" t="str">
        <f t="shared" si="5"/>
        <v>CL_64:3</v>
      </c>
      <c r="AN12">
        <f t="shared" si="6"/>
        <v>5.7243742660501938E-2</v>
      </c>
      <c r="AO12">
        <f t="shared" si="7"/>
        <v>4.4602434854312194E-2</v>
      </c>
      <c r="AQ12">
        <f t="shared" si="8"/>
        <v>1.84822393044159E-2</v>
      </c>
      <c r="AR12">
        <f t="shared" si="9"/>
        <v>2.1255133498070414E-2</v>
      </c>
      <c r="AT12">
        <f t="shared" si="17"/>
        <v>8.2655086922184765E-3</v>
      </c>
      <c r="AU12">
        <f t="shared" si="18"/>
        <v>8.6773719141684351E-3</v>
      </c>
      <c r="AW12">
        <f t="shared" si="10"/>
        <v>0.34552880495652338</v>
      </c>
    </row>
    <row r="13" spans="1:49" x14ac:dyDescent="0.2">
      <c r="A13" t="s">
        <v>1911</v>
      </c>
      <c r="B13">
        <v>673.64548494983296</v>
      </c>
      <c r="C13">
        <v>3.2273879533560798E-2</v>
      </c>
      <c r="D13">
        <v>1.6192455187308101E-2</v>
      </c>
      <c r="E13">
        <v>2.5338006118581499E-2</v>
      </c>
      <c r="F13">
        <v>1.4744385709376299E-2</v>
      </c>
      <c r="G13">
        <v>6.2404110554756904E-3</v>
      </c>
      <c r="H13">
        <v>4.6519913892906E-3</v>
      </c>
      <c r="I13">
        <v>3.1533392670580799E-3</v>
      </c>
      <c r="J13">
        <v>1.45054434656419E-2</v>
      </c>
      <c r="K13">
        <v>2.1370414919295599E-2</v>
      </c>
      <c r="L13">
        <v>1.3081023536833899E-2</v>
      </c>
      <c r="M13">
        <v>3.5661687225527497E-2</v>
      </c>
      <c r="N13">
        <v>1.8368873164417199E-2</v>
      </c>
      <c r="O13">
        <v>8.8973646936094497E-2</v>
      </c>
      <c r="P13">
        <v>0</v>
      </c>
      <c r="Q13">
        <v>1.71476332287849E-2</v>
      </c>
      <c r="R13">
        <v>2.4549788779458698E-2</v>
      </c>
      <c r="S13">
        <v>6.7318022560748899E-3</v>
      </c>
      <c r="T13">
        <v>1.6611233631348199E-2</v>
      </c>
      <c r="U13">
        <v>5.02152233397265E-2</v>
      </c>
      <c r="V13">
        <v>9.9499533047628201E-3</v>
      </c>
      <c r="W13">
        <v>4.9831017135129302E-2</v>
      </c>
      <c r="X13">
        <v>9.0894294985383803E-3</v>
      </c>
      <c r="AA13" t="str">
        <f t="shared" si="11"/>
        <v>CL_64:2</v>
      </c>
      <c r="AB13">
        <f t="shared" si="12"/>
        <v>2.423316736043445E-2</v>
      </c>
      <c r="AC13">
        <f t="shared" si="13"/>
        <v>2.0041195913978897E-2</v>
      </c>
      <c r="AD13">
        <f t="shared" si="14"/>
        <v>5.4462012223831452E-3</v>
      </c>
      <c r="AE13">
        <f t="shared" si="15"/>
        <v>8.8293913663499892E-3</v>
      </c>
      <c r="AF13">
        <f t="shared" si="16"/>
        <v>1.7225719228064748E-2</v>
      </c>
      <c r="AG13">
        <f t="shared" si="0"/>
        <v>2.7015280194972346E-2</v>
      </c>
      <c r="AH13">
        <f t="shared" si="1"/>
        <v>4.4486823468047249E-2</v>
      </c>
      <c r="AI13">
        <f t="shared" si="2"/>
        <v>1.1671517943711544E-2</v>
      </c>
      <c r="AJ13">
        <f t="shared" si="3"/>
        <v>3.0082588322244662E-2</v>
      </c>
      <c r="AK13">
        <f t="shared" si="4"/>
        <v>2.9460223316833841E-2</v>
      </c>
      <c r="AM13" t="str">
        <f t="shared" si="5"/>
        <v>CL_64:2</v>
      </c>
      <c r="AN13">
        <f t="shared" si="6"/>
        <v>1.5155135018242246E-2</v>
      </c>
      <c r="AO13">
        <f t="shared" si="7"/>
        <v>2.854328664916193E-2</v>
      </c>
      <c r="AQ13">
        <f t="shared" si="8"/>
        <v>7.8238419183693075E-3</v>
      </c>
      <c r="AR13">
        <f t="shared" si="9"/>
        <v>1.166616873445056E-2</v>
      </c>
      <c r="AT13">
        <f t="shared" si="17"/>
        <v>3.4989284749372264E-3</v>
      </c>
      <c r="AU13">
        <f t="shared" si="18"/>
        <v>4.7626934421024104E-3</v>
      </c>
      <c r="AW13">
        <f t="shared" si="10"/>
        <v>7.0583427147458522E-2</v>
      </c>
    </row>
    <row r="14" spans="1:49" x14ac:dyDescent="0.2">
      <c r="A14" t="s">
        <v>1912</v>
      </c>
      <c r="B14">
        <v>674.64565217391305</v>
      </c>
      <c r="C14">
        <v>4.1566715372764601E-2</v>
      </c>
      <c r="D14">
        <v>6.8255870209696003E-3</v>
      </c>
      <c r="E14">
        <v>1.55511154133434E-2</v>
      </c>
      <c r="F14">
        <v>1.49556009717049E-2</v>
      </c>
      <c r="G14">
        <v>1.87383771207877E-2</v>
      </c>
      <c r="H14">
        <v>2.8806574844008798E-2</v>
      </c>
      <c r="I14">
        <v>1.2767631876641899E-2</v>
      </c>
      <c r="J14">
        <v>2.05416212561268E-2</v>
      </c>
      <c r="K14">
        <v>1.06923036491038E-2</v>
      </c>
      <c r="L14">
        <v>8.5497606042658804E-3</v>
      </c>
      <c r="M14">
        <v>4.1647315847700601E-2</v>
      </c>
      <c r="N14">
        <v>2.5256339870250302E-2</v>
      </c>
      <c r="O14">
        <v>7.5576469790884698E-2</v>
      </c>
      <c r="P14">
        <v>7.5203088239144802E-2</v>
      </c>
      <c r="Q14">
        <v>2.9712574225433001E-2</v>
      </c>
      <c r="R14">
        <v>2.11500116382944E-2</v>
      </c>
      <c r="S14">
        <v>2.3860090261786499E-2</v>
      </c>
      <c r="T14">
        <v>9.1886340519866903E-3</v>
      </c>
      <c r="U14">
        <v>3.5046407844617398E-2</v>
      </c>
      <c r="V14">
        <v>3.2412144223465597E-2</v>
      </c>
      <c r="W14">
        <v>6.3040107173452195E-2</v>
      </c>
      <c r="X14">
        <v>2.80540081721317E-2</v>
      </c>
      <c r="AA14" t="str">
        <f t="shared" si="11"/>
        <v>CL_64:1</v>
      </c>
      <c r="AB14">
        <f t="shared" si="12"/>
        <v>2.4196151196867102E-2</v>
      </c>
      <c r="AC14">
        <f t="shared" si="13"/>
        <v>1.5253358192524151E-2</v>
      </c>
      <c r="AD14">
        <f t="shared" si="14"/>
        <v>2.3772475982398247E-2</v>
      </c>
      <c r="AE14">
        <f t="shared" si="15"/>
        <v>1.6654626566384348E-2</v>
      </c>
      <c r="AF14">
        <f t="shared" si="16"/>
        <v>9.6210321266848413E-3</v>
      </c>
      <c r="AG14">
        <f t="shared" si="0"/>
        <v>3.345182785897545E-2</v>
      </c>
      <c r="AH14">
        <f t="shared" si="1"/>
        <v>7.5389779015014757E-2</v>
      </c>
      <c r="AI14">
        <f t="shared" si="2"/>
        <v>1.6524362156886595E-2</v>
      </c>
      <c r="AJ14">
        <f t="shared" si="3"/>
        <v>3.3729276034041494E-2</v>
      </c>
      <c r="AK14">
        <f t="shared" si="4"/>
        <v>4.5547057672791949E-2</v>
      </c>
      <c r="AM14" t="str">
        <f t="shared" si="5"/>
        <v>CL_64:1</v>
      </c>
      <c r="AN14">
        <f t="shared" si="6"/>
        <v>1.7899528812971736E-2</v>
      </c>
      <c r="AO14">
        <f t="shared" si="7"/>
        <v>4.0928460547542046E-2</v>
      </c>
      <c r="AQ14">
        <f t="shared" si="8"/>
        <v>6.1486679419445849E-3</v>
      </c>
      <c r="AR14">
        <f t="shared" si="9"/>
        <v>2.1864367257034358E-2</v>
      </c>
      <c r="AT14">
        <f t="shared" si="17"/>
        <v>2.7497678978523643E-3</v>
      </c>
      <c r="AU14">
        <f t="shared" si="18"/>
        <v>8.9260905547583393E-3</v>
      </c>
      <c r="AW14">
        <f t="shared" si="10"/>
        <v>7.6946344909647385E-2</v>
      </c>
    </row>
    <row r="15" spans="1:49" x14ac:dyDescent="0.2">
      <c r="A15" t="s">
        <v>1913</v>
      </c>
      <c r="B15">
        <v>683.64715719063599</v>
      </c>
      <c r="C15">
        <v>2.1117202984552299E-2</v>
      </c>
      <c r="D15">
        <v>1.8821818064274298E-2</v>
      </c>
      <c r="E15">
        <v>1.1798527687325099E-2</v>
      </c>
      <c r="F15">
        <v>1.47931313716172E-2</v>
      </c>
      <c r="G15">
        <v>1.2035716953506999E-2</v>
      </c>
      <c r="H15">
        <v>1.7255836257262201E-2</v>
      </c>
      <c r="I15">
        <v>1.22048689362906E-2</v>
      </c>
      <c r="J15">
        <v>9.1513288988973995E-3</v>
      </c>
      <c r="K15">
        <v>9.4133392064433292E-3</v>
      </c>
      <c r="L15">
        <v>1.3730431525546901E-2</v>
      </c>
      <c r="M15">
        <v>1.6981481619794399E-2</v>
      </c>
      <c r="N15">
        <v>2.9448000282123701E-2</v>
      </c>
      <c r="O15">
        <v>1.0865643890221301E-2</v>
      </c>
      <c r="P15">
        <v>7.1328992567684699E-2</v>
      </c>
      <c r="Q15">
        <v>3.7984926644882899E-2</v>
      </c>
      <c r="R15">
        <v>1.8915434304210998E-2</v>
      </c>
      <c r="S15">
        <v>3.6134061710414001E-2</v>
      </c>
      <c r="T15">
        <v>1.58571350401252E-2</v>
      </c>
      <c r="U15">
        <v>5.7074001806942602E-2</v>
      </c>
      <c r="V15">
        <v>1.8318070058567198E-2</v>
      </c>
      <c r="W15">
        <v>1.2117719016156801E-3</v>
      </c>
      <c r="X15">
        <v>1.0040296747941499E-2</v>
      </c>
      <c r="AA15" t="str">
        <f t="shared" si="11"/>
        <v>CL_66:6</v>
      </c>
      <c r="AB15">
        <f t="shared" si="12"/>
        <v>1.99695105244133E-2</v>
      </c>
      <c r="AC15">
        <f t="shared" si="13"/>
        <v>1.329582952947115E-2</v>
      </c>
      <c r="AD15">
        <f t="shared" si="14"/>
        <v>1.4645776605384599E-2</v>
      </c>
      <c r="AE15">
        <f t="shared" si="15"/>
        <v>1.0678098917593999E-2</v>
      </c>
      <c r="AF15">
        <f t="shared" si="16"/>
        <v>1.1571885365995115E-2</v>
      </c>
      <c r="AG15">
        <f t="shared" si="0"/>
        <v>2.3214740950959052E-2</v>
      </c>
      <c r="AH15">
        <f t="shared" si="1"/>
        <v>4.1097318228953003E-2</v>
      </c>
      <c r="AI15">
        <f t="shared" si="2"/>
        <v>2.5995598375269602E-2</v>
      </c>
      <c r="AJ15">
        <f t="shared" si="3"/>
        <v>3.7696035932754904E-2</v>
      </c>
      <c r="AK15">
        <f t="shared" si="4"/>
        <v>5.6260343247785897E-3</v>
      </c>
      <c r="AM15" t="str">
        <f t="shared" si="5"/>
        <v>CL_66:6</v>
      </c>
      <c r="AN15">
        <f t="shared" si="6"/>
        <v>1.4032220188571632E-2</v>
      </c>
      <c r="AO15">
        <f t="shared" si="7"/>
        <v>2.672594556254303E-2</v>
      </c>
      <c r="AQ15">
        <f t="shared" si="8"/>
        <v>3.6562793982103212E-3</v>
      </c>
      <c r="AR15">
        <f t="shared" si="9"/>
        <v>1.4008456857621369E-2</v>
      </c>
      <c r="AT15">
        <f t="shared" si="17"/>
        <v>1.6351378558260602E-3</v>
      </c>
      <c r="AU15">
        <f t="shared" si="18"/>
        <v>5.7189285641607024E-3</v>
      </c>
      <c r="AW15">
        <f t="shared" si="10"/>
        <v>0.11298377189100701</v>
      </c>
    </row>
    <row r="16" spans="1:49" x14ac:dyDescent="0.2">
      <c r="A16" t="s">
        <v>1914</v>
      </c>
      <c r="B16">
        <v>684.64732441471597</v>
      </c>
      <c r="C16">
        <v>9.5581962774941395E-2</v>
      </c>
      <c r="D16">
        <v>8.6827628067596405E-2</v>
      </c>
      <c r="E16">
        <v>4.5350376856577897E-2</v>
      </c>
      <c r="F16">
        <v>8.9130677801716296E-2</v>
      </c>
      <c r="G16">
        <v>5.7850497282032003E-2</v>
      </c>
      <c r="H16">
        <v>5.5843266823780602E-2</v>
      </c>
      <c r="I16">
        <v>3.6217527083402597E-2</v>
      </c>
      <c r="J16">
        <v>5.1040255574993899E-2</v>
      </c>
      <c r="K16">
        <v>3.2644579204408199E-2</v>
      </c>
      <c r="L16">
        <v>6.5260745403066006E-2</v>
      </c>
      <c r="M16">
        <v>9.6235704386557999E-2</v>
      </c>
      <c r="N16">
        <v>4.32531982939642E-2</v>
      </c>
      <c r="O16">
        <v>8.1837257711528999E-2</v>
      </c>
      <c r="P16">
        <v>0.112911304418481</v>
      </c>
      <c r="Q16">
        <v>8.5395052500005897E-2</v>
      </c>
      <c r="R16">
        <v>4.4348373792832699E-2</v>
      </c>
      <c r="S16">
        <v>4.2623752280778401E-2</v>
      </c>
      <c r="T16">
        <v>2.61212997933515E-2</v>
      </c>
      <c r="U16">
        <v>5.44743996359957E-2</v>
      </c>
      <c r="V16">
        <v>7.2667536131753502E-2</v>
      </c>
      <c r="W16">
        <v>5.7387872279849803E-2</v>
      </c>
      <c r="X16">
        <v>3.4194847236010899E-2</v>
      </c>
      <c r="AA16" t="str">
        <f t="shared" ref="AA16:AA79" si="19">A16</f>
        <v>CL_66:5</v>
      </c>
      <c r="AB16">
        <f t="shared" ref="AB16:AB79" si="20">AVERAGE(C16:D16)</f>
        <v>9.12047954212689E-2</v>
      </c>
      <c r="AC16">
        <f t="shared" ref="AC16:AC79" si="21">AVERAGE(E16:F16)</f>
        <v>6.7240527329147093E-2</v>
      </c>
      <c r="AD16">
        <f t="shared" ref="AD16:AD79" si="22">AVERAGE(G16:H16)</f>
        <v>5.6846882052906306E-2</v>
      </c>
      <c r="AE16">
        <f t="shared" ref="AE16:AE79" si="23">AVERAGE(I16:J16)</f>
        <v>4.3628891329198248E-2</v>
      </c>
      <c r="AF16">
        <f t="shared" ref="AF16:AF79" si="24">AVERAGE(K16:L16)</f>
        <v>4.8952662303737099E-2</v>
      </c>
      <c r="AG16">
        <f t="shared" ref="AG16:AG79" si="25">AVERAGE(M16:N16)</f>
        <v>6.9744451340261096E-2</v>
      </c>
      <c r="AH16">
        <f t="shared" ref="AH16:AH79" si="26">AVERAGE(O16:P16)</f>
        <v>9.7374281065005008E-2</v>
      </c>
      <c r="AI16">
        <f t="shared" si="2"/>
        <v>3.4372526037064949E-2</v>
      </c>
      <c r="AJ16">
        <f t="shared" si="3"/>
        <v>6.3570967883874605E-2</v>
      </c>
      <c r="AK16">
        <f t="shared" si="4"/>
        <v>4.5791359757930347E-2</v>
      </c>
      <c r="AM16" t="str">
        <f t="shared" si="5"/>
        <v>CL_66:5</v>
      </c>
      <c r="AN16">
        <f t="shared" si="6"/>
        <v>6.157475168725153E-2</v>
      </c>
      <c r="AO16">
        <f t="shared" si="7"/>
        <v>6.2170717216827195E-2</v>
      </c>
      <c r="AQ16">
        <f t="shared" si="8"/>
        <v>1.8800028596917196E-2</v>
      </c>
      <c r="AR16">
        <f t="shared" si="9"/>
        <v>2.4184891160333476E-2</v>
      </c>
      <c r="AT16">
        <f t="shared" ref="AT16:AT79" si="27">AQ16/SQRT(5)</f>
        <v>8.407628384329369E-3</v>
      </c>
      <c r="AU16">
        <f t="shared" ref="AU16:AU79" si="28">AR16/SQRT(6)</f>
        <v>9.8734404712607342E-3</v>
      </c>
      <c r="AW16">
        <f t="shared" si="10"/>
        <v>0.96642991253015698</v>
      </c>
    </row>
    <row r="17" spans="1:49" x14ac:dyDescent="0.2">
      <c r="A17" t="s">
        <v>1915</v>
      </c>
      <c r="B17">
        <v>685.64749163879605</v>
      </c>
      <c r="C17">
        <v>0.31390727767542698</v>
      </c>
      <c r="D17">
        <v>0.197119568527796</v>
      </c>
      <c r="E17">
        <v>0.223434697821287</v>
      </c>
      <c r="F17">
        <v>0.205400660845209</v>
      </c>
      <c r="G17">
        <v>0.19324870236421801</v>
      </c>
      <c r="H17">
        <v>0.22002635498994899</v>
      </c>
      <c r="I17">
        <v>0.24092286692893999</v>
      </c>
      <c r="J17">
        <v>0.207729539977386</v>
      </c>
      <c r="K17">
        <v>0.22455162326304201</v>
      </c>
      <c r="L17">
        <v>0.27446829929747801</v>
      </c>
      <c r="M17">
        <v>9.1674676953957701E-2</v>
      </c>
      <c r="N17">
        <v>5.0276506855831099E-2</v>
      </c>
      <c r="O17">
        <v>0.12130172619643</v>
      </c>
      <c r="P17">
        <v>0.10353400969003899</v>
      </c>
      <c r="Q17">
        <v>3.56937065899776E-2</v>
      </c>
      <c r="R17">
        <v>6.3318561943120799E-2</v>
      </c>
      <c r="S17">
        <v>2.42383747822933E-2</v>
      </c>
      <c r="T17">
        <v>2.08929831974476E-3</v>
      </c>
      <c r="U17">
        <v>7.2172376258058807E-2</v>
      </c>
      <c r="V17">
        <v>9.5441105477814703E-2</v>
      </c>
      <c r="W17">
        <v>5.3749945670515498E-2</v>
      </c>
      <c r="X17">
        <v>2.2385195097634199E-2</v>
      </c>
      <c r="AA17" t="str">
        <f t="shared" si="19"/>
        <v>CL_66:4</v>
      </c>
      <c r="AB17">
        <f t="shared" si="20"/>
        <v>0.25551342310161151</v>
      </c>
      <c r="AC17">
        <f t="shared" si="21"/>
        <v>0.21441767933324801</v>
      </c>
      <c r="AD17">
        <f t="shared" si="22"/>
        <v>0.20663752867708352</v>
      </c>
      <c r="AE17">
        <f t="shared" si="23"/>
        <v>0.22432620345316301</v>
      </c>
      <c r="AF17">
        <f t="shared" si="24"/>
        <v>0.24950996128026001</v>
      </c>
      <c r="AG17">
        <f t="shared" si="25"/>
        <v>7.09755919048944E-2</v>
      </c>
      <c r="AH17">
        <f t="shared" si="26"/>
        <v>0.1124178679432345</v>
      </c>
      <c r="AI17">
        <f t="shared" si="2"/>
        <v>1.3163836551019031E-2</v>
      </c>
      <c r="AJ17">
        <f t="shared" si="3"/>
        <v>8.3806740867936755E-2</v>
      </c>
      <c r="AK17">
        <f t="shared" si="4"/>
        <v>3.806757038407485E-2</v>
      </c>
      <c r="AM17" t="str">
        <f t="shared" si="5"/>
        <v>CL_66:4</v>
      </c>
      <c r="AN17">
        <f t="shared" si="6"/>
        <v>0.2300809591690732</v>
      </c>
      <c r="AO17">
        <f t="shared" si="7"/>
        <v>6.3686321530231904E-2</v>
      </c>
      <c r="AQ17">
        <f t="shared" si="8"/>
        <v>2.1519446592061123E-2</v>
      </c>
      <c r="AR17">
        <f t="shared" si="9"/>
        <v>3.8863769282862157E-2</v>
      </c>
      <c r="AT17">
        <f t="shared" si="27"/>
        <v>9.6237890836049708E-3</v>
      </c>
      <c r="AU17">
        <f t="shared" si="28"/>
        <v>1.5866067370710467E-2</v>
      </c>
      <c r="AW17">
        <f t="shared" si="10"/>
        <v>1.2767407674283985E-4</v>
      </c>
    </row>
    <row r="18" spans="1:49" x14ac:dyDescent="0.2">
      <c r="A18" t="s">
        <v>1916</v>
      </c>
      <c r="B18">
        <v>686.64765886287603</v>
      </c>
      <c r="C18">
        <v>0.127063563675299</v>
      </c>
      <c r="D18">
        <v>0.103914570775547</v>
      </c>
      <c r="E18">
        <v>6.4269310386319306E-2</v>
      </c>
      <c r="F18">
        <v>6.0912219930696003E-2</v>
      </c>
      <c r="G18">
        <v>6.1582470015759297E-2</v>
      </c>
      <c r="H18">
        <v>8.9721157746532706E-2</v>
      </c>
      <c r="I18">
        <v>9.0831434243782996E-2</v>
      </c>
      <c r="J18">
        <v>7.5914229722705506E-2</v>
      </c>
      <c r="K18">
        <v>8.7496701446055897E-2</v>
      </c>
      <c r="L18">
        <v>7.6068355600704601E-2</v>
      </c>
      <c r="M18">
        <v>9.1824790276533702E-2</v>
      </c>
      <c r="N18">
        <v>7.3506192141745502E-2</v>
      </c>
      <c r="O18">
        <v>0.16866293848964101</v>
      </c>
      <c r="P18">
        <v>0.177761939313995</v>
      </c>
      <c r="Q18">
        <v>9.9795611532423806E-2</v>
      </c>
      <c r="R18">
        <v>2.9102962796541999E-2</v>
      </c>
      <c r="S18">
        <v>7.3444187764011903E-2</v>
      </c>
      <c r="T18">
        <v>3.3847534638005002E-2</v>
      </c>
      <c r="U18">
        <v>7.2826418515785807E-2</v>
      </c>
      <c r="V18">
        <v>6.2075353747356801E-2</v>
      </c>
      <c r="W18">
        <v>4.5679677968493801E-2</v>
      </c>
      <c r="X18">
        <v>3.6282267214929699E-2</v>
      </c>
      <c r="AA18" t="str">
        <f t="shared" si="19"/>
        <v>CL_66:3</v>
      </c>
      <c r="AB18">
        <f t="shared" si="20"/>
        <v>0.115489067225423</v>
      </c>
      <c r="AC18">
        <f t="shared" si="21"/>
        <v>6.2590765158507658E-2</v>
      </c>
      <c r="AD18">
        <f t="shared" si="22"/>
        <v>7.5651813881146002E-2</v>
      </c>
      <c r="AE18">
        <f t="shared" si="23"/>
        <v>8.3372831983244244E-2</v>
      </c>
      <c r="AF18">
        <f t="shared" si="24"/>
        <v>8.1782528523380249E-2</v>
      </c>
      <c r="AG18">
        <f t="shared" si="25"/>
        <v>8.2665491209139602E-2</v>
      </c>
      <c r="AH18">
        <f t="shared" si="26"/>
        <v>0.17321243890181801</v>
      </c>
      <c r="AI18">
        <f t="shared" si="2"/>
        <v>5.3645861201008449E-2</v>
      </c>
      <c r="AJ18">
        <f t="shared" si="3"/>
        <v>6.7450886131571297E-2</v>
      </c>
      <c r="AK18">
        <f t="shared" si="4"/>
        <v>4.0980972591711753E-2</v>
      </c>
      <c r="AM18" t="str">
        <f t="shared" si="5"/>
        <v>CL_66:3</v>
      </c>
      <c r="AN18">
        <f t="shared" si="6"/>
        <v>8.3777401354340225E-2</v>
      </c>
      <c r="AO18">
        <f t="shared" si="7"/>
        <v>8.3591130007049819E-2</v>
      </c>
      <c r="AQ18">
        <f t="shared" si="8"/>
        <v>1.9523522168054242E-2</v>
      </c>
      <c r="AR18">
        <f t="shared" si="9"/>
        <v>5.2453998718833487E-2</v>
      </c>
      <c r="AT18">
        <f t="shared" si="27"/>
        <v>8.7311845455986716E-3</v>
      </c>
      <c r="AU18">
        <f t="shared" si="28"/>
        <v>2.1414255304957434E-2</v>
      </c>
      <c r="AW18">
        <f t="shared" si="10"/>
        <v>0.99434536468214152</v>
      </c>
    </row>
    <row r="19" spans="1:49" x14ac:dyDescent="0.2">
      <c r="A19" t="s">
        <v>1917</v>
      </c>
      <c r="B19">
        <v>687.64782608695702</v>
      </c>
      <c r="C19">
        <v>2.3145107064997901E-2</v>
      </c>
      <c r="D19">
        <v>4.32744355413478E-2</v>
      </c>
      <c r="E19">
        <v>2.2891606032318702E-2</v>
      </c>
      <c r="F19">
        <v>1.8095991196129101E-2</v>
      </c>
      <c r="G19">
        <v>3.5147012748448198E-2</v>
      </c>
      <c r="H19">
        <v>2.9202385209462001E-2</v>
      </c>
      <c r="I19">
        <v>1.5159374721690501E-2</v>
      </c>
      <c r="J19">
        <v>2.4021308061411902E-2</v>
      </c>
      <c r="K19">
        <v>1.14688157345951E-2</v>
      </c>
      <c r="L19">
        <v>2.6806733148764399E-2</v>
      </c>
      <c r="M19">
        <v>3.7844656109956597E-2</v>
      </c>
      <c r="N19">
        <v>3.0205002830974E-2</v>
      </c>
      <c r="O19">
        <v>4.2984124277358197E-2</v>
      </c>
      <c r="P19">
        <v>7.51859270392852E-2</v>
      </c>
      <c r="Q19">
        <v>3.53784036334037E-2</v>
      </c>
      <c r="R19">
        <v>1.6595623395325301E-2</v>
      </c>
      <c r="S19">
        <v>3.26177325082814E-2</v>
      </c>
      <c r="T19">
        <v>2.0454606050122798E-2</v>
      </c>
      <c r="U19">
        <v>5.5739103600425097E-2</v>
      </c>
      <c r="V19">
        <v>3.3286107782423503E-2</v>
      </c>
      <c r="W19">
        <v>5.2841720868137501E-2</v>
      </c>
      <c r="X19">
        <v>4.7183232158742303E-2</v>
      </c>
      <c r="AA19" t="str">
        <f t="shared" si="19"/>
        <v>CL_66:2</v>
      </c>
      <c r="AB19">
        <f t="shared" si="20"/>
        <v>3.3209771303172847E-2</v>
      </c>
      <c r="AC19">
        <f t="shared" si="21"/>
        <v>2.0493798614223901E-2</v>
      </c>
      <c r="AD19">
        <f t="shared" si="22"/>
        <v>3.2174698978955099E-2</v>
      </c>
      <c r="AE19">
        <f t="shared" si="23"/>
        <v>1.9590341391551202E-2</v>
      </c>
      <c r="AF19">
        <f t="shared" si="24"/>
        <v>1.9137774441679752E-2</v>
      </c>
      <c r="AG19">
        <f t="shared" si="25"/>
        <v>3.4024829470465298E-2</v>
      </c>
      <c r="AH19">
        <f t="shared" si="26"/>
        <v>5.9085025658321702E-2</v>
      </c>
      <c r="AI19">
        <f t="shared" si="2"/>
        <v>2.6536169279202097E-2</v>
      </c>
      <c r="AJ19">
        <f t="shared" si="3"/>
        <v>4.4512605691424303E-2</v>
      </c>
      <c r="AK19">
        <f t="shared" si="4"/>
        <v>5.0012476513439902E-2</v>
      </c>
      <c r="AM19" t="str">
        <f t="shared" si="5"/>
        <v>CL_66:2</v>
      </c>
      <c r="AN19">
        <f t="shared" si="6"/>
        <v>2.492127694591656E-2</v>
      </c>
      <c r="AO19">
        <f t="shared" si="7"/>
        <v>4.2834221322570656E-2</v>
      </c>
      <c r="AQ19">
        <f t="shared" si="8"/>
        <v>7.1200703890227923E-3</v>
      </c>
      <c r="AR19">
        <f t="shared" si="9"/>
        <v>1.2861423409230481E-2</v>
      </c>
      <c r="AT19">
        <f t="shared" si="27"/>
        <v>3.1841922788876671E-3</v>
      </c>
      <c r="AU19">
        <f t="shared" si="28"/>
        <v>5.2506541197502535E-3</v>
      </c>
      <c r="AW19">
        <f t="shared" si="10"/>
        <v>3.3093313528809641E-2</v>
      </c>
    </row>
    <row r="20" spans="1:49" x14ac:dyDescent="0.2">
      <c r="A20" t="s">
        <v>1918</v>
      </c>
      <c r="B20">
        <v>688.647993311037</v>
      </c>
      <c r="C20">
        <v>4.44541271627589E-2</v>
      </c>
      <c r="D20">
        <v>2.3351059066580301E-2</v>
      </c>
      <c r="E20">
        <v>1.6900080055778699E-2</v>
      </c>
      <c r="F20">
        <v>2.05385900018322E-2</v>
      </c>
      <c r="G20">
        <v>2.0359279553445901E-2</v>
      </c>
      <c r="H20">
        <v>1.34510375464507E-2</v>
      </c>
      <c r="I20">
        <v>1.7475651165311398E-2</v>
      </c>
      <c r="J20">
        <v>9.2802582817330097E-3</v>
      </c>
      <c r="K20">
        <v>1.7313528775225E-2</v>
      </c>
      <c r="L20">
        <v>8.1657511301946907E-3</v>
      </c>
      <c r="M20">
        <v>1.9245518882082101E-2</v>
      </c>
      <c r="N20">
        <v>2.0202689808694E-2</v>
      </c>
      <c r="O20">
        <v>0.13814281907065701</v>
      </c>
      <c r="P20">
        <v>8.6088062126097598E-2</v>
      </c>
      <c r="Q20">
        <v>2.0962914075155201E-2</v>
      </c>
      <c r="R20">
        <v>7.9649186334170303E-3</v>
      </c>
      <c r="S20">
        <v>2.0363941630153998E-2</v>
      </c>
      <c r="T20">
        <v>1.7928782516351199E-2</v>
      </c>
      <c r="U20">
        <v>9.9325477809108206E-2</v>
      </c>
      <c r="V20">
        <v>1.3718819891012399E-2</v>
      </c>
      <c r="W20">
        <v>6.4922073075882797E-2</v>
      </c>
      <c r="X20">
        <v>4.6442219482326103E-2</v>
      </c>
      <c r="AA20" t="str">
        <f t="shared" si="19"/>
        <v>CL_66:1</v>
      </c>
      <c r="AB20">
        <f t="shared" si="20"/>
        <v>3.3902593114669602E-2</v>
      </c>
      <c r="AC20">
        <f t="shared" si="21"/>
        <v>1.8719335028805448E-2</v>
      </c>
      <c r="AD20">
        <f t="shared" si="22"/>
        <v>1.6905158549948299E-2</v>
      </c>
      <c r="AE20">
        <f t="shared" si="23"/>
        <v>1.3377954723522205E-2</v>
      </c>
      <c r="AF20">
        <f t="shared" si="24"/>
        <v>1.2739639952709846E-2</v>
      </c>
      <c r="AG20">
        <f t="shared" si="25"/>
        <v>1.9724104345388051E-2</v>
      </c>
      <c r="AH20">
        <f t="shared" si="26"/>
        <v>0.1121154405983773</v>
      </c>
      <c r="AI20">
        <f t="shared" si="2"/>
        <v>1.9146362073252599E-2</v>
      </c>
      <c r="AJ20">
        <f t="shared" si="3"/>
        <v>5.6522148850060301E-2</v>
      </c>
      <c r="AK20">
        <f t="shared" si="4"/>
        <v>5.568214627910445E-2</v>
      </c>
      <c r="AM20" t="str">
        <f t="shared" si="5"/>
        <v>CL_66:1</v>
      </c>
      <c r="AN20">
        <f t="shared" si="6"/>
        <v>1.9128936273931078E-2</v>
      </c>
      <c r="AO20">
        <f t="shared" si="7"/>
        <v>5.2638040429236546E-2</v>
      </c>
      <c r="AQ20">
        <f t="shared" si="8"/>
        <v>8.6207713295723323E-3</v>
      </c>
      <c r="AR20">
        <f t="shared" si="9"/>
        <v>3.7970164988983007E-2</v>
      </c>
      <c r="AT20">
        <f t="shared" si="27"/>
        <v>3.8553261422809952E-3</v>
      </c>
      <c r="AU20">
        <f t="shared" si="28"/>
        <v>1.5501254945383139E-2</v>
      </c>
      <c r="AW20">
        <f t="shared" si="10"/>
        <v>0.11997413390681314</v>
      </c>
    </row>
    <row r="21" spans="1:49" x14ac:dyDescent="0.2">
      <c r="A21" t="s">
        <v>1919</v>
      </c>
      <c r="B21">
        <v>695.64916387959897</v>
      </c>
      <c r="C21">
        <v>1.11602536225839E-2</v>
      </c>
      <c r="D21">
        <v>2.8360844867772898E-2</v>
      </c>
      <c r="E21">
        <v>2.3437985239461601E-2</v>
      </c>
      <c r="F21">
        <v>1.05511988478314E-2</v>
      </c>
      <c r="G21">
        <v>1.3973564417247701E-2</v>
      </c>
      <c r="H21">
        <v>9.9246917564741501E-3</v>
      </c>
      <c r="I21">
        <v>8.8188124894463902E-3</v>
      </c>
      <c r="J21">
        <v>9.1787240952879903E-3</v>
      </c>
      <c r="K21">
        <v>1.20593760875507E-3</v>
      </c>
      <c r="L21">
        <v>1.15699002076394E-2</v>
      </c>
      <c r="M21">
        <v>3.3627744901277803E-2</v>
      </c>
      <c r="N21">
        <v>2.5319655045450799E-2</v>
      </c>
      <c r="O21">
        <v>3.3737952776292398E-4</v>
      </c>
      <c r="P21">
        <v>6.7493125151317807E-2</v>
      </c>
      <c r="Q21">
        <v>4.4831652924409202E-2</v>
      </c>
      <c r="R21">
        <v>1.1940227414191399E-2</v>
      </c>
      <c r="S21">
        <v>2.8126125929050401E-2</v>
      </c>
      <c r="T21">
        <v>1.18946885456611E-2</v>
      </c>
      <c r="U21">
        <v>2.50418738899632E-2</v>
      </c>
      <c r="V21">
        <v>4.6390452847128102E-2</v>
      </c>
      <c r="W21">
        <v>4.0764279940016801E-2</v>
      </c>
      <c r="X21">
        <v>2.73070512477912E-2</v>
      </c>
      <c r="AA21" t="str">
        <f t="shared" si="19"/>
        <v>CL_68:8</v>
      </c>
      <c r="AB21">
        <f t="shared" si="20"/>
        <v>1.9760549245178401E-2</v>
      </c>
      <c r="AC21">
        <f t="shared" si="21"/>
        <v>1.6994592043646499E-2</v>
      </c>
      <c r="AD21">
        <f t="shared" si="22"/>
        <v>1.1949128086860925E-2</v>
      </c>
      <c r="AE21">
        <f t="shared" si="23"/>
        <v>8.9987682923671902E-3</v>
      </c>
      <c r="AF21">
        <f t="shared" si="24"/>
        <v>6.3879189081972347E-3</v>
      </c>
      <c r="AG21">
        <f t="shared" si="25"/>
        <v>2.9473699973364301E-2</v>
      </c>
      <c r="AH21">
        <f t="shared" si="26"/>
        <v>3.3915252339540368E-2</v>
      </c>
      <c r="AI21">
        <f t="shared" si="2"/>
        <v>2.0010407237355751E-2</v>
      </c>
      <c r="AJ21">
        <f t="shared" si="3"/>
        <v>3.5716163368545648E-2</v>
      </c>
      <c r="AK21">
        <f t="shared" si="4"/>
        <v>3.4035665593904002E-2</v>
      </c>
      <c r="AM21" t="str">
        <f t="shared" si="5"/>
        <v>CL_68:8</v>
      </c>
      <c r="AN21">
        <f t="shared" si="6"/>
        <v>1.281819131525005E-2</v>
      </c>
      <c r="AO21">
        <f t="shared" si="7"/>
        <v>3.0630237702542019E-2</v>
      </c>
      <c r="AQ21">
        <f t="shared" si="8"/>
        <v>5.530151964977097E-3</v>
      </c>
      <c r="AR21">
        <f t="shared" si="9"/>
        <v>6.3712887000390746E-3</v>
      </c>
      <c r="AT21">
        <f t="shared" si="27"/>
        <v>2.4731591439185649E-3</v>
      </c>
      <c r="AU21">
        <f t="shared" si="28"/>
        <v>2.6010677198426806E-3</v>
      </c>
      <c r="AW21">
        <f t="shared" si="10"/>
        <v>1.5824655826952329E-3</v>
      </c>
    </row>
    <row r="22" spans="1:49" x14ac:dyDescent="0.2">
      <c r="A22" t="s">
        <v>1920</v>
      </c>
      <c r="B22">
        <v>696.64933110367895</v>
      </c>
      <c r="C22">
        <v>2.8333825036638401E-2</v>
      </c>
      <c r="D22">
        <v>1.24943139714288E-2</v>
      </c>
      <c r="E22">
        <v>1.32919427242145E-2</v>
      </c>
      <c r="F22">
        <v>4.1985748918664599E-2</v>
      </c>
      <c r="G22">
        <v>2.9584583544256599E-2</v>
      </c>
      <c r="H22">
        <v>1.26676401410598E-2</v>
      </c>
      <c r="I22">
        <v>2.8802247740475101E-2</v>
      </c>
      <c r="J22">
        <v>1.41725178489216E-2</v>
      </c>
      <c r="K22">
        <v>1.49733735369102E-2</v>
      </c>
      <c r="L22">
        <v>3.5605616144024098E-2</v>
      </c>
      <c r="M22">
        <v>3.2383001756879103E-2</v>
      </c>
      <c r="N22">
        <v>3.4580405900566401E-2</v>
      </c>
      <c r="O22">
        <v>3.9754842078022101E-2</v>
      </c>
      <c r="P22">
        <v>6.7706948923858298E-2</v>
      </c>
      <c r="Q22">
        <v>3.79344518199735E-2</v>
      </c>
      <c r="R22">
        <v>3.28280182409003E-2</v>
      </c>
      <c r="S22">
        <v>1.2445856126998899E-2</v>
      </c>
      <c r="T22">
        <v>2.9143975531082101E-2</v>
      </c>
      <c r="U22">
        <v>6.9470288588038304E-2</v>
      </c>
      <c r="V22">
        <v>2.6035896255150199E-2</v>
      </c>
      <c r="W22">
        <v>2.7369620929389701E-2</v>
      </c>
      <c r="X22">
        <v>2.63190376935073E-2</v>
      </c>
      <c r="AA22" t="str">
        <f t="shared" si="19"/>
        <v>CL_68:7</v>
      </c>
      <c r="AB22">
        <f t="shared" si="20"/>
        <v>2.04140695040336E-2</v>
      </c>
      <c r="AC22">
        <f t="shared" si="21"/>
        <v>2.763884582143955E-2</v>
      </c>
      <c r="AD22">
        <f t="shared" si="22"/>
        <v>2.11261118426582E-2</v>
      </c>
      <c r="AE22">
        <f t="shared" si="23"/>
        <v>2.1487382794698352E-2</v>
      </c>
      <c r="AF22">
        <f t="shared" si="24"/>
        <v>2.528949484046715E-2</v>
      </c>
      <c r="AG22">
        <f t="shared" si="25"/>
        <v>3.3481703828722752E-2</v>
      </c>
      <c r="AH22">
        <f t="shared" si="26"/>
        <v>5.37308955009402E-2</v>
      </c>
      <c r="AI22">
        <f t="shared" si="2"/>
        <v>2.07949158290405E-2</v>
      </c>
      <c r="AJ22">
        <f t="shared" si="3"/>
        <v>4.775309242159425E-2</v>
      </c>
      <c r="AK22">
        <f t="shared" si="4"/>
        <v>2.6844329311448499E-2</v>
      </c>
      <c r="AM22" t="str">
        <f t="shared" si="5"/>
        <v>CL_68:7</v>
      </c>
      <c r="AN22">
        <f t="shared" si="6"/>
        <v>2.319118096065937E-2</v>
      </c>
      <c r="AO22">
        <f t="shared" si="7"/>
        <v>3.6520987378349239E-2</v>
      </c>
      <c r="AQ22">
        <f t="shared" si="8"/>
        <v>3.1250772209254736E-3</v>
      </c>
      <c r="AR22">
        <f t="shared" si="9"/>
        <v>1.3897170606846873E-2</v>
      </c>
      <c r="AT22">
        <f t="shared" si="27"/>
        <v>1.3975770201850974E-3</v>
      </c>
      <c r="AU22">
        <f t="shared" si="28"/>
        <v>5.6734961425298821E-3</v>
      </c>
      <c r="AW22">
        <f t="shared" si="10"/>
        <v>9.8161032859721345E-2</v>
      </c>
    </row>
    <row r="23" spans="1:49" x14ac:dyDescent="0.2">
      <c r="A23" t="s">
        <v>1921</v>
      </c>
      <c r="B23">
        <v>697.64949832775903</v>
      </c>
      <c r="C23">
        <v>5.5074886636676597E-2</v>
      </c>
      <c r="D23">
        <v>3.4676786362238102E-2</v>
      </c>
      <c r="E23">
        <v>4.3550967690305503E-2</v>
      </c>
      <c r="F23">
        <v>2.14463075420868E-2</v>
      </c>
      <c r="G23">
        <v>4.3616233076395998E-2</v>
      </c>
      <c r="H23">
        <v>3.2657178370278997E-2</v>
      </c>
      <c r="I23">
        <v>1.7503466055625298E-2</v>
      </c>
      <c r="J23">
        <v>1.90134391324258E-2</v>
      </c>
      <c r="K23">
        <v>3.01892010092163E-2</v>
      </c>
      <c r="L23">
        <v>3.6921223876278303E-2</v>
      </c>
      <c r="M23">
        <v>1.1139360108014799E-2</v>
      </c>
      <c r="N23">
        <v>4.2616110473138201E-2</v>
      </c>
      <c r="O23">
        <v>0.10229350258995</v>
      </c>
      <c r="P23">
        <v>8.97503194011222E-2</v>
      </c>
      <c r="Q23">
        <v>1.2577748445093099E-2</v>
      </c>
      <c r="R23">
        <v>3.5869264974232297E-2</v>
      </c>
      <c r="S23">
        <v>2.47575817152332E-2</v>
      </c>
      <c r="T23">
        <v>1.0425397757311499E-2</v>
      </c>
      <c r="U23">
        <v>2.1540341062920999E-2</v>
      </c>
      <c r="V23">
        <v>2.9110794554452101E-2</v>
      </c>
      <c r="W23">
        <v>3.5556337259290201E-2</v>
      </c>
      <c r="X23">
        <v>4.5231784624452702E-2</v>
      </c>
      <c r="AA23" t="str">
        <f t="shared" si="19"/>
        <v>CL_68:6</v>
      </c>
      <c r="AB23">
        <f t="shared" si="20"/>
        <v>4.4875836499457353E-2</v>
      </c>
      <c r="AC23">
        <f t="shared" si="21"/>
        <v>3.2498637616196153E-2</v>
      </c>
      <c r="AD23">
        <f t="shared" si="22"/>
        <v>3.8136705723337494E-2</v>
      </c>
      <c r="AE23">
        <f t="shared" si="23"/>
        <v>1.8258452594025549E-2</v>
      </c>
      <c r="AF23">
        <f t="shared" si="24"/>
        <v>3.3555212442747298E-2</v>
      </c>
      <c r="AG23">
        <f t="shared" si="25"/>
        <v>2.68777352905765E-2</v>
      </c>
      <c r="AH23">
        <f t="shared" si="26"/>
        <v>9.60219109955361E-2</v>
      </c>
      <c r="AI23">
        <f t="shared" si="2"/>
        <v>1.759148973627235E-2</v>
      </c>
      <c r="AJ23">
        <f t="shared" si="3"/>
        <v>2.5325567808686548E-2</v>
      </c>
      <c r="AK23">
        <f t="shared" si="4"/>
        <v>4.0394060941871451E-2</v>
      </c>
      <c r="AM23" t="str">
        <f t="shared" si="5"/>
        <v>CL_68:6</v>
      </c>
      <c r="AN23">
        <f t="shared" si="6"/>
        <v>3.3464968975152776E-2</v>
      </c>
      <c r="AO23">
        <f t="shared" si="7"/>
        <v>4.1242152954588593E-2</v>
      </c>
      <c r="AQ23">
        <f t="shared" si="8"/>
        <v>9.8006773047810899E-3</v>
      </c>
      <c r="AR23">
        <f t="shared" si="9"/>
        <v>3.1703979242698931E-2</v>
      </c>
      <c r="AT23">
        <f t="shared" si="27"/>
        <v>4.3829961358059881E-3</v>
      </c>
      <c r="AU23">
        <f t="shared" si="28"/>
        <v>1.2943095326733638E-2</v>
      </c>
      <c r="AW23">
        <f t="shared" si="10"/>
        <v>0.62372487622479367</v>
      </c>
    </row>
    <row r="24" spans="1:49" x14ac:dyDescent="0.2">
      <c r="A24" t="s">
        <v>1922</v>
      </c>
      <c r="B24">
        <v>698.64966555183901</v>
      </c>
      <c r="C24">
        <v>6.6127698169228602E-2</v>
      </c>
      <c r="D24">
        <v>9.6285757731218002E-2</v>
      </c>
      <c r="E24">
        <v>6.3154098197794495E-2</v>
      </c>
      <c r="F24">
        <v>7.8032700633238694E-2</v>
      </c>
      <c r="G24">
        <v>6.0438756070382599E-2</v>
      </c>
      <c r="H24">
        <v>5.1234768819843499E-2</v>
      </c>
      <c r="I24">
        <v>7.7575780984480106E-2</v>
      </c>
      <c r="J24">
        <v>7.0731553772126393E-2</v>
      </c>
      <c r="K24">
        <v>3.5250633893019898E-2</v>
      </c>
      <c r="L24">
        <v>6.2434230594678002E-2</v>
      </c>
      <c r="M24">
        <v>5.2222283848499397E-2</v>
      </c>
      <c r="N24">
        <v>3.2275179720725897E-2</v>
      </c>
      <c r="O24">
        <v>0.134546289032069</v>
      </c>
      <c r="P24">
        <v>0.15739270261909399</v>
      </c>
      <c r="Q24">
        <v>3.7219635216445203E-2</v>
      </c>
      <c r="R24">
        <v>3.6727605174237302E-2</v>
      </c>
      <c r="S24">
        <v>2.9081519573849201E-2</v>
      </c>
      <c r="T24">
        <v>2.8437666482229298E-2</v>
      </c>
      <c r="U24">
        <v>0.12542589194002501</v>
      </c>
      <c r="V24">
        <v>0.13215556760062899</v>
      </c>
      <c r="W24">
        <v>8.3074707564675707E-2</v>
      </c>
      <c r="X24">
        <v>3.19692835387052E-2</v>
      </c>
      <c r="AA24" t="str">
        <f t="shared" si="19"/>
        <v>CL_68:5</v>
      </c>
      <c r="AB24">
        <f t="shared" si="20"/>
        <v>8.1206727950223295E-2</v>
      </c>
      <c r="AC24">
        <f t="shared" si="21"/>
        <v>7.0593399415516594E-2</v>
      </c>
      <c r="AD24">
        <f t="shared" si="22"/>
        <v>5.5836762445113049E-2</v>
      </c>
      <c r="AE24">
        <f t="shared" si="23"/>
        <v>7.4153667378303256E-2</v>
      </c>
      <c r="AF24">
        <f t="shared" si="24"/>
        <v>4.8842432243848946E-2</v>
      </c>
      <c r="AG24">
        <f t="shared" si="25"/>
        <v>4.224873178461265E-2</v>
      </c>
      <c r="AH24">
        <f t="shared" si="26"/>
        <v>0.1459694958255815</v>
      </c>
      <c r="AI24">
        <f t="shared" si="2"/>
        <v>2.8759593028039251E-2</v>
      </c>
      <c r="AJ24">
        <f t="shared" si="3"/>
        <v>0.12879072977032702</v>
      </c>
      <c r="AK24">
        <f t="shared" si="4"/>
        <v>5.752199555169045E-2</v>
      </c>
      <c r="AM24" t="str">
        <f t="shared" si="5"/>
        <v>CL_68:5</v>
      </c>
      <c r="AN24">
        <f t="shared" si="6"/>
        <v>6.6126597886601024E-2</v>
      </c>
      <c r="AO24">
        <f t="shared" si="7"/>
        <v>8.0658109192050173E-2</v>
      </c>
      <c r="AQ24">
        <f t="shared" si="8"/>
        <v>1.3383007683608519E-2</v>
      </c>
      <c r="AR24">
        <f t="shared" si="9"/>
        <v>5.3118599367264194E-2</v>
      </c>
      <c r="AT24">
        <f t="shared" si="27"/>
        <v>5.985062984790129E-3</v>
      </c>
      <c r="AU24">
        <f t="shared" si="28"/>
        <v>2.1685577383520446E-2</v>
      </c>
      <c r="AW24">
        <f t="shared" si="10"/>
        <v>0.58156944152208179</v>
      </c>
    </row>
    <row r="25" spans="1:49" x14ac:dyDescent="0.2">
      <c r="A25" t="s">
        <v>1923</v>
      </c>
      <c r="B25">
        <v>699.64983277592</v>
      </c>
      <c r="C25">
        <v>5.1623561504065898E-2</v>
      </c>
      <c r="D25">
        <v>7.1055641848738305E-2</v>
      </c>
      <c r="E25">
        <v>0.105352120354718</v>
      </c>
      <c r="F25">
        <v>0.101122904366793</v>
      </c>
      <c r="G25">
        <v>0.107243245725545</v>
      </c>
      <c r="H25">
        <v>8.3155171806323896E-2</v>
      </c>
      <c r="I25">
        <v>0.124153000502482</v>
      </c>
      <c r="J25">
        <v>8.0153573356463795E-2</v>
      </c>
      <c r="K25">
        <v>7.2467133808237397E-2</v>
      </c>
      <c r="L25">
        <v>0.12312758560036501</v>
      </c>
      <c r="M25">
        <v>8.6375059377334695E-2</v>
      </c>
      <c r="N25">
        <v>4.1656332125489998E-2</v>
      </c>
      <c r="O25">
        <v>0.16674889309354399</v>
      </c>
      <c r="P25">
        <v>4.67231835580025E-2</v>
      </c>
      <c r="Q25">
        <v>3.5337480141282997E-2</v>
      </c>
      <c r="R25">
        <v>1.27901114553196E-3</v>
      </c>
      <c r="S25">
        <v>3.5712034813583697E-2</v>
      </c>
      <c r="T25">
        <v>1.4158151765598301E-2</v>
      </c>
      <c r="U25">
        <v>1.77270920955203E-2</v>
      </c>
      <c r="V25">
        <v>6.0214786566745199E-2</v>
      </c>
      <c r="W25">
        <v>6.9153111969450301E-2</v>
      </c>
      <c r="X25">
        <v>1.0464762257045899E-2</v>
      </c>
      <c r="AA25" t="str">
        <f t="shared" si="19"/>
        <v>CL_18:1-18:1-16:1-16:1</v>
      </c>
      <c r="AB25">
        <f t="shared" si="20"/>
        <v>6.1339601676402102E-2</v>
      </c>
      <c r="AC25">
        <f t="shared" si="21"/>
        <v>0.1032375123607555</v>
      </c>
      <c r="AD25">
        <f t="shared" si="22"/>
        <v>9.5199208765934448E-2</v>
      </c>
      <c r="AE25">
        <f t="shared" si="23"/>
        <v>0.1021532869294729</v>
      </c>
      <c r="AF25">
        <f t="shared" si="24"/>
        <v>9.7797359704301201E-2</v>
      </c>
      <c r="AG25">
        <f t="shared" si="25"/>
        <v>6.4015695751412346E-2</v>
      </c>
      <c r="AH25">
        <f t="shared" si="26"/>
        <v>0.10673603832577325</v>
      </c>
      <c r="AI25">
        <f t="shared" si="2"/>
        <v>2.4935093289590999E-2</v>
      </c>
      <c r="AJ25">
        <f t="shared" si="3"/>
        <v>3.8970939331132749E-2</v>
      </c>
      <c r="AK25">
        <f t="shared" si="4"/>
        <v>3.9808937113248101E-2</v>
      </c>
      <c r="AM25" t="str">
        <f t="shared" si="5"/>
        <v>CL_18:1-18:1-16:1-16:1</v>
      </c>
      <c r="AN25">
        <f t="shared" si="6"/>
        <v>9.1945393887373231E-2</v>
      </c>
      <c r="AO25">
        <f t="shared" si="7"/>
        <v>5.4893340762231492E-2</v>
      </c>
      <c r="AQ25">
        <f t="shared" si="8"/>
        <v>1.7415943500306254E-2</v>
      </c>
      <c r="AR25">
        <f t="shared" si="9"/>
        <v>3.2208078736646106E-2</v>
      </c>
      <c r="AT25">
        <f t="shared" si="27"/>
        <v>7.7886467117960828E-3</v>
      </c>
      <c r="AU25">
        <f t="shared" si="28"/>
        <v>1.3148893083361271E-2</v>
      </c>
      <c r="AW25">
        <f t="shared" si="10"/>
        <v>6.3206221313203512E-2</v>
      </c>
    </row>
    <row r="26" spans="1:49" x14ac:dyDescent="0.2">
      <c r="A26" t="s">
        <v>1924</v>
      </c>
      <c r="B26">
        <v>700.65</v>
      </c>
      <c r="C26">
        <v>0.185367897754562</v>
      </c>
      <c r="D26">
        <v>0.14266964637084401</v>
      </c>
      <c r="E26">
        <v>8.6797620398535502E-2</v>
      </c>
      <c r="F26">
        <v>6.5062774754731101E-2</v>
      </c>
      <c r="G26">
        <v>9.9791407624237896E-2</v>
      </c>
      <c r="H26">
        <v>9.5904212643543693E-2</v>
      </c>
      <c r="I26">
        <v>9.0588006396509602E-2</v>
      </c>
      <c r="J26">
        <v>4.79157723392638E-2</v>
      </c>
      <c r="K26">
        <v>6.3360243872851996E-2</v>
      </c>
      <c r="L26">
        <v>4.3920576667887901E-2</v>
      </c>
      <c r="M26">
        <v>0.16798671083259101</v>
      </c>
      <c r="N26">
        <v>0.17430732494713699</v>
      </c>
      <c r="O26">
        <v>0.43847517675855602</v>
      </c>
      <c r="P26">
        <v>0.39035201228168198</v>
      </c>
      <c r="Q26">
        <v>0.245142541430556</v>
      </c>
      <c r="R26">
        <v>6.9618243149137504E-2</v>
      </c>
      <c r="S26">
        <v>0.116885731980686</v>
      </c>
      <c r="T26">
        <v>6.3304320886888005E-2</v>
      </c>
      <c r="U26">
        <v>0.231369434017755</v>
      </c>
      <c r="V26">
        <v>0.171902716677648</v>
      </c>
      <c r="W26">
        <v>0.21254292836472599</v>
      </c>
      <c r="X26">
        <v>0.160769434640086</v>
      </c>
      <c r="AA26" t="str">
        <f t="shared" si="19"/>
        <v>CL_18:1-18:1-16:0-16:1_18:2-18:1-16:0-16:0_18:2-18:0-16:1-16:0</v>
      </c>
      <c r="AB26">
        <f t="shared" si="20"/>
        <v>0.16401877206270299</v>
      </c>
      <c r="AC26">
        <f t="shared" si="21"/>
        <v>7.5930197576633301E-2</v>
      </c>
      <c r="AD26">
        <f t="shared" si="22"/>
        <v>9.7847810133890795E-2</v>
      </c>
      <c r="AE26">
        <f t="shared" si="23"/>
        <v>6.9251889367886704E-2</v>
      </c>
      <c r="AF26">
        <f t="shared" si="24"/>
        <v>5.3640410270369948E-2</v>
      </c>
      <c r="AG26">
        <f t="shared" si="25"/>
        <v>0.171147017889864</v>
      </c>
      <c r="AH26">
        <f t="shared" si="26"/>
        <v>0.414413594520119</v>
      </c>
      <c r="AI26">
        <f t="shared" si="2"/>
        <v>9.0095026433787001E-2</v>
      </c>
      <c r="AJ26">
        <f t="shared" si="3"/>
        <v>0.2016360753477015</v>
      </c>
      <c r="AK26">
        <f t="shared" si="4"/>
        <v>0.18665618150240598</v>
      </c>
      <c r="AM26" t="str">
        <f t="shared" si="5"/>
        <v>CL_18:1-18:1-16:0-16:1_18:2-18:1-16:0-16:0_18:2-18:0-16:1-16:0</v>
      </c>
      <c r="AN26">
        <f t="shared" si="6"/>
        <v>9.2137815882296747E-2</v>
      </c>
      <c r="AO26">
        <f t="shared" si="7"/>
        <v>0.2127895791387755</v>
      </c>
      <c r="AQ26">
        <f t="shared" si="8"/>
        <v>4.3208733660502555E-2</v>
      </c>
      <c r="AR26">
        <f t="shared" si="9"/>
        <v>0.12067275465922377</v>
      </c>
      <c r="AT26">
        <f t="shared" si="27"/>
        <v>1.9323533137313404E-2</v>
      </c>
      <c r="AU26">
        <f t="shared" si="28"/>
        <v>4.9264445795193269E-2</v>
      </c>
      <c r="AW26">
        <f t="shared" si="10"/>
        <v>8.9105378822621886E-2</v>
      </c>
    </row>
    <row r="27" spans="1:49" x14ac:dyDescent="0.2">
      <c r="A27" t="s">
        <v>1925</v>
      </c>
      <c r="B27">
        <v>701.65016722407995</v>
      </c>
      <c r="C27">
        <v>9.0235959471980806E-2</v>
      </c>
      <c r="D27">
        <v>6.9516400816344803E-2</v>
      </c>
      <c r="E27">
        <v>6.9091691047553305E-2</v>
      </c>
      <c r="F27">
        <v>6.0538261870201698E-2</v>
      </c>
      <c r="G27">
        <v>5.52185718867515E-2</v>
      </c>
      <c r="H27">
        <v>6.2228399419191498E-2</v>
      </c>
      <c r="I27">
        <v>5.4783146447516202E-2</v>
      </c>
      <c r="J27">
        <v>2.8038766478926901E-2</v>
      </c>
      <c r="K27">
        <v>5.7421883934993499E-2</v>
      </c>
      <c r="L27">
        <v>2.7516602938676901E-2</v>
      </c>
      <c r="M27">
        <v>8.5437940882180194E-2</v>
      </c>
      <c r="N27">
        <v>8.6995473351970304E-2</v>
      </c>
      <c r="O27">
        <v>0.231829094525146</v>
      </c>
      <c r="P27">
        <v>0.20817681731434001</v>
      </c>
      <c r="Q27">
        <v>7.5367424516793805E-2</v>
      </c>
      <c r="R27">
        <v>7.2559564605811699E-2</v>
      </c>
      <c r="S27">
        <v>0.102758070352493</v>
      </c>
      <c r="T27">
        <v>2.7250132254669501E-2</v>
      </c>
      <c r="U27">
        <v>0.17515180006949099</v>
      </c>
      <c r="V27">
        <v>0.12705088211375601</v>
      </c>
      <c r="W27">
        <v>0.13788212599373201</v>
      </c>
      <c r="X27">
        <v>0.155325780562797</v>
      </c>
      <c r="AA27" t="str">
        <f t="shared" si="19"/>
        <v>CL_18:1-18:1-16:0-16:0_18:2-18:0-16:0-16:0_18:1-18:0-16:0-16:1</v>
      </c>
      <c r="AB27">
        <f t="shared" si="20"/>
        <v>7.9876180144162812E-2</v>
      </c>
      <c r="AC27">
        <f t="shared" si="21"/>
        <v>6.4814976458877502E-2</v>
      </c>
      <c r="AD27">
        <f t="shared" si="22"/>
        <v>5.8723485652971502E-2</v>
      </c>
      <c r="AE27">
        <f t="shared" si="23"/>
        <v>4.141095646322155E-2</v>
      </c>
      <c r="AF27">
        <f t="shared" si="24"/>
        <v>4.2469243436835197E-2</v>
      </c>
      <c r="AG27">
        <f t="shared" si="25"/>
        <v>8.6216707117075242E-2</v>
      </c>
      <c r="AH27">
        <f t="shared" si="26"/>
        <v>0.220002955919743</v>
      </c>
      <c r="AI27">
        <f t="shared" si="2"/>
        <v>6.5004101303581252E-2</v>
      </c>
      <c r="AJ27">
        <f t="shared" si="3"/>
        <v>0.15110134109162349</v>
      </c>
      <c r="AK27">
        <f t="shared" si="4"/>
        <v>0.1466039532782645</v>
      </c>
      <c r="AM27" t="str">
        <f t="shared" si="5"/>
        <v>CL_18:1-18:1-16:0-16:0_18:2-18:0-16:0-16:0_18:1-18:0-16:0-16:1</v>
      </c>
      <c r="AN27">
        <f t="shared" si="6"/>
        <v>5.7458968431213717E-2</v>
      </c>
      <c r="AO27">
        <f t="shared" si="7"/>
        <v>0.1337858117420575</v>
      </c>
      <c r="AQ27">
        <f t="shared" si="8"/>
        <v>1.6128172419885883E-2</v>
      </c>
      <c r="AR27">
        <f t="shared" si="9"/>
        <v>6.1014899133159745E-2</v>
      </c>
      <c r="AT27">
        <f t="shared" si="27"/>
        <v>7.2127379767404224E-3</v>
      </c>
      <c r="AU27">
        <f t="shared" si="28"/>
        <v>2.4909228263937506E-2</v>
      </c>
      <c r="AW27">
        <f t="shared" si="10"/>
        <v>4.6898852467848369E-2</v>
      </c>
    </row>
    <row r="28" spans="1:49" x14ac:dyDescent="0.2">
      <c r="A28" t="s">
        <v>1926</v>
      </c>
      <c r="B28">
        <v>702.65033444816095</v>
      </c>
      <c r="C28">
        <v>4.7877296669491601E-2</v>
      </c>
      <c r="D28">
        <v>9.6397422847066094E-2</v>
      </c>
      <c r="E28">
        <v>5.6245316141553203E-2</v>
      </c>
      <c r="F28">
        <v>5.9659023809105503E-2</v>
      </c>
      <c r="G28">
        <v>6.6539458105191601E-2</v>
      </c>
      <c r="H28">
        <v>3.5046726027893903E-2</v>
      </c>
      <c r="I28">
        <v>4.20389269108239E-2</v>
      </c>
      <c r="J28">
        <v>2.7795222664106799E-2</v>
      </c>
      <c r="K28">
        <v>1.5631490015997899E-2</v>
      </c>
      <c r="L28">
        <v>6.4229905065632795E-2</v>
      </c>
      <c r="M28">
        <v>0.14109625101339299</v>
      </c>
      <c r="N28">
        <v>0.13151742800460001</v>
      </c>
      <c r="O28">
        <v>0.269166611314544</v>
      </c>
      <c r="P28">
        <v>0.396911250664572</v>
      </c>
      <c r="Q28">
        <v>6.4581937410398194E-2</v>
      </c>
      <c r="R28">
        <v>8.8176123310059598E-2</v>
      </c>
      <c r="S28">
        <v>7.5740812383920095E-2</v>
      </c>
      <c r="T28">
        <v>6.5456564289605806E-2</v>
      </c>
      <c r="U28">
        <v>0.107411682391002</v>
      </c>
      <c r="V28">
        <v>0.168074699806495</v>
      </c>
      <c r="W28">
        <v>0.146733715803855</v>
      </c>
      <c r="X28">
        <v>0.16792238236725299</v>
      </c>
      <c r="AA28" t="str">
        <f t="shared" si="19"/>
        <v>CL_68:1</v>
      </c>
      <c r="AB28">
        <f t="shared" si="20"/>
        <v>7.2137359758278841E-2</v>
      </c>
      <c r="AC28">
        <f t="shared" si="21"/>
        <v>5.7952169975329357E-2</v>
      </c>
      <c r="AD28">
        <f t="shared" si="22"/>
        <v>5.0793092066542755E-2</v>
      </c>
      <c r="AE28">
        <f t="shared" si="23"/>
        <v>3.4917074787465349E-2</v>
      </c>
      <c r="AF28">
        <f t="shared" si="24"/>
        <v>3.9930697540815345E-2</v>
      </c>
      <c r="AG28">
        <f t="shared" si="25"/>
        <v>0.1363068395089965</v>
      </c>
      <c r="AH28">
        <f t="shared" si="26"/>
        <v>0.333038930989558</v>
      </c>
      <c r="AI28">
        <f t="shared" si="2"/>
        <v>7.0598688336762944E-2</v>
      </c>
      <c r="AJ28">
        <f t="shared" si="3"/>
        <v>0.1377431910987485</v>
      </c>
      <c r="AK28">
        <f t="shared" si="4"/>
        <v>0.15732804908555398</v>
      </c>
      <c r="AM28" t="str">
        <f t="shared" si="5"/>
        <v>CL_68:1</v>
      </c>
      <c r="AN28">
        <f t="shared" si="6"/>
        <v>5.1146078825686336E-2</v>
      </c>
      <c r="AO28">
        <f t="shared" si="7"/>
        <v>0.16700313980392401</v>
      </c>
      <c r="AQ28">
        <f t="shared" si="8"/>
        <v>1.4800732253996991E-2</v>
      </c>
      <c r="AR28">
        <f t="shared" si="9"/>
        <v>9.8429818967320837E-2</v>
      </c>
      <c r="AT28">
        <f t="shared" si="27"/>
        <v>6.6190886873421905E-3</v>
      </c>
      <c r="AU28">
        <f t="shared" si="28"/>
        <v>4.0183805324076255E-2</v>
      </c>
      <c r="AW28">
        <f t="shared" si="10"/>
        <v>5.7294692370141974E-2</v>
      </c>
    </row>
    <row r="29" spans="1:49" x14ac:dyDescent="0.2">
      <c r="A29" t="s">
        <v>1927</v>
      </c>
      <c r="B29">
        <v>703.65050167224103</v>
      </c>
      <c r="C29">
        <v>6.3473830314238006E-2</v>
      </c>
      <c r="D29">
        <v>5.5429011091220497E-2</v>
      </c>
      <c r="E29">
        <v>2.5377230640476301E-2</v>
      </c>
      <c r="F29">
        <v>3.5340118629928502E-2</v>
      </c>
      <c r="G29">
        <v>2.15083112959026E-2</v>
      </c>
      <c r="H29">
        <v>3.0600944530056001E-2</v>
      </c>
      <c r="I29">
        <v>3.4370659339042903E-2</v>
      </c>
      <c r="J29">
        <v>2.5056596314277198E-2</v>
      </c>
      <c r="K29">
        <v>3.0999950050219001E-2</v>
      </c>
      <c r="L29">
        <v>2.4212559001271401E-2</v>
      </c>
      <c r="M29">
        <v>0.105339973106434</v>
      </c>
      <c r="N29">
        <v>6.9048921026136495E-2</v>
      </c>
      <c r="O29">
        <v>0.118464331096078</v>
      </c>
      <c r="P29">
        <v>0.22286033706773101</v>
      </c>
      <c r="Q29">
        <v>1.09930777614501E-2</v>
      </c>
      <c r="R29">
        <v>6.76543785946985E-2</v>
      </c>
      <c r="S29">
        <v>4.0608129487968297E-2</v>
      </c>
      <c r="T29">
        <v>4.7601442301869398E-2</v>
      </c>
      <c r="U29">
        <v>7.5094450961772599E-2</v>
      </c>
      <c r="V29">
        <v>0.17235812895345501</v>
      </c>
      <c r="W29">
        <v>0.12019740928151799</v>
      </c>
      <c r="X29">
        <v>0.125188023725187</v>
      </c>
      <c r="AA29" t="str">
        <f t="shared" si="19"/>
        <v>CL_68:0</v>
      </c>
      <c r="AB29">
        <f t="shared" si="20"/>
        <v>5.9451420702729255E-2</v>
      </c>
      <c r="AC29">
        <f t="shared" si="21"/>
        <v>3.03586746352024E-2</v>
      </c>
      <c r="AD29">
        <f t="shared" si="22"/>
        <v>2.60546279129793E-2</v>
      </c>
      <c r="AE29">
        <f t="shared" si="23"/>
        <v>2.9713627826660052E-2</v>
      </c>
      <c r="AF29">
        <f t="shared" si="24"/>
        <v>2.7606254525745201E-2</v>
      </c>
      <c r="AG29">
        <f t="shared" si="25"/>
        <v>8.7194447066285249E-2</v>
      </c>
      <c r="AH29">
        <f t="shared" si="26"/>
        <v>0.17066233408190451</v>
      </c>
      <c r="AI29">
        <f t="shared" si="2"/>
        <v>4.4104785894918848E-2</v>
      </c>
      <c r="AJ29">
        <f t="shared" si="3"/>
        <v>0.12372628995761381</v>
      </c>
      <c r="AK29">
        <f t="shared" si="4"/>
        <v>0.12269271650335251</v>
      </c>
      <c r="AM29" t="str">
        <f t="shared" si="5"/>
        <v>CL_68:0</v>
      </c>
      <c r="AN29">
        <f t="shared" si="6"/>
        <v>3.4636921120663237E-2</v>
      </c>
      <c r="AO29">
        <f t="shared" si="7"/>
        <v>0.10967611470081499</v>
      </c>
      <c r="AQ29">
        <f t="shared" si="8"/>
        <v>1.3976655794833792E-2</v>
      </c>
      <c r="AR29">
        <f t="shared" si="9"/>
        <v>4.7146534450135773E-2</v>
      </c>
      <c r="AT29">
        <f t="shared" si="27"/>
        <v>6.2505504910729424E-3</v>
      </c>
      <c r="AU29">
        <f t="shared" si="28"/>
        <v>1.9247492090563555E-2</v>
      </c>
      <c r="AW29">
        <f t="shared" si="10"/>
        <v>2.0955774341396779E-2</v>
      </c>
    </row>
    <row r="30" spans="1:49" x14ac:dyDescent="0.2">
      <c r="A30" t="s">
        <v>1928</v>
      </c>
      <c r="B30">
        <v>704.65066889632101</v>
      </c>
      <c r="C30">
        <v>2.9524982270022999E-2</v>
      </c>
      <c r="D30">
        <v>2.1956175843197399E-2</v>
      </c>
      <c r="E30">
        <v>2.4039053484475801E-2</v>
      </c>
      <c r="F30">
        <v>4.0842726963689902E-3</v>
      </c>
      <c r="G30">
        <v>1.75164173772571E-2</v>
      </c>
      <c r="H30">
        <v>4.29978346134633E-2</v>
      </c>
      <c r="I30">
        <v>8.3714803336708901E-3</v>
      </c>
      <c r="J30">
        <v>1.17267115714953E-2</v>
      </c>
      <c r="K30">
        <v>1.9701684263544999E-2</v>
      </c>
      <c r="L30">
        <v>6.1590260372876397E-3</v>
      </c>
      <c r="M30">
        <v>5.9381991672936799E-2</v>
      </c>
      <c r="N30">
        <v>5.0364646760241903E-2</v>
      </c>
      <c r="O30">
        <v>3.6061623828464499E-2</v>
      </c>
      <c r="P30">
        <v>4.2437190781434202E-2</v>
      </c>
      <c r="Q30">
        <v>2.03442378543435E-2</v>
      </c>
      <c r="R30">
        <v>1.49218264731365E-2</v>
      </c>
      <c r="S30">
        <v>3.37854068473772E-2</v>
      </c>
      <c r="T30">
        <v>2.1138445739731799E-2</v>
      </c>
      <c r="U30">
        <v>4.7796849850153797E-2</v>
      </c>
      <c r="V30">
        <v>4.3853209310797399E-2</v>
      </c>
      <c r="W30">
        <v>3.9889967972987501E-2</v>
      </c>
      <c r="X30">
        <v>0</v>
      </c>
      <c r="AA30" t="str">
        <f t="shared" si="19"/>
        <v>CL_70:13</v>
      </c>
      <c r="AB30">
        <f t="shared" si="20"/>
        <v>2.5740579056610199E-2</v>
      </c>
      <c r="AC30">
        <f t="shared" si="21"/>
        <v>1.4061663090422396E-2</v>
      </c>
      <c r="AD30">
        <f t="shared" si="22"/>
        <v>3.02571259953602E-2</v>
      </c>
      <c r="AE30">
        <f t="shared" si="23"/>
        <v>1.0049095952583095E-2</v>
      </c>
      <c r="AF30">
        <f t="shared" si="24"/>
        <v>1.2930355150416319E-2</v>
      </c>
      <c r="AG30">
        <f t="shared" si="25"/>
        <v>5.4873319216589347E-2</v>
      </c>
      <c r="AH30">
        <f t="shared" si="26"/>
        <v>3.9249407304949351E-2</v>
      </c>
      <c r="AI30">
        <f t="shared" si="2"/>
        <v>2.7461926293554498E-2</v>
      </c>
      <c r="AJ30">
        <f t="shared" si="3"/>
        <v>4.5825029580475601E-2</v>
      </c>
      <c r="AK30">
        <f t="shared" si="4"/>
        <v>1.9944983986493751E-2</v>
      </c>
      <c r="AM30" t="str">
        <f t="shared" si="5"/>
        <v>CL_70:13</v>
      </c>
      <c r="AN30">
        <f t="shared" si="6"/>
        <v>1.8607763849078442E-2</v>
      </c>
      <c r="AO30">
        <f t="shared" si="7"/>
        <v>3.7470933276412509E-2</v>
      </c>
      <c r="AQ30">
        <f t="shared" si="8"/>
        <v>8.8421644550700298E-3</v>
      </c>
      <c r="AR30">
        <f t="shared" si="9"/>
        <v>1.3992284040090716E-2</v>
      </c>
      <c r="AT30">
        <f t="shared" si="27"/>
        <v>3.9543361579537943E-3</v>
      </c>
      <c r="AU30">
        <f t="shared" si="28"/>
        <v>5.7123260390518297E-3</v>
      </c>
      <c r="AW30">
        <f t="shared" si="10"/>
        <v>3.935686467475661E-2</v>
      </c>
    </row>
    <row r="31" spans="1:49" x14ac:dyDescent="0.2">
      <c r="A31" t="s">
        <v>1929</v>
      </c>
      <c r="B31">
        <v>705.65083612040098</v>
      </c>
      <c r="C31">
        <v>2.031148148439E-2</v>
      </c>
      <c r="D31">
        <v>3.2919953198399098E-2</v>
      </c>
      <c r="E31">
        <v>6.9470335955615697E-3</v>
      </c>
      <c r="F31">
        <v>6.0023668693017099E-3</v>
      </c>
      <c r="G31">
        <v>2.9815296255332E-2</v>
      </c>
      <c r="H31">
        <v>3.8821452145262501E-3</v>
      </c>
      <c r="I31">
        <v>1.9989962397439699E-2</v>
      </c>
      <c r="J31">
        <v>1.42657158639986E-2</v>
      </c>
      <c r="K31">
        <v>1.05856667773044E-2</v>
      </c>
      <c r="L31">
        <v>1.6780159888168701E-2</v>
      </c>
      <c r="M31">
        <v>7.8034060933304894E-2</v>
      </c>
      <c r="N31">
        <v>8.4307916635346203E-2</v>
      </c>
      <c r="O31">
        <v>6.3345298438197001E-2</v>
      </c>
      <c r="P31">
        <v>0.13265724973085699</v>
      </c>
      <c r="Q31">
        <v>2.3034843074525101E-2</v>
      </c>
      <c r="R31">
        <v>2.23653980545554E-2</v>
      </c>
      <c r="S31">
        <v>3.3307604822436103E-2</v>
      </c>
      <c r="T31">
        <v>5.9464256400469503E-3</v>
      </c>
      <c r="U31">
        <v>4.4488665441670502E-2</v>
      </c>
      <c r="V31">
        <v>4.4510284943911002E-2</v>
      </c>
      <c r="W31">
        <v>1.79162583699496E-2</v>
      </c>
      <c r="X31">
        <v>1.26844471134481E-2</v>
      </c>
      <c r="AA31" t="str">
        <f t="shared" si="19"/>
        <v>CL_70:12</v>
      </c>
      <c r="AB31">
        <f t="shared" si="20"/>
        <v>2.6615717341394549E-2</v>
      </c>
      <c r="AC31">
        <f t="shared" si="21"/>
        <v>6.4747002324316398E-3</v>
      </c>
      <c r="AD31">
        <f t="shared" si="22"/>
        <v>1.6848720734929126E-2</v>
      </c>
      <c r="AE31">
        <f t="shared" si="23"/>
        <v>1.712783913071915E-2</v>
      </c>
      <c r="AF31">
        <f t="shared" si="24"/>
        <v>1.3682913332736552E-2</v>
      </c>
      <c r="AG31">
        <f t="shared" si="25"/>
        <v>8.1170988784325548E-2</v>
      </c>
      <c r="AH31">
        <f t="shared" si="26"/>
        <v>9.8001274084526996E-2</v>
      </c>
      <c r="AI31">
        <f t="shared" si="2"/>
        <v>1.9627015231241527E-2</v>
      </c>
      <c r="AJ31">
        <f t="shared" si="3"/>
        <v>4.4499475192790752E-2</v>
      </c>
      <c r="AK31">
        <f t="shared" si="4"/>
        <v>1.530035274169885E-2</v>
      </c>
      <c r="AM31" t="str">
        <f t="shared" si="5"/>
        <v>CL_70:12</v>
      </c>
      <c r="AN31">
        <f t="shared" si="6"/>
        <v>1.6149978154442204E-2</v>
      </c>
      <c r="AO31">
        <f t="shared" si="7"/>
        <v>5.1719821206916726E-2</v>
      </c>
      <c r="AQ31">
        <f t="shared" si="8"/>
        <v>7.2572991139035889E-3</v>
      </c>
      <c r="AR31">
        <f t="shared" si="9"/>
        <v>3.6802864791277187E-2</v>
      </c>
      <c r="AT31">
        <f t="shared" si="27"/>
        <v>3.2455628303474826E-3</v>
      </c>
      <c r="AU31">
        <f t="shared" si="28"/>
        <v>1.5024706635211608E-2</v>
      </c>
      <c r="AW31">
        <f t="shared" si="10"/>
        <v>9.632567140227602E-2</v>
      </c>
    </row>
    <row r="32" spans="1:49" x14ac:dyDescent="0.2">
      <c r="A32" t="s">
        <v>1930</v>
      </c>
      <c r="B32">
        <v>706.65100334448198</v>
      </c>
      <c r="C32">
        <v>6.5912096410628201E-2</v>
      </c>
      <c r="D32">
        <v>5.7403557344996303E-2</v>
      </c>
      <c r="E32">
        <v>1.6486612007671899E-2</v>
      </c>
      <c r="F32">
        <v>2.8001767281765899E-2</v>
      </c>
      <c r="G32">
        <v>5.0699694933026403E-2</v>
      </c>
      <c r="H32">
        <v>4.7247914112767297E-2</v>
      </c>
      <c r="I32">
        <v>2.61413190159046E-2</v>
      </c>
      <c r="J32">
        <v>2.7045926220661098E-2</v>
      </c>
      <c r="K32">
        <v>3.6596037957448202E-2</v>
      </c>
      <c r="L32">
        <v>2.3977181656424498E-2</v>
      </c>
      <c r="M32">
        <v>0.12960346329084099</v>
      </c>
      <c r="N32">
        <v>3.2116525914848697E-2</v>
      </c>
      <c r="O32">
        <v>0.174594727052826</v>
      </c>
      <c r="P32">
        <v>0.30610853920681702</v>
      </c>
      <c r="Q32">
        <v>5.7200571297973797E-2</v>
      </c>
      <c r="R32">
        <v>5.8659997665833297E-2</v>
      </c>
      <c r="S32">
        <v>9.3146603151962201E-2</v>
      </c>
      <c r="T32">
        <v>4.4490481399398499E-2</v>
      </c>
      <c r="U32">
        <v>0.117012233599834</v>
      </c>
      <c r="V32">
        <v>9.6911831767015399E-2</v>
      </c>
      <c r="W32">
        <v>8.4807248709498906E-2</v>
      </c>
      <c r="X32">
        <v>4.8148649190368403E-2</v>
      </c>
      <c r="AA32" t="str">
        <f t="shared" si="19"/>
        <v>CL_70:11</v>
      </c>
      <c r="AB32">
        <f t="shared" si="20"/>
        <v>6.1657826877812252E-2</v>
      </c>
      <c r="AC32">
        <f t="shared" si="21"/>
        <v>2.2244189644718901E-2</v>
      </c>
      <c r="AD32">
        <f t="shared" si="22"/>
        <v>4.8973804522896847E-2</v>
      </c>
      <c r="AE32">
        <f t="shared" si="23"/>
        <v>2.6593622618282849E-2</v>
      </c>
      <c r="AF32">
        <f t="shared" si="24"/>
        <v>3.028660980693635E-2</v>
      </c>
      <c r="AG32">
        <f t="shared" si="25"/>
        <v>8.0859994602844848E-2</v>
      </c>
      <c r="AH32">
        <f t="shared" si="26"/>
        <v>0.2403516331298215</v>
      </c>
      <c r="AI32">
        <f t="shared" si="2"/>
        <v>6.881854227568035E-2</v>
      </c>
      <c r="AJ32">
        <f t="shared" si="3"/>
        <v>0.10696203268342469</v>
      </c>
      <c r="AK32">
        <f t="shared" si="4"/>
        <v>6.6477948949933655E-2</v>
      </c>
      <c r="AM32" t="str">
        <f t="shared" si="5"/>
        <v>CL_70:11</v>
      </c>
      <c r="AN32">
        <f t="shared" si="6"/>
        <v>3.7951210694129441E-2</v>
      </c>
      <c r="AO32">
        <f t="shared" si="7"/>
        <v>0.11269403032834099</v>
      </c>
      <c r="AQ32">
        <f t="shared" si="8"/>
        <v>1.6717899460620293E-2</v>
      </c>
      <c r="AR32">
        <f t="shared" si="9"/>
        <v>7.3150033852399529E-2</v>
      </c>
      <c r="AT32">
        <f t="shared" si="27"/>
        <v>7.4764719269908081E-3</v>
      </c>
      <c r="AU32">
        <f t="shared" si="28"/>
        <v>2.9863376267615819E-2</v>
      </c>
      <c r="AW32">
        <f t="shared" si="10"/>
        <v>8.3521727856916236E-2</v>
      </c>
    </row>
    <row r="33" spans="1:49" x14ac:dyDescent="0.2">
      <c r="A33" t="s">
        <v>1931</v>
      </c>
      <c r="B33">
        <v>707.65117056856195</v>
      </c>
      <c r="C33">
        <v>6.6191259268775296E-2</v>
      </c>
      <c r="D33">
        <v>1.3300735179217599E-3</v>
      </c>
      <c r="E33">
        <v>2.9025531978099602E-2</v>
      </c>
      <c r="F33">
        <v>3.0509245266745699E-2</v>
      </c>
      <c r="G33">
        <v>3.4153964145766602E-2</v>
      </c>
      <c r="H33">
        <v>1.90929041601751E-2</v>
      </c>
      <c r="I33">
        <v>1.25392478199684E-2</v>
      </c>
      <c r="J33">
        <v>2.1723674535395501E-2</v>
      </c>
      <c r="K33">
        <v>1.51885707100704E-2</v>
      </c>
      <c r="L33">
        <v>1.5857545331617699E-2</v>
      </c>
      <c r="M33">
        <v>0.11088483962019401</v>
      </c>
      <c r="N33">
        <v>3.3386859305822303E-2</v>
      </c>
      <c r="O33">
        <v>0.117865982499747</v>
      </c>
      <c r="P33">
        <v>0.15996878338162501</v>
      </c>
      <c r="Q33">
        <v>5.84629054945561E-2</v>
      </c>
      <c r="R33">
        <v>1.6836742819387698E-2</v>
      </c>
      <c r="S33">
        <v>3.2572947771859199E-2</v>
      </c>
      <c r="T33">
        <v>3.4426562829772502E-2</v>
      </c>
      <c r="U33">
        <v>5.90674130727269E-2</v>
      </c>
      <c r="V33">
        <v>7.8942973096268895E-2</v>
      </c>
      <c r="W33">
        <v>6.9061030254196798E-2</v>
      </c>
      <c r="X33">
        <v>3.1761770716708299E-2</v>
      </c>
      <c r="AA33" t="str">
        <f t="shared" si="19"/>
        <v>CL_70:10</v>
      </c>
      <c r="AB33">
        <f t="shared" si="20"/>
        <v>3.3760666393348529E-2</v>
      </c>
      <c r="AC33">
        <f t="shared" si="21"/>
        <v>2.976738862242265E-2</v>
      </c>
      <c r="AD33">
        <f t="shared" si="22"/>
        <v>2.6623434152970853E-2</v>
      </c>
      <c r="AE33">
        <f t="shared" si="23"/>
        <v>1.713146117768195E-2</v>
      </c>
      <c r="AF33">
        <f t="shared" si="24"/>
        <v>1.552305802084405E-2</v>
      </c>
      <c r="AG33">
        <f t="shared" si="25"/>
        <v>7.2135849463008161E-2</v>
      </c>
      <c r="AH33">
        <f t="shared" si="26"/>
        <v>0.13891738294068601</v>
      </c>
      <c r="AI33">
        <f t="shared" si="2"/>
        <v>3.3499755300815851E-2</v>
      </c>
      <c r="AJ33">
        <f t="shared" si="3"/>
        <v>6.9005193084497901E-2</v>
      </c>
      <c r="AK33">
        <f t="shared" si="4"/>
        <v>5.0411400485452548E-2</v>
      </c>
      <c r="AM33" t="str">
        <f t="shared" si="5"/>
        <v>CL_70:10</v>
      </c>
      <c r="AN33">
        <f t="shared" si="6"/>
        <v>2.4561201673453607E-2</v>
      </c>
      <c r="AO33">
        <f t="shared" si="7"/>
        <v>7.2793916254892094E-2</v>
      </c>
      <c r="AQ33">
        <f t="shared" si="8"/>
        <v>7.9510442867509346E-3</v>
      </c>
      <c r="AR33">
        <f t="shared" si="9"/>
        <v>4.0100213275510846E-2</v>
      </c>
      <c r="AT33">
        <f t="shared" si="27"/>
        <v>3.5558151034572839E-3</v>
      </c>
      <c r="AU33">
        <f t="shared" si="28"/>
        <v>1.637084351696361E-2</v>
      </c>
      <c r="AW33">
        <f t="shared" si="10"/>
        <v>5.341100241550676E-2</v>
      </c>
    </row>
    <row r="34" spans="1:49" x14ac:dyDescent="0.2">
      <c r="A34" t="s">
        <v>1932</v>
      </c>
      <c r="B34">
        <v>708.65133779264204</v>
      </c>
      <c r="C34">
        <v>2.15420272894624E-2</v>
      </c>
      <c r="D34">
        <v>5.9564093814453198E-2</v>
      </c>
      <c r="E34">
        <v>1.64188409630791E-2</v>
      </c>
      <c r="F34">
        <v>2.84742009186475E-2</v>
      </c>
      <c r="G34">
        <v>4.4452567659523497E-2</v>
      </c>
      <c r="H34">
        <v>3.5761565354762298E-2</v>
      </c>
      <c r="I34">
        <v>2.6580711854048599E-2</v>
      </c>
      <c r="J34">
        <v>1.6383814289955102E-2</v>
      </c>
      <c r="K34">
        <v>2.0694693081787102E-2</v>
      </c>
      <c r="L34">
        <v>4.3425151529156603E-2</v>
      </c>
      <c r="M34">
        <v>7.5225908640647293E-2</v>
      </c>
      <c r="N34">
        <v>3.1493055755938103E-2</v>
      </c>
      <c r="O34">
        <v>0.12096936578614199</v>
      </c>
      <c r="P34">
        <v>5.8478822991937199E-2</v>
      </c>
      <c r="Q34">
        <v>7.7571911767310306E-2</v>
      </c>
      <c r="R34">
        <v>2.6822822240793201E-2</v>
      </c>
      <c r="S34">
        <v>5.6114651375847403E-2</v>
      </c>
      <c r="T34">
        <v>5.7097243708997901E-2</v>
      </c>
      <c r="U34">
        <v>4.4446479929706503E-2</v>
      </c>
      <c r="V34">
        <v>8.3760687983901003E-2</v>
      </c>
      <c r="W34">
        <v>7.8104568597606797E-2</v>
      </c>
      <c r="X34">
        <v>4.63283081509046E-2</v>
      </c>
      <c r="AA34" t="str">
        <f t="shared" si="19"/>
        <v>CL_70:9</v>
      </c>
      <c r="AB34">
        <f t="shared" si="20"/>
        <v>4.0553060551957801E-2</v>
      </c>
      <c r="AC34">
        <f t="shared" si="21"/>
        <v>2.2446520940863302E-2</v>
      </c>
      <c r="AD34">
        <f t="shared" si="22"/>
        <v>4.0107066507142894E-2</v>
      </c>
      <c r="AE34">
        <f t="shared" si="23"/>
        <v>2.148226307200185E-2</v>
      </c>
      <c r="AF34">
        <f t="shared" si="24"/>
        <v>3.2059922305471854E-2</v>
      </c>
      <c r="AG34">
        <f t="shared" si="25"/>
        <v>5.3359482198292701E-2</v>
      </c>
      <c r="AH34">
        <f t="shared" si="26"/>
        <v>8.9724094389039596E-2</v>
      </c>
      <c r="AI34">
        <f t="shared" si="2"/>
        <v>5.6605947542422652E-2</v>
      </c>
      <c r="AJ34">
        <f t="shared" si="3"/>
        <v>6.4103583956803753E-2</v>
      </c>
      <c r="AK34">
        <f t="shared" si="4"/>
        <v>6.2216438374255695E-2</v>
      </c>
      <c r="AM34" t="str">
        <f t="shared" si="5"/>
        <v>CL_70:9</v>
      </c>
      <c r="AN34">
        <f t="shared" si="6"/>
        <v>3.1329766675487543E-2</v>
      </c>
      <c r="AO34">
        <f t="shared" si="7"/>
        <v>6.520190929216288E-2</v>
      </c>
      <c r="AQ34">
        <f t="shared" si="8"/>
        <v>9.1995740596085701E-3</v>
      </c>
      <c r="AR34">
        <f t="shared" si="9"/>
        <v>1.4366545817854725E-2</v>
      </c>
      <c r="AT34">
        <f t="shared" si="27"/>
        <v>4.114174592265693E-3</v>
      </c>
      <c r="AU34">
        <f t="shared" si="28"/>
        <v>5.8651177700099529E-3</v>
      </c>
      <c r="AW34">
        <f t="shared" si="10"/>
        <v>3.2199141323801272E-3</v>
      </c>
    </row>
    <row r="35" spans="1:49" x14ac:dyDescent="0.2">
      <c r="A35" t="s">
        <v>1933</v>
      </c>
      <c r="B35">
        <v>709.65150501672201</v>
      </c>
      <c r="C35">
        <v>4.2964691878797298E-2</v>
      </c>
      <c r="D35">
        <v>2.5020225625324102E-2</v>
      </c>
      <c r="E35">
        <v>7.7837113150371201E-3</v>
      </c>
      <c r="F35">
        <v>9.5577172174075801E-3</v>
      </c>
      <c r="G35">
        <v>3.8140624658045803E-2</v>
      </c>
      <c r="H35">
        <v>2.8883490348361001E-2</v>
      </c>
      <c r="I35">
        <v>1.07913081553213E-2</v>
      </c>
      <c r="J35">
        <v>2.0152948018457E-2</v>
      </c>
      <c r="K35">
        <v>1.29067445849359E-2</v>
      </c>
      <c r="L35">
        <v>2.8288470059378699E-2</v>
      </c>
      <c r="M35">
        <v>5.2912443968574002E-2</v>
      </c>
      <c r="N35">
        <v>3.4503566528323502E-2</v>
      </c>
      <c r="O35">
        <v>0.12375927956539599</v>
      </c>
      <c r="P35">
        <v>8.1259044641742606E-2</v>
      </c>
      <c r="Q35">
        <v>8.9231436975408196E-2</v>
      </c>
      <c r="R35">
        <v>0</v>
      </c>
      <c r="S35">
        <v>5.9274074384740298E-2</v>
      </c>
      <c r="T35">
        <v>5.3334301156265102E-3</v>
      </c>
      <c r="U35">
        <v>1.3306282883721E-2</v>
      </c>
      <c r="V35">
        <v>0</v>
      </c>
      <c r="W35">
        <v>1.43653556348613E-2</v>
      </c>
      <c r="X35">
        <v>3.8504962713051698E-2</v>
      </c>
      <c r="AA35" t="str">
        <f t="shared" si="19"/>
        <v>CL_70:8</v>
      </c>
      <c r="AB35">
        <f t="shared" si="20"/>
        <v>3.3992458752060702E-2</v>
      </c>
      <c r="AC35">
        <f t="shared" si="21"/>
        <v>8.6707142662223492E-3</v>
      </c>
      <c r="AD35">
        <f t="shared" si="22"/>
        <v>3.35120575032034E-2</v>
      </c>
      <c r="AE35">
        <f t="shared" si="23"/>
        <v>1.547212808688915E-2</v>
      </c>
      <c r="AF35">
        <f t="shared" si="24"/>
        <v>2.0597607322157298E-2</v>
      </c>
      <c r="AG35">
        <f t="shared" si="25"/>
        <v>4.3708005248448756E-2</v>
      </c>
      <c r="AH35">
        <f t="shared" si="26"/>
        <v>0.10250916210356931</v>
      </c>
      <c r="AI35">
        <f t="shared" si="2"/>
        <v>3.2303752250183407E-2</v>
      </c>
      <c r="AJ35">
        <f t="shared" si="3"/>
        <v>6.6531414418605E-3</v>
      </c>
      <c r="AK35">
        <f t="shared" si="4"/>
        <v>2.6435159173956498E-2</v>
      </c>
      <c r="AM35" t="str">
        <f t="shared" si="5"/>
        <v>CL_70:8</v>
      </c>
      <c r="AN35">
        <f t="shared" si="6"/>
        <v>2.2448993186106582E-2</v>
      </c>
      <c r="AO35">
        <f t="shared" si="7"/>
        <v>4.2321844043603687E-2</v>
      </c>
      <c r="AQ35">
        <f t="shared" si="8"/>
        <v>1.1153342947078967E-2</v>
      </c>
      <c r="AR35">
        <f t="shared" si="9"/>
        <v>3.6226509501874983E-2</v>
      </c>
      <c r="AT35">
        <f t="shared" si="27"/>
        <v>4.987926601207282E-3</v>
      </c>
      <c r="AU35">
        <f t="shared" si="28"/>
        <v>1.4789410573613352E-2</v>
      </c>
      <c r="AW35">
        <f t="shared" si="10"/>
        <v>0.29646458489316269</v>
      </c>
    </row>
    <row r="36" spans="1:49" x14ac:dyDescent="0.2">
      <c r="A36" t="s">
        <v>1934</v>
      </c>
      <c r="B36">
        <v>710.65167224080301</v>
      </c>
      <c r="C36">
        <v>7.3741321653125594E-2</v>
      </c>
      <c r="D36">
        <v>5.8407232521464798E-2</v>
      </c>
      <c r="E36">
        <v>3.6618763666879099E-2</v>
      </c>
      <c r="F36">
        <v>4.9804230080680301E-2</v>
      </c>
      <c r="G36">
        <v>4.9140453144289102E-2</v>
      </c>
      <c r="H36">
        <v>5.1983380736810199E-2</v>
      </c>
      <c r="I36">
        <v>4.6747646062016E-2</v>
      </c>
      <c r="J36">
        <v>4.9787013789550298E-2</v>
      </c>
      <c r="K36">
        <v>5.5145815148802103E-2</v>
      </c>
      <c r="L36">
        <v>5.9862388082558997E-2</v>
      </c>
      <c r="M36">
        <v>0.208489339117607</v>
      </c>
      <c r="N36">
        <v>0.184771071637891</v>
      </c>
      <c r="O36">
        <v>0.409717922101342</v>
      </c>
      <c r="P36">
        <v>0.50712057770908303</v>
      </c>
      <c r="Q36">
        <v>0.25252046426465802</v>
      </c>
      <c r="R36">
        <v>0.14475059956847899</v>
      </c>
      <c r="S36">
        <v>0.11840300605472601</v>
      </c>
      <c r="T36">
        <v>4.5983175852256801E-2</v>
      </c>
      <c r="U36">
        <v>0.141651841872691</v>
      </c>
      <c r="V36">
        <v>0.12840810685715701</v>
      </c>
      <c r="W36">
        <v>0.18585308917665799</v>
      </c>
      <c r="X36">
        <v>0.14606133541668001</v>
      </c>
      <c r="AA36" t="str">
        <f t="shared" si="19"/>
        <v>CL_18:2-18:2-18:2-16:1</v>
      </c>
      <c r="AB36">
        <f t="shared" si="20"/>
        <v>6.60742770872952E-2</v>
      </c>
      <c r="AC36">
        <f t="shared" si="21"/>
        <v>4.3211496873779703E-2</v>
      </c>
      <c r="AD36">
        <f t="shared" si="22"/>
        <v>5.056191694054965E-2</v>
      </c>
      <c r="AE36">
        <f t="shared" si="23"/>
        <v>4.8267329925783149E-2</v>
      </c>
      <c r="AF36">
        <f t="shared" si="24"/>
        <v>5.750410161568055E-2</v>
      </c>
      <c r="AG36">
        <f t="shared" si="25"/>
        <v>0.196630205377749</v>
      </c>
      <c r="AH36">
        <f t="shared" si="26"/>
        <v>0.45841924990521254</v>
      </c>
      <c r="AI36">
        <f t="shared" si="2"/>
        <v>8.2193090953491407E-2</v>
      </c>
      <c r="AJ36">
        <f t="shared" si="3"/>
        <v>0.135029974364924</v>
      </c>
      <c r="AK36">
        <f t="shared" si="4"/>
        <v>0.16595721229666899</v>
      </c>
      <c r="AM36" t="str">
        <f t="shared" si="5"/>
        <v>CL_18:2-18:2-18:2-16:1</v>
      </c>
      <c r="AN36">
        <f t="shared" si="6"/>
        <v>5.3123824488617646E-2</v>
      </c>
      <c r="AO36">
        <f t="shared" si="7"/>
        <v>0.20764594657960916</v>
      </c>
      <c r="AQ36">
        <f t="shared" si="8"/>
        <v>8.8784035542437949E-3</v>
      </c>
      <c r="AR36">
        <f t="shared" si="9"/>
        <v>0.14642237293751131</v>
      </c>
      <c r="AT36">
        <f t="shared" si="27"/>
        <v>3.9705427757929729E-3</v>
      </c>
      <c r="AU36">
        <f t="shared" si="28"/>
        <v>5.9776683437401203E-2</v>
      </c>
      <c r="AW36">
        <f t="shared" si="10"/>
        <v>7.7575804815800897E-2</v>
      </c>
    </row>
    <row r="37" spans="1:49" x14ac:dyDescent="0.2">
      <c r="A37" t="s">
        <v>1935</v>
      </c>
      <c r="B37">
        <v>711.65183946488298</v>
      </c>
      <c r="C37">
        <v>9.0510865828776904E-2</v>
      </c>
      <c r="D37">
        <v>7.9461274696831605E-2</v>
      </c>
      <c r="E37">
        <v>6.2967147765942297E-2</v>
      </c>
      <c r="F37">
        <v>4.9836872593845997E-2</v>
      </c>
      <c r="G37">
        <v>7.8146356533725203E-2</v>
      </c>
      <c r="H37">
        <v>6.6683872549744894E-2</v>
      </c>
      <c r="I37">
        <v>3.2299087610484299E-2</v>
      </c>
      <c r="J37">
        <v>4.0311709858242797E-2</v>
      </c>
      <c r="K37">
        <v>4.9148124458038699E-2</v>
      </c>
      <c r="L37">
        <v>5.7354862040446097E-2</v>
      </c>
      <c r="M37">
        <v>0.22762158593076001</v>
      </c>
      <c r="N37">
        <v>0.10561501876437</v>
      </c>
      <c r="O37">
        <v>0.23124827348643101</v>
      </c>
      <c r="P37">
        <v>0.58832071259998597</v>
      </c>
      <c r="Q37">
        <v>0.17321305402395101</v>
      </c>
      <c r="R37">
        <v>7.4040896603179501E-2</v>
      </c>
      <c r="S37">
        <v>9.1716973659653797E-2</v>
      </c>
      <c r="T37">
        <v>3.5770231274926699E-2</v>
      </c>
      <c r="U37">
        <v>7.2359201825469496E-2</v>
      </c>
      <c r="V37">
        <v>5.9239501765851299E-2</v>
      </c>
      <c r="W37">
        <v>0.120213372924434</v>
      </c>
      <c r="X37">
        <v>0.16648338792402401</v>
      </c>
      <c r="AA37" t="str">
        <f t="shared" si="19"/>
        <v>CL__18:2-18:2-18:1-16:1,_18:2-18:2-18:2-16:0_(1:1)</v>
      </c>
      <c r="AB37">
        <f t="shared" si="20"/>
        <v>8.4986070262804247E-2</v>
      </c>
      <c r="AC37">
        <f t="shared" si="21"/>
        <v>5.6402010179894144E-2</v>
      </c>
      <c r="AD37">
        <f t="shared" si="22"/>
        <v>7.2415114541735048E-2</v>
      </c>
      <c r="AE37">
        <f t="shared" si="23"/>
        <v>3.6305398734363545E-2</v>
      </c>
      <c r="AF37">
        <f t="shared" si="24"/>
        <v>5.3251493249242401E-2</v>
      </c>
      <c r="AG37">
        <f t="shared" si="25"/>
        <v>0.166618302347565</v>
      </c>
      <c r="AH37">
        <f t="shared" si="26"/>
        <v>0.40978449304320852</v>
      </c>
      <c r="AI37">
        <f t="shared" si="2"/>
        <v>6.3743602467290245E-2</v>
      </c>
      <c r="AJ37">
        <f t="shared" si="3"/>
        <v>6.5799351795660405E-2</v>
      </c>
      <c r="AK37">
        <f t="shared" si="4"/>
        <v>0.14334838042422901</v>
      </c>
      <c r="AM37" t="str">
        <f t="shared" si="5"/>
        <v>CL__18:2-18:2-18:1-16:1,_18:2-18:2-18:2-16:0_(1:1)</v>
      </c>
      <c r="AN37">
        <f t="shared" si="6"/>
        <v>6.0672017393607877E-2</v>
      </c>
      <c r="AO37">
        <f t="shared" si="7"/>
        <v>0.16985882601559066</v>
      </c>
      <c r="AQ37">
        <f t="shared" si="8"/>
        <v>1.8682229140440768E-2</v>
      </c>
      <c r="AR37">
        <f t="shared" si="9"/>
        <v>0.14174488109044447</v>
      </c>
      <c r="AT37">
        <f t="shared" si="27"/>
        <v>8.354946865850605E-3</v>
      </c>
      <c r="AU37">
        <f t="shared" si="28"/>
        <v>5.7867105387177507E-2</v>
      </c>
      <c r="AW37">
        <f t="shared" si="10"/>
        <v>0.16047489825523073</v>
      </c>
    </row>
    <row r="38" spans="1:49" x14ac:dyDescent="0.2">
      <c r="A38" t="s">
        <v>1936</v>
      </c>
      <c r="B38">
        <v>712.65200668896296</v>
      </c>
      <c r="C38">
        <v>8.1864074343816803E-2</v>
      </c>
      <c r="D38">
        <v>6.7142403175459706E-2</v>
      </c>
      <c r="E38">
        <v>5.4853566878343502E-2</v>
      </c>
      <c r="F38">
        <v>6.3735867597137799E-2</v>
      </c>
      <c r="G38">
        <v>8.1441981882867304E-2</v>
      </c>
      <c r="H38">
        <v>5.9909974729214797E-2</v>
      </c>
      <c r="I38">
        <v>4.6960743328746703E-2</v>
      </c>
      <c r="J38">
        <v>6.4575082242301698E-2</v>
      </c>
      <c r="K38">
        <v>3.8955171833644303E-2</v>
      </c>
      <c r="L38">
        <v>7.0840476971458302E-2</v>
      </c>
      <c r="M38">
        <v>8.8654041768366706E-2</v>
      </c>
      <c r="N38">
        <v>7.6277832585320601E-2</v>
      </c>
      <c r="O38">
        <v>8.2134191585299401E-2</v>
      </c>
      <c r="P38">
        <v>9.5254100176304299E-2</v>
      </c>
      <c r="Q38">
        <v>0.108285513524832</v>
      </c>
      <c r="R38">
        <v>7.4926542514868494E-2</v>
      </c>
      <c r="S38">
        <v>4.8759361135438301E-2</v>
      </c>
      <c r="T38">
        <v>3.46738985205493E-2</v>
      </c>
      <c r="U38">
        <v>7.20439752884003E-2</v>
      </c>
      <c r="V38">
        <v>0.11979333634450499</v>
      </c>
      <c r="W38">
        <v>8.4309229449732501E-2</v>
      </c>
      <c r="X38">
        <v>4.8408195914714403E-2</v>
      </c>
      <c r="AA38" t="str">
        <f t="shared" si="19"/>
        <v>CL_18:2-18:1-18:1-16:1,_18:2-18:2-18:1-16:0_(1:1)</v>
      </c>
      <c r="AB38">
        <f t="shared" si="20"/>
        <v>7.4503238759638254E-2</v>
      </c>
      <c r="AC38">
        <f t="shared" si="21"/>
        <v>5.929471723774065E-2</v>
      </c>
      <c r="AD38">
        <f t="shared" si="22"/>
        <v>7.0675978306041054E-2</v>
      </c>
      <c r="AE38">
        <f t="shared" si="23"/>
        <v>5.5767912785524204E-2</v>
      </c>
      <c r="AF38">
        <f t="shared" si="24"/>
        <v>5.4897824402551303E-2</v>
      </c>
      <c r="AG38">
        <f t="shared" si="25"/>
        <v>8.2465937176843654E-2</v>
      </c>
      <c r="AH38">
        <f t="shared" si="26"/>
        <v>8.869414588080185E-2</v>
      </c>
      <c r="AI38">
        <f t="shared" si="2"/>
        <v>4.1716629827993804E-2</v>
      </c>
      <c r="AJ38">
        <f t="shared" si="3"/>
        <v>9.5918655816452647E-2</v>
      </c>
      <c r="AK38">
        <f t="shared" si="4"/>
        <v>6.6358712682223459E-2</v>
      </c>
      <c r="AM38" t="str">
        <f t="shared" si="5"/>
        <v>CL_18:2-18:1-18:1-16:1,_18:2-18:2-18:1-16:0_(1:1)</v>
      </c>
      <c r="AN38">
        <f t="shared" si="6"/>
        <v>6.3027934298299088E-2</v>
      </c>
      <c r="AO38">
        <f t="shared" si="7"/>
        <v>7.5030816276863074E-2</v>
      </c>
      <c r="AQ38">
        <f t="shared" si="8"/>
        <v>8.9849693729155827E-3</v>
      </c>
      <c r="AR38">
        <f t="shared" si="9"/>
        <v>2.1583036387409823E-2</v>
      </c>
      <c r="AT38">
        <f t="shared" si="27"/>
        <v>4.01820045871858E-3</v>
      </c>
      <c r="AU38">
        <f t="shared" si="28"/>
        <v>8.8112377081794105E-3</v>
      </c>
      <c r="AW38">
        <f t="shared" si="10"/>
        <v>0.29971999066752081</v>
      </c>
    </row>
    <row r="39" spans="1:49" x14ac:dyDescent="0.2">
      <c r="A39" t="s">
        <v>1937</v>
      </c>
      <c r="B39">
        <v>713.65217391304395</v>
      </c>
      <c r="C39">
        <v>8.0069226933854598E-2</v>
      </c>
      <c r="D39">
        <v>3.01864544822333E-2</v>
      </c>
      <c r="E39">
        <v>4.5488141593415597E-2</v>
      </c>
      <c r="F39">
        <v>5.2898563683484598E-2</v>
      </c>
      <c r="G39">
        <v>7.9264064658523203E-2</v>
      </c>
      <c r="H39">
        <v>6.8288165485860503E-2</v>
      </c>
      <c r="I39">
        <v>6.4173161939027404E-2</v>
      </c>
      <c r="J39">
        <v>3.6276835901886503E-2</v>
      </c>
      <c r="K39">
        <v>5.3554885347259197E-2</v>
      </c>
      <c r="L39">
        <v>5.1334792901075801E-2</v>
      </c>
      <c r="M39">
        <v>5.1083957603204597E-2</v>
      </c>
      <c r="N39">
        <v>4.6154163841795201E-2</v>
      </c>
      <c r="O39">
        <v>5.5292722546844197E-2</v>
      </c>
      <c r="P39">
        <v>0.14577481606814999</v>
      </c>
      <c r="Q39">
        <v>0.11411916434453701</v>
      </c>
      <c r="R39">
        <v>3.2681410619826302E-2</v>
      </c>
      <c r="S39">
        <v>3.42193294112135E-2</v>
      </c>
      <c r="T39">
        <v>7.01978214260837E-3</v>
      </c>
      <c r="U39">
        <v>5.8532776529941898E-2</v>
      </c>
      <c r="V39">
        <v>4.4912894473480701E-2</v>
      </c>
      <c r="W39">
        <v>2.81609995776744E-2</v>
      </c>
      <c r="X39">
        <v>2.8775741156801201E-2</v>
      </c>
      <c r="AA39" t="str">
        <f t="shared" si="19"/>
        <v>CL_18:2-18:1-18:1-16:0</v>
      </c>
      <c r="AB39">
        <f t="shared" si="20"/>
        <v>5.5127840708043947E-2</v>
      </c>
      <c r="AC39">
        <f t="shared" si="21"/>
        <v>4.9193352638450094E-2</v>
      </c>
      <c r="AD39">
        <f t="shared" si="22"/>
        <v>7.3776115072191853E-2</v>
      </c>
      <c r="AE39">
        <f t="shared" si="23"/>
        <v>5.0224998920456954E-2</v>
      </c>
      <c r="AF39">
        <f t="shared" si="24"/>
        <v>5.2444839124167503E-2</v>
      </c>
      <c r="AG39">
        <f t="shared" si="25"/>
        <v>4.8619060722499899E-2</v>
      </c>
      <c r="AH39">
        <f t="shared" si="26"/>
        <v>0.10053376930749709</v>
      </c>
      <c r="AI39">
        <f t="shared" ref="AI39:AI70" si="29">AVERAGE(S39:T39)</f>
        <v>2.0619555776910936E-2</v>
      </c>
      <c r="AJ39">
        <f t="shared" ref="AJ39:AJ70" si="30">AVERAGE(U39:V39)</f>
        <v>5.1722835501711299E-2</v>
      </c>
      <c r="AK39">
        <f t="shared" ref="AK39:AK70" si="31">AVERAGE(W39:X39)</f>
        <v>2.8468370367237802E-2</v>
      </c>
      <c r="AM39" t="str">
        <f t="shared" ref="AM39:AM70" si="32">A39</f>
        <v>CL_18:2-18:1-18:1-16:0</v>
      </c>
      <c r="AN39">
        <f t="shared" ref="AN39:AN70" si="33">AVERAGE(AB39:AF39)</f>
        <v>5.6153429292662073E-2</v>
      </c>
      <c r="AO39">
        <f t="shared" ref="AO39:AO70" si="34">AVERAGE(AG39:AK39)</f>
        <v>4.9992718335171403E-2</v>
      </c>
      <c r="AQ39">
        <f t="shared" ref="AQ39:AQ70" si="35">STDEV(AB39:AF39)</f>
        <v>1.0111299134846456E-2</v>
      </c>
      <c r="AR39">
        <f t="shared" ref="AR39:AR70" si="36">STDEV(AG39:AK39)</f>
        <v>3.1166321198341295E-2</v>
      </c>
      <c r="AT39">
        <f t="shared" si="27"/>
        <v>4.5219104412702977E-3</v>
      </c>
      <c r="AU39">
        <f t="shared" si="28"/>
        <v>1.2723597349270489E-2</v>
      </c>
      <c r="AW39">
        <f t="shared" ref="AW39:AW70" si="37">TTEST(AB39:AF39,AG39:AK39,2,3)</f>
        <v>0.69220467217843784</v>
      </c>
    </row>
    <row r="40" spans="1:49" x14ac:dyDescent="0.2">
      <c r="A40" t="s">
        <v>1938</v>
      </c>
      <c r="B40">
        <v>714.65234113712404</v>
      </c>
      <c r="C40">
        <v>0.13286254949099899</v>
      </c>
      <c r="D40">
        <v>0.163123827724933</v>
      </c>
      <c r="E40">
        <v>6.0659212461483002E-2</v>
      </c>
      <c r="F40">
        <v>7.8901252106159295E-2</v>
      </c>
      <c r="G40">
        <v>5.5213289640829603E-2</v>
      </c>
      <c r="H40">
        <v>5.5690362835669402E-2</v>
      </c>
      <c r="I40">
        <v>5.7085660130456198E-2</v>
      </c>
      <c r="J40">
        <v>4.4581781022100898E-2</v>
      </c>
      <c r="K40">
        <v>5.5827528504191398E-2</v>
      </c>
      <c r="L40">
        <v>8.6896594337152994E-2</v>
      </c>
      <c r="M40">
        <v>0.16731262659895399</v>
      </c>
      <c r="N40">
        <v>0.15011620296779901</v>
      </c>
      <c r="O40">
        <v>0.20411393962725499</v>
      </c>
      <c r="P40">
        <v>0.23163794006873401</v>
      </c>
      <c r="Q40">
        <v>9.4456993970867806E-2</v>
      </c>
      <c r="R40">
        <v>4.4513305857735601E-2</v>
      </c>
      <c r="S40">
        <v>0.10045648208628701</v>
      </c>
      <c r="T40">
        <v>5.4568287200182398E-2</v>
      </c>
      <c r="U40">
        <v>0.11025719342827001</v>
      </c>
      <c r="V40">
        <v>7.4686048608131106E-2</v>
      </c>
      <c r="W40">
        <v>5.1754332062556002E-2</v>
      </c>
      <c r="X40">
        <v>4.0520090616667899E-2</v>
      </c>
      <c r="AA40" t="str">
        <f t="shared" si="19"/>
        <v>CL_70:3</v>
      </c>
      <c r="AB40">
        <f t="shared" si="20"/>
        <v>0.14799318860796601</v>
      </c>
      <c r="AC40">
        <f t="shared" si="21"/>
        <v>6.9780232283821145E-2</v>
      </c>
      <c r="AD40">
        <f t="shared" si="22"/>
        <v>5.5451826238249499E-2</v>
      </c>
      <c r="AE40">
        <f t="shared" si="23"/>
        <v>5.0833720576278552E-2</v>
      </c>
      <c r="AF40">
        <f t="shared" si="24"/>
        <v>7.1362061420672196E-2</v>
      </c>
      <c r="AG40">
        <f t="shared" si="25"/>
        <v>0.1587144147833765</v>
      </c>
      <c r="AH40">
        <f t="shared" si="26"/>
        <v>0.2178759398479945</v>
      </c>
      <c r="AI40">
        <f t="shared" si="29"/>
        <v>7.7512384643234705E-2</v>
      </c>
      <c r="AJ40">
        <f t="shared" si="30"/>
        <v>9.2471621018200556E-2</v>
      </c>
      <c r="AK40">
        <f t="shared" si="31"/>
        <v>4.6137211339611947E-2</v>
      </c>
      <c r="AM40" t="str">
        <f t="shared" si="32"/>
        <v>CL_70:3</v>
      </c>
      <c r="AN40">
        <f t="shared" si="33"/>
        <v>7.9084205825397477E-2</v>
      </c>
      <c r="AO40">
        <f t="shared" si="34"/>
        <v>0.11854231432648366</v>
      </c>
      <c r="AQ40">
        <f t="shared" si="35"/>
        <v>3.9532336851493627E-2</v>
      </c>
      <c r="AR40">
        <f t="shared" si="36"/>
        <v>6.907713429980436E-2</v>
      </c>
      <c r="AT40">
        <f t="shared" si="27"/>
        <v>1.7679398501871949E-2</v>
      </c>
      <c r="AU40">
        <f t="shared" si="28"/>
        <v>2.8200621988037806E-2</v>
      </c>
      <c r="AW40">
        <f t="shared" si="37"/>
        <v>0.30772607265538565</v>
      </c>
    </row>
    <row r="41" spans="1:49" x14ac:dyDescent="0.2">
      <c r="A41" t="s">
        <v>1939</v>
      </c>
      <c r="B41">
        <v>715.65250836120401</v>
      </c>
      <c r="C41">
        <v>8.0466923461951098E-2</v>
      </c>
      <c r="D41">
        <v>0.12657442609539299</v>
      </c>
      <c r="E41">
        <v>4.41450016688699E-2</v>
      </c>
      <c r="F41">
        <v>4.3269728052241101E-2</v>
      </c>
      <c r="G41">
        <v>3.2678517573044803E-2</v>
      </c>
      <c r="H41">
        <v>3.2448235444665498E-2</v>
      </c>
      <c r="I41">
        <v>4.6549814328127603E-2</v>
      </c>
      <c r="J41">
        <v>3.6828429894334602E-2</v>
      </c>
      <c r="K41">
        <v>3.2376291540469698E-2</v>
      </c>
      <c r="L41">
        <v>4.2968913027776501E-2</v>
      </c>
      <c r="M41">
        <v>2.7250662081082101E-2</v>
      </c>
      <c r="N41">
        <v>6.6423721073971098E-2</v>
      </c>
      <c r="O41">
        <v>0.164481088258978</v>
      </c>
      <c r="P41">
        <v>0.26274970155650401</v>
      </c>
      <c r="Q41">
        <v>6.6591374875755602E-2</v>
      </c>
      <c r="R41">
        <v>3.4658862396153602E-2</v>
      </c>
      <c r="S41">
        <v>5.1913852329980602E-2</v>
      </c>
      <c r="T41">
        <v>3.1371657305269501E-2</v>
      </c>
      <c r="U41">
        <v>7.9451357008182302E-2</v>
      </c>
      <c r="V41">
        <v>4.7865869228203899E-2</v>
      </c>
      <c r="W41">
        <v>7.4980917361186797E-2</v>
      </c>
      <c r="X41">
        <v>6.7476095845214606E-2</v>
      </c>
      <c r="AA41" t="str">
        <f t="shared" si="19"/>
        <v>CL_70:2</v>
      </c>
      <c r="AB41">
        <f t="shared" si="20"/>
        <v>0.10352067477867205</v>
      </c>
      <c r="AC41">
        <f t="shared" si="21"/>
        <v>4.37073648605555E-2</v>
      </c>
      <c r="AD41">
        <f t="shared" si="22"/>
        <v>3.2563376508855151E-2</v>
      </c>
      <c r="AE41">
        <f t="shared" si="23"/>
        <v>4.1689122111231103E-2</v>
      </c>
      <c r="AF41">
        <f t="shared" si="24"/>
        <v>3.76726022841231E-2</v>
      </c>
      <c r="AG41">
        <f t="shared" si="25"/>
        <v>4.6837191577526596E-2</v>
      </c>
      <c r="AH41">
        <f t="shared" si="26"/>
        <v>0.21361539490774101</v>
      </c>
      <c r="AI41">
        <f t="shared" si="29"/>
        <v>4.1642754817625055E-2</v>
      </c>
      <c r="AJ41">
        <f t="shared" si="30"/>
        <v>6.3658613118193097E-2</v>
      </c>
      <c r="AK41">
        <f t="shared" si="31"/>
        <v>7.1228506603200709E-2</v>
      </c>
      <c r="AM41" t="str">
        <f t="shared" si="32"/>
        <v>CL_70:2</v>
      </c>
      <c r="AN41">
        <f t="shared" si="33"/>
        <v>5.1830628108687382E-2</v>
      </c>
      <c r="AO41">
        <f t="shared" si="34"/>
        <v>8.7396492204857276E-2</v>
      </c>
      <c r="AQ41">
        <f t="shared" si="35"/>
        <v>2.9207769317000004E-2</v>
      </c>
      <c r="AR41">
        <f t="shared" si="36"/>
        <v>7.1579611995571918E-2</v>
      </c>
      <c r="AT41">
        <f t="shared" si="27"/>
        <v>1.3062111532788922E-2</v>
      </c>
      <c r="AU41">
        <f t="shared" si="28"/>
        <v>2.9222254229258861E-2</v>
      </c>
      <c r="AW41">
        <f t="shared" si="37"/>
        <v>0.34829274937564714</v>
      </c>
    </row>
    <row r="42" spans="1:49" x14ac:dyDescent="0.2">
      <c r="A42" t="s">
        <v>1940</v>
      </c>
      <c r="B42">
        <v>716.65267558528399</v>
      </c>
      <c r="C42">
        <v>0.14577536653741899</v>
      </c>
      <c r="D42">
        <v>0.12673683258902099</v>
      </c>
      <c r="E42">
        <v>9.3651040856612605E-2</v>
      </c>
      <c r="F42">
        <v>6.0353860812317299E-2</v>
      </c>
      <c r="G42">
        <v>7.6000748446275496E-2</v>
      </c>
      <c r="H42">
        <v>0.104069103920335</v>
      </c>
      <c r="I42">
        <v>5.8295366635131803E-2</v>
      </c>
      <c r="J42">
        <v>4.0173670399545003E-2</v>
      </c>
      <c r="K42">
        <v>3.2492214827925602E-2</v>
      </c>
      <c r="L42">
        <v>4.5842253733597502E-2</v>
      </c>
      <c r="M42">
        <v>0.195713089483979</v>
      </c>
      <c r="N42">
        <v>0.117500404958678</v>
      </c>
      <c r="O42">
        <v>0.15520137984592899</v>
      </c>
      <c r="P42">
        <v>0.33888857292950197</v>
      </c>
      <c r="Q42">
        <v>7.5198333098115605E-2</v>
      </c>
      <c r="R42">
        <v>0.125889349918412</v>
      </c>
      <c r="S42">
        <v>0.104570212036801</v>
      </c>
      <c r="T42">
        <v>7.4395991616585402E-2</v>
      </c>
      <c r="U42">
        <v>0.31952620444878099</v>
      </c>
      <c r="V42">
        <v>0.50432658475715597</v>
      </c>
      <c r="W42">
        <v>0.40604579746805702</v>
      </c>
      <c r="X42">
        <v>0.32062994520015597</v>
      </c>
      <c r="AA42" t="str">
        <f t="shared" si="19"/>
        <v>CL_70:1</v>
      </c>
      <c r="AB42">
        <f t="shared" si="20"/>
        <v>0.13625609956321999</v>
      </c>
      <c r="AC42">
        <f t="shared" si="21"/>
        <v>7.7002450834464956E-2</v>
      </c>
      <c r="AD42">
        <f t="shared" si="22"/>
        <v>9.0034926183305247E-2</v>
      </c>
      <c r="AE42">
        <f t="shared" si="23"/>
        <v>4.9234518517338399E-2</v>
      </c>
      <c r="AF42">
        <f t="shared" si="24"/>
        <v>3.9167234280761548E-2</v>
      </c>
      <c r="AG42">
        <f t="shared" si="25"/>
        <v>0.1566067472213285</v>
      </c>
      <c r="AH42">
        <f t="shared" si="26"/>
        <v>0.2470449763877155</v>
      </c>
      <c r="AI42">
        <f t="shared" si="29"/>
        <v>8.9483101826693195E-2</v>
      </c>
      <c r="AJ42">
        <f t="shared" si="30"/>
        <v>0.41192639460296848</v>
      </c>
      <c r="AK42">
        <f t="shared" si="31"/>
        <v>0.3633378713341065</v>
      </c>
      <c r="AM42" t="str">
        <f t="shared" si="32"/>
        <v>CL_70:1</v>
      </c>
      <c r="AN42">
        <f t="shared" si="33"/>
        <v>7.8339045875818011E-2</v>
      </c>
      <c r="AO42">
        <f t="shared" si="34"/>
        <v>0.25367981827456243</v>
      </c>
      <c r="AQ42">
        <f t="shared" si="35"/>
        <v>3.8322544104939502E-2</v>
      </c>
      <c r="AR42">
        <f t="shared" si="36"/>
        <v>0.13554946649037714</v>
      </c>
      <c r="AT42">
        <f t="shared" si="27"/>
        <v>1.7138362737875713E-2</v>
      </c>
      <c r="AU42">
        <f t="shared" si="28"/>
        <v>5.5337837967985158E-2</v>
      </c>
      <c r="AW42">
        <f t="shared" si="37"/>
        <v>4.2112257457461999E-2</v>
      </c>
    </row>
    <row r="43" spans="1:49" x14ac:dyDescent="0.2">
      <c r="A43" t="s">
        <v>1941</v>
      </c>
      <c r="B43">
        <v>717.65284280936498</v>
      </c>
      <c r="C43">
        <v>7.5903944504001702E-2</v>
      </c>
      <c r="D43">
        <v>9.7899739758491797E-2</v>
      </c>
      <c r="E43">
        <v>5.9495772328900999E-2</v>
      </c>
      <c r="F43">
        <v>4.5689725532703798E-2</v>
      </c>
      <c r="G43">
        <v>3.39526308183992E-2</v>
      </c>
      <c r="H43">
        <v>2.6863449304715001E-2</v>
      </c>
      <c r="I43">
        <v>3.9994819533838301E-2</v>
      </c>
      <c r="J43">
        <v>2.4746028441012299E-2</v>
      </c>
      <c r="K43">
        <v>2.4914597607151801E-2</v>
      </c>
      <c r="L43">
        <v>4.8092919896056699E-2</v>
      </c>
      <c r="M43">
        <v>7.4647088708831896E-2</v>
      </c>
      <c r="N43">
        <v>5.4610902273447497E-2</v>
      </c>
      <c r="O43">
        <v>0.19228108674730601</v>
      </c>
      <c r="P43">
        <v>0.148529547676748</v>
      </c>
      <c r="Q43">
        <v>5.75207641984904E-2</v>
      </c>
      <c r="R43">
        <v>6.3821301643291903E-2</v>
      </c>
      <c r="S43">
        <v>6.2678574615538094E-2</v>
      </c>
      <c r="T43">
        <v>5.59130101132723E-2</v>
      </c>
      <c r="U43">
        <v>0.188948521553988</v>
      </c>
      <c r="V43">
        <v>0.177821027311963</v>
      </c>
      <c r="W43">
        <v>0.153408209724989</v>
      </c>
      <c r="X43">
        <v>0.124359926262362</v>
      </c>
      <c r="AA43" t="str">
        <f t="shared" si="19"/>
        <v>CL_70:0</v>
      </c>
      <c r="AB43">
        <f t="shared" si="20"/>
        <v>8.6901842131246743E-2</v>
      </c>
      <c r="AC43">
        <f t="shared" si="21"/>
        <v>5.2592748930802402E-2</v>
      </c>
      <c r="AD43">
        <f t="shared" si="22"/>
        <v>3.04080400615571E-2</v>
      </c>
      <c r="AE43">
        <f t="shared" si="23"/>
        <v>3.2370423987425304E-2</v>
      </c>
      <c r="AF43">
        <f t="shared" si="24"/>
        <v>3.6503758751604248E-2</v>
      </c>
      <c r="AG43">
        <f t="shared" si="25"/>
        <v>6.4628995491139693E-2</v>
      </c>
      <c r="AH43">
        <f t="shared" si="26"/>
        <v>0.17040531721202701</v>
      </c>
      <c r="AI43">
        <f t="shared" si="29"/>
        <v>5.92957923644052E-2</v>
      </c>
      <c r="AJ43">
        <f t="shared" si="30"/>
        <v>0.18338477443297552</v>
      </c>
      <c r="AK43">
        <f t="shared" si="31"/>
        <v>0.1388840679936755</v>
      </c>
      <c r="AM43" t="str">
        <f t="shared" si="32"/>
        <v>CL_70:0</v>
      </c>
      <c r="AN43">
        <f t="shared" si="33"/>
        <v>4.7755362772527163E-2</v>
      </c>
      <c r="AO43">
        <f t="shared" si="34"/>
        <v>0.12331978949884459</v>
      </c>
      <c r="AQ43">
        <f t="shared" si="35"/>
        <v>2.355881836346238E-2</v>
      </c>
      <c r="AR43">
        <f t="shared" si="36"/>
        <v>5.8332618684910027E-2</v>
      </c>
      <c r="AT43">
        <f t="shared" si="27"/>
        <v>1.0535823866054445E-2</v>
      </c>
      <c r="AU43">
        <f t="shared" si="28"/>
        <v>2.3814191856394915E-2</v>
      </c>
      <c r="AW43">
        <f t="shared" si="37"/>
        <v>4.1241845042170294E-2</v>
      </c>
    </row>
    <row r="44" spans="1:49" x14ac:dyDescent="0.2">
      <c r="A44" t="s">
        <v>1942</v>
      </c>
      <c r="B44">
        <v>718.65301003344496</v>
      </c>
      <c r="C44">
        <v>2.56398837789685E-2</v>
      </c>
      <c r="D44">
        <v>3.2023406849160101E-2</v>
      </c>
      <c r="E44">
        <v>3.1685419567307298E-2</v>
      </c>
      <c r="F44">
        <v>1.7214250837602401E-2</v>
      </c>
      <c r="G44">
        <v>2.8155956081766E-2</v>
      </c>
      <c r="H44">
        <v>2.8773658543568E-2</v>
      </c>
      <c r="I44">
        <v>1.09210103218729E-2</v>
      </c>
      <c r="J44">
        <v>7.2607959602862702E-3</v>
      </c>
      <c r="K44">
        <v>8.4869131674424995E-3</v>
      </c>
      <c r="L44">
        <v>1.8026720289864601E-3</v>
      </c>
      <c r="M44">
        <v>8.7160794486480103E-4</v>
      </c>
      <c r="N44">
        <v>8.3805866843481604E-3</v>
      </c>
      <c r="O44">
        <v>8.6323495200093497E-2</v>
      </c>
      <c r="P44">
        <v>3.4045841163870799E-2</v>
      </c>
      <c r="Q44">
        <v>2.1854548901099901E-2</v>
      </c>
      <c r="R44">
        <v>2.3874922357018401E-2</v>
      </c>
      <c r="S44">
        <v>1.3939948589906199E-2</v>
      </c>
      <c r="T44">
        <v>1.5865619692815199E-2</v>
      </c>
      <c r="U44">
        <v>3.4377063837696398E-2</v>
      </c>
      <c r="V44">
        <v>2.6772615910500799E-2</v>
      </c>
      <c r="W44">
        <v>2.5988161061048301E-2</v>
      </c>
      <c r="X44">
        <v>1.1157034575680101E-2</v>
      </c>
      <c r="AA44" t="str">
        <f t="shared" si="19"/>
        <v>CL_72:13</v>
      </c>
      <c r="AB44">
        <f t="shared" si="20"/>
        <v>2.8831645314064298E-2</v>
      </c>
      <c r="AC44">
        <f t="shared" si="21"/>
        <v>2.4449835202454848E-2</v>
      </c>
      <c r="AD44">
        <f t="shared" si="22"/>
        <v>2.8464807312666998E-2</v>
      </c>
      <c r="AE44">
        <f t="shared" si="23"/>
        <v>9.0909031410795847E-3</v>
      </c>
      <c r="AF44">
        <f t="shared" si="24"/>
        <v>5.1447925982144802E-3</v>
      </c>
      <c r="AG44">
        <f t="shared" si="25"/>
        <v>4.6260973146064806E-3</v>
      </c>
      <c r="AH44">
        <f t="shared" si="26"/>
        <v>6.0184668181982148E-2</v>
      </c>
      <c r="AI44">
        <f t="shared" si="29"/>
        <v>1.49027841413607E-2</v>
      </c>
      <c r="AJ44">
        <f t="shared" si="30"/>
        <v>3.0574839874098599E-2</v>
      </c>
      <c r="AK44">
        <f t="shared" si="31"/>
        <v>1.8572597818364199E-2</v>
      </c>
      <c r="AM44" t="str">
        <f t="shared" si="32"/>
        <v>CL_72:13</v>
      </c>
      <c r="AN44">
        <f t="shared" si="33"/>
        <v>1.9196396713696041E-2</v>
      </c>
      <c r="AO44">
        <f t="shared" si="34"/>
        <v>2.5772197466082426E-2</v>
      </c>
      <c r="AQ44">
        <f t="shared" si="35"/>
        <v>1.1246206528665556E-2</v>
      </c>
      <c r="AR44">
        <f t="shared" si="36"/>
        <v>2.1356611667111697E-2</v>
      </c>
      <c r="AT44">
        <f t="shared" si="27"/>
        <v>5.0294564574196237E-3</v>
      </c>
      <c r="AU44">
        <f t="shared" si="28"/>
        <v>8.7188002031989426E-3</v>
      </c>
      <c r="AW44">
        <f t="shared" si="37"/>
        <v>0.56452143189515591</v>
      </c>
    </row>
    <row r="45" spans="1:49" x14ac:dyDescent="0.2">
      <c r="A45" t="s">
        <v>1943</v>
      </c>
      <c r="B45">
        <v>719.65317725752504</v>
      </c>
      <c r="C45">
        <v>2.56761896679089E-2</v>
      </c>
      <c r="D45">
        <v>5.0060310505149804E-3</v>
      </c>
      <c r="E45">
        <v>2.44272576013689E-2</v>
      </c>
      <c r="F45">
        <v>2.7832798698391201E-2</v>
      </c>
      <c r="G45">
        <v>1.2091681415571201E-2</v>
      </c>
      <c r="H45">
        <v>2.26658024144656E-2</v>
      </c>
      <c r="I45">
        <v>3.2138558538743603E-2</v>
      </c>
      <c r="J45">
        <v>1.5844097531710101E-2</v>
      </c>
      <c r="K45">
        <v>1.51704020944835E-2</v>
      </c>
      <c r="L45">
        <v>2.25654555576765E-2</v>
      </c>
      <c r="M45">
        <v>5.0009520318183703E-2</v>
      </c>
      <c r="N45">
        <v>4.0259633526520802E-2</v>
      </c>
      <c r="O45">
        <v>6.6713619434301596E-2</v>
      </c>
      <c r="P45">
        <v>9.0530578649044693E-2</v>
      </c>
      <c r="Q45">
        <v>3.7553562907360401E-2</v>
      </c>
      <c r="R45">
        <v>1.6000153165151E-2</v>
      </c>
      <c r="S45">
        <v>4.5674745158731801E-2</v>
      </c>
      <c r="T45">
        <v>2.3657937996574899E-2</v>
      </c>
      <c r="U45">
        <v>3.4297723717464798E-2</v>
      </c>
      <c r="V45">
        <v>0.100833207089903</v>
      </c>
      <c r="W45">
        <v>3.4459552963835398E-2</v>
      </c>
      <c r="X45">
        <v>4.7775682738638699E-2</v>
      </c>
      <c r="AA45" t="str">
        <f t="shared" si="19"/>
        <v>CL_72:12</v>
      </c>
      <c r="AB45">
        <f t="shared" si="20"/>
        <v>1.534111035921194E-2</v>
      </c>
      <c r="AC45">
        <f t="shared" si="21"/>
        <v>2.6130028149880052E-2</v>
      </c>
      <c r="AD45">
        <f t="shared" si="22"/>
        <v>1.7378741915018401E-2</v>
      </c>
      <c r="AE45">
        <f t="shared" si="23"/>
        <v>2.3991328035226852E-2</v>
      </c>
      <c r="AF45">
        <f t="shared" si="24"/>
        <v>1.8867928826080002E-2</v>
      </c>
      <c r="AG45">
        <f t="shared" si="25"/>
        <v>4.5134576922352253E-2</v>
      </c>
      <c r="AH45">
        <f t="shared" si="26"/>
        <v>7.8622099041673138E-2</v>
      </c>
      <c r="AI45">
        <f t="shared" si="29"/>
        <v>3.4666341577653352E-2</v>
      </c>
      <c r="AJ45">
        <f t="shared" si="30"/>
        <v>6.7565465403683897E-2</v>
      </c>
      <c r="AK45">
        <f t="shared" si="31"/>
        <v>4.1117617851237048E-2</v>
      </c>
      <c r="AM45" t="str">
        <f t="shared" si="32"/>
        <v>CL_72:12</v>
      </c>
      <c r="AN45">
        <f t="shared" si="33"/>
        <v>2.0341827457083451E-2</v>
      </c>
      <c r="AO45">
        <f t="shared" si="34"/>
        <v>5.3421220159319938E-2</v>
      </c>
      <c r="AQ45">
        <f t="shared" si="35"/>
        <v>4.5492182385266297E-3</v>
      </c>
      <c r="AR45">
        <f t="shared" si="36"/>
        <v>1.8754576284743495E-2</v>
      </c>
      <c r="AT45">
        <f t="shared" si="27"/>
        <v>2.0344722451654793E-3</v>
      </c>
      <c r="AU45">
        <f t="shared" si="28"/>
        <v>7.6565237066206398E-3</v>
      </c>
      <c r="AW45">
        <f t="shared" si="37"/>
        <v>1.5096955422053646E-2</v>
      </c>
    </row>
    <row r="46" spans="1:49" x14ac:dyDescent="0.2">
      <c r="A46" t="s">
        <v>1944</v>
      </c>
      <c r="B46">
        <v>720.65334448160502</v>
      </c>
      <c r="C46">
        <v>5.73715174132736E-2</v>
      </c>
      <c r="D46">
        <v>4.3693245630716998E-2</v>
      </c>
      <c r="E46">
        <v>5.4351950528798702E-2</v>
      </c>
      <c r="F46">
        <v>1.7955311859353899E-2</v>
      </c>
      <c r="G46">
        <v>2.4640866492366999E-2</v>
      </c>
      <c r="H46">
        <v>3.4943939495756901E-2</v>
      </c>
      <c r="I46">
        <v>2.3685428462493802E-2</v>
      </c>
      <c r="J46">
        <v>9.8047104099302403E-3</v>
      </c>
      <c r="K46">
        <v>1.9491250297181999E-2</v>
      </c>
      <c r="L46">
        <v>2.9014190624969401E-2</v>
      </c>
      <c r="M46">
        <v>0.10950680735264701</v>
      </c>
      <c r="N46">
        <v>0.11088369179190299</v>
      </c>
      <c r="O46">
        <v>0.153900363089475</v>
      </c>
      <c r="P46">
        <v>0.239404001750912</v>
      </c>
      <c r="Q46">
        <v>1.2512428346219901E-2</v>
      </c>
      <c r="R46">
        <v>2.0754633813600501E-2</v>
      </c>
      <c r="S46">
        <v>5.4874023427718098E-2</v>
      </c>
      <c r="T46">
        <v>5.6529192886456102E-2</v>
      </c>
      <c r="U46">
        <v>9.7008854789053703E-2</v>
      </c>
      <c r="V46">
        <v>9.5327722745963295E-2</v>
      </c>
      <c r="W46">
        <v>6.7825537594838295E-2</v>
      </c>
      <c r="X46">
        <v>2.5970767097718801E-2</v>
      </c>
      <c r="AA46" t="str">
        <f t="shared" si="19"/>
        <v>CL_72:11</v>
      </c>
      <c r="AB46">
        <f t="shared" si="20"/>
        <v>5.0532381521995295E-2</v>
      </c>
      <c r="AC46">
        <f t="shared" si="21"/>
        <v>3.6153631194076302E-2</v>
      </c>
      <c r="AD46">
        <f t="shared" si="22"/>
        <v>2.979240299406195E-2</v>
      </c>
      <c r="AE46">
        <f t="shared" si="23"/>
        <v>1.6745069436212019E-2</v>
      </c>
      <c r="AF46">
        <f t="shared" si="24"/>
        <v>2.42527204610757E-2</v>
      </c>
      <c r="AG46">
        <f t="shared" si="25"/>
        <v>0.110195249572275</v>
      </c>
      <c r="AH46">
        <f t="shared" si="26"/>
        <v>0.1966521824201935</v>
      </c>
      <c r="AI46">
        <f t="shared" si="29"/>
        <v>5.57016081570871E-2</v>
      </c>
      <c r="AJ46">
        <f t="shared" si="30"/>
        <v>9.6168288767508492E-2</v>
      </c>
      <c r="AK46">
        <f t="shared" si="31"/>
        <v>4.6898152346278546E-2</v>
      </c>
      <c r="AM46" t="str">
        <f t="shared" si="32"/>
        <v>CL_72:11</v>
      </c>
      <c r="AN46">
        <f t="shared" si="33"/>
        <v>3.149524112148426E-2</v>
      </c>
      <c r="AO46">
        <f t="shared" si="34"/>
        <v>0.10112309625266853</v>
      </c>
      <c r="AQ46">
        <f t="shared" si="35"/>
        <v>1.2816343478610106E-2</v>
      </c>
      <c r="AR46">
        <f t="shared" si="36"/>
        <v>5.9657599074929346E-2</v>
      </c>
      <c r="AT46">
        <f t="shared" si="27"/>
        <v>5.7316430482316633E-3</v>
      </c>
      <c r="AU46">
        <f t="shared" si="28"/>
        <v>2.4355112835518444E-2</v>
      </c>
      <c r="AW46">
        <f t="shared" si="37"/>
        <v>5.8082212677421405E-2</v>
      </c>
    </row>
    <row r="47" spans="1:49" x14ac:dyDescent="0.2">
      <c r="A47" t="s">
        <v>1945</v>
      </c>
      <c r="B47">
        <v>721.65351170568601</v>
      </c>
      <c r="C47">
        <v>5.1490439444332001E-2</v>
      </c>
      <c r="D47">
        <v>3.3980280844764101E-2</v>
      </c>
      <c r="E47">
        <v>2.30174443305474E-2</v>
      </c>
      <c r="F47">
        <v>2.9789840703551101E-2</v>
      </c>
      <c r="G47">
        <v>2.53510907150272E-2</v>
      </c>
      <c r="H47">
        <v>2.6286378046226501E-2</v>
      </c>
      <c r="I47">
        <v>6.97413297909586E-3</v>
      </c>
      <c r="J47">
        <v>1.15857044376189E-2</v>
      </c>
      <c r="K47">
        <v>6.8625588293215797E-3</v>
      </c>
      <c r="L47">
        <v>3.2417922814961399E-2</v>
      </c>
      <c r="M47">
        <v>3.2229655555036998E-2</v>
      </c>
      <c r="N47">
        <v>3.4799026383566002E-2</v>
      </c>
      <c r="O47">
        <v>0.10102275261721901</v>
      </c>
      <c r="P47">
        <v>3.8680263308495597E-2</v>
      </c>
      <c r="Q47">
        <v>0</v>
      </c>
      <c r="R47">
        <v>6.5270299795040397E-3</v>
      </c>
      <c r="S47">
        <v>6.8341783512250896E-3</v>
      </c>
      <c r="T47">
        <v>1.58571350401252E-2</v>
      </c>
      <c r="U47">
        <v>5.8178531390046202E-2</v>
      </c>
      <c r="V47">
        <v>6.9588440499508297E-2</v>
      </c>
      <c r="W47">
        <v>4.0672686018738899E-2</v>
      </c>
      <c r="X47">
        <v>2.4884165838740101E-2</v>
      </c>
      <c r="AA47" t="str">
        <f t="shared" si="19"/>
        <v>CL_72:10</v>
      </c>
      <c r="AB47">
        <f t="shared" si="20"/>
        <v>4.2735360144548054E-2</v>
      </c>
      <c r="AC47">
        <f t="shared" si="21"/>
        <v>2.6403642517049249E-2</v>
      </c>
      <c r="AD47">
        <f t="shared" si="22"/>
        <v>2.5818734380626852E-2</v>
      </c>
      <c r="AE47">
        <f t="shared" si="23"/>
        <v>9.2799187083573795E-3</v>
      </c>
      <c r="AF47">
        <f t="shared" si="24"/>
        <v>1.964024082214149E-2</v>
      </c>
      <c r="AG47">
        <f t="shared" si="25"/>
        <v>3.3514340969301504E-2</v>
      </c>
      <c r="AH47">
        <f t="shared" si="26"/>
        <v>6.9851507962857301E-2</v>
      </c>
      <c r="AI47">
        <f t="shared" si="29"/>
        <v>1.1345656695675145E-2</v>
      </c>
      <c r="AJ47">
        <f t="shared" si="30"/>
        <v>6.3883485944777246E-2</v>
      </c>
      <c r="AK47">
        <f t="shared" si="31"/>
        <v>3.2778425928739502E-2</v>
      </c>
      <c r="AM47" t="str">
        <f t="shared" si="32"/>
        <v>CL_72:10</v>
      </c>
      <c r="AN47">
        <f t="shared" si="33"/>
        <v>2.4775579314544605E-2</v>
      </c>
      <c r="AO47">
        <f t="shared" si="34"/>
        <v>4.2274683500270138E-2</v>
      </c>
      <c r="AQ47">
        <f t="shared" si="35"/>
        <v>1.2173533677600575E-2</v>
      </c>
      <c r="AR47">
        <f t="shared" si="36"/>
        <v>2.424329184913937E-2</v>
      </c>
      <c r="AT47">
        <f t="shared" si="27"/>
        <v>5.4441697658995786E-3</v>
      </c>
      <c r="AU47">
        <f t="shared" si="28"/>
        <v>9.8972824526276527E-3</v>
      </c>
      <c r="AW47">
        <f t="shared" si="37"/>
        <v>0.20012735006714136</v>
      </c>
    </row>
    <row r="48" spans="1:49" x14ac:dyDescent="0.2">
      <c r="A48" t="s">
        <v>1946</v>
      </c>
      <c r="B48">
        <v>722.65367892976599</v>
      </c>
      <c r="C48">
        <v>9.6808759045630799E-2</v>
      </c>
      <c r="D48">
        <v>5.84845241833526E-2</v>
      </c>
      <c r="E48">
        <v>5.2192400891443898E-2</v>
      </c>
      <c r="F48">
        <v>3.28719563767381E-2</v>
      </c>
      <c r="G48">
        <v>4.7914571096164697E-2</v>
      </c>
      <c r="H48">
        <v>5.4349100143099703E-2</v>
      </c>
      <c r="I48">
        <v>3.0283023932244298E-2</v>
      </c>
      <c r="J48">
        <v>3.24233223684098E-2</v>
      </c>
      <c r="K48">
        <v>2.9335555369119599E-2</v>
      </c>
      <c r="L48">
        <v>3.9015826745703697E-2</v>
      </c>
      <c r="M48">
        <v>0.136484749825834</v>
      </c>
      <c r="N48">
        <v>0.125293214212298</v>
      </c>
      <c r="O48">
        <v>0.148227217455739</v>
      </c>
      <c r="P48">
        <v>0.117977396156119</v>
      </c>
      <c r="Q48">
        <v>0.15946112357076</v>
      </c>
      <c r="R48">
        <v>0.13353450663956801</v>
      </c>
      <c r="S48">
        <v>9.3528647373642401E-2</v>
      </c>
      <c r="T48">
        <v>3.8813438239118897E-2</v>
      </c>
      <c r="U48">
        <v>7.6489376242693696E-2</v>
      </c>
      <c r="V48">
        <v>0.14209623613304201</v>
      </c>
      <c r="W48">
        <v>0.124742210366049</v>
      </c>
      <c r="X48">
        <v>8.3854194480651095E-2</v>
      </c>
      <c r="AA48" t="str">
        <f t="shared" si="19"/>
        <v>CL_18:3-18:2-18:2-18:2</v>
      </c>
      <c r="AB48">
        <f t="shared" si="20"/>
        <v>7.7646641614491696E-2</v>
      </c>
      <c r="AC48">
        <f t="shared" si="21"/>
        <v>4.2532178634090999E-2</v>
      </c>
      <c r="AD48">
        <f t="shared" si="22"/>
        <v>5.11318356196322E-2</v>
      </c>
      <c r="AE48">
        <f t="shared" si="23"/>
        <v>3.1353173150327047E-2</v>
      </c>
      <c r="AF48">
        <f t="shared" si="24"/>
        <v>3.4175691057411646E-2</v>
      </c>
      <c r="AG48">
        <f t="shared" si="25"/>
        <v>0.13088898201906601</v>
      </c>
      <c r="AH48">
        <f t="shared" si="26"/>
        <v>0.13310230680592899</v>
      </c>
      <c r="AI48">
        <f t="shared" si="29"/>
        <v>6.6171042806380642E-2</v>
      </c>
      <c r="AJ48">
        <f t="shared" si="30"/>
        <v>0.10929280618786785</v>
      </c>
      <c r="AK48">
        <f t="shared" si="31"/>
        <v>0.10429820242335006</v>
      </c>
      <c r="AM48" t="str">
        <f t="shared" si="32"/>
        <v>CL_18:3-18:2-18:2-18:2</v>
      </c>
      <c r="AN48">
        <f t="shared" si="33"/>
        <v>4.7367904015190712E-2</v>
      </c>
      <c r="AO48">
        <f t="shared" si="34"/>
        <v>0.10875066804851871</v>
      </c>
      <c r="AQ48">
        <f t="shared" si="35"/>
        <v>1.8606849942219266E-2</v>
      </c>
      <c r="AR48">
        <f t="shared" si="36"/>
        <v>2.7001157870063189E-2</v>
      </c>
      <c r="AT48">
        <f t="shared" si="27"/>
        <v>8.3212362635880621E-3</v>
      </c>
      <c r="AU48">
        <f t="shared" si="28"/>
        <v>1.1023176540998179E-2</v>
      </c>
      <c r="AW48">
        <f t="shared" si="37"/>
        <v>3.9807368191068409E-3</v>
      </c>
    </row>
    <row r="49" spans="1:49" x14ac:dyDescent="0.2">
      <c r="A49" t="s">
        <v>1947</v>
      </c>
      <c r="B49">
        <v>723.65384615384596</v>
      </c>
      <c r="C49">
        <v>0.29839123282983798</v>
      </c>
      <c r="D49">
        <v>0.24037516995547201</v>
      </c>
      <c r="E49">
        <v>0.163356648720518</v>
      </c>
      <c r="F49">
        <v>0.246472702597445</v>
      </c>
      <c r="G49">
        <v>0.29213429873372698</v>
      </c>
      <c r="H49">
        <v>0.24236414479587201</v>
      </c>
      <c r="I49">
        <v>0.24462394190233799</v>
      </c>
      <c r="J49">
        <v>0.12552155576028901</v>
      </c>
      <c r="K49">
        <v>0.21281280321677701</v>
      </c>
      <c r="L49">
        <v>0.22871747196303799</v>
      </c>
      <c r="M49">
        <v>1.10649488871318</v>
      </c>
      <c r="N49">
        <v>1.03360198004343</v>
      </c>
      <c r="O49">
        <v>1.73903675305576</v>
      </c>
      <c r="P49">
        <v>1.7004250942256101</v>
      </c>
      <c r="Q49">
        <v>1.7475362388388</v>
      </c>
      <c r="R49">
        <v>1.8325557771497201</v>
      </c>
      <c r="S49">
        <v>0.62928143693348204</v>
      </c>
      <c r="T49">
        <v>0.35194763404312501</v>
      </c>
      <c r="U49">
        <v>0.57873578663522796</v>
      </c>
      <c r="V49">
        <v>0.33956748861230202</v>
      </c>
      <c r="W49">
        <v>0.54923091002892299</v>
      </c>
      <c r="X49">
        <v>0.471533727329146</v>
      </c>
      <c r="AA49" t="str">
        <f t="shared" si="19"/>
        <v>CL_18:2-18:2-18:2-18:2</v>
      </c>
      <c r="AB49">
        <f t="shared" si="20"/>
        <v>0.26938320139265498</v>
      </c>
      <c r="AC49">
        <f t="shared" si="21"/>
        <v>0.2049146756589815</v>
      </c>
      <c r="AD49">
        <f t="shared" si="22"/>
        <v>0.26724922176479948</v>
      </c>
      <c r="AE49">
        <f t="shared" si="23"/>
        <v>0.1850727488313135</v>
      </c>
      <c r="AF49">
        <f t="shared" si="24"/>
        <v>0.22076513758990751</v>
      </c>
      <c r="AG49">
        <f t="shared" si="25"/>
        <v>1.070048434378305</v>
      </c>
      <c r="AH49">
        <f t="shared" si="26"/>
        <v>1.719730923640685</v>
      </c>
      <c r="AI49">
        <f t="shared" si="29"/>
        <v>0.49061453548830353</v>
      </c>
      <c r="AJ49">
        <f t="shared" si="30"/>
        <v>0.45915163762376499</v>
      </c>
      <c r="AK49">
        <f t="shared" si="31"/>
        <v>0.5103823186790345</v>
      </c>
      <c r="AM49" t="str">
        <f t="shared" si="32"/>
        <v>CL_18:2-18:2-18:2-18:2</v>
      </c>
      <c r="AN49">
        <f t="shared" si="33"/>
        <v>0.22947699704753138</v>
      </c>
      <c r="AO49">
        <f t="shared" si="34"/>
        <v>0.84998556996201846</v>
      </c>
      <c r="AQ49">
        <f t="shared" si="35"/>
        <v>3.7650323677817989E-2</v>
      </c>
      <c r="AR49">
        <f t="shared" si="36"/>
        <v>0.54820473272044912</v>
      </c>
      <c r="AT49">
        <f t="shared" si="27"/>
        <v>1.6837736623694182E-2</v>
      </c>
      <c r="AU49">
        <f t="shared" si="28"/>
        <v>0.22380364495732233</v>
      </c>
      <c r="AW49">
        <f t="shared" si="37"/>
        <v>6.4431624471308069E-2</v>
      </c>
    </row>
    <row r="50" spans="1:49" x14ac:dyDescent="0.2">
      <c r="A50" t="s">
        <v>1948</v>
      </c>
      <c r="B50">
        <v>724.65401337792696</v>
      </c>
      <c r="C50">
        <v>0.32984686797156998</v>
      </c>
      <c r="D50">
        <v>0.27599509901827202</v>
      </c>
      <c r="E50">
        <v>0.246805429143098</v>
      </c>
      <c r="F50">
        <v>0.25508430390894798</v>
      </c>
      <c r="G50">
        <v>0.23465709766460999</v>
      </c>
      <c r="H50">
        <v>0.27308356231159298</v>
      </c>
      <c r="I50">
        <v>0.34211877452342498</v>
      </c>
      <c r="J50">
        <v>0.203557634534486</v>
      </c>
      <c r="K50">
        <v>0.292811791145138</v>
      </c>
      <c r="L50">
        <v>0.33753841027044901</v>
      </c>
      <c r="M50">
        <v>0.588802211094275</v>
      </c>
      <c r="N50">
        <v>0.51136131138126895</v>
      </c>
      <c r="O50">
        <v>1.01018273948505</v>
      </c>
      <c r="P50">
        <v>1.17016289571953</v>
      </c>
      <c r="Q50">
        <v>1.31438263384939</v>
      </c>
      <c r="R50">
        <v>1.0083523234723499</v>
      </c>
      <c r="S50">
        <v>0.24273698722567499</v>
      </c>
      <c r="T50">
        <v>0.17725693267662701</v>
      </c>
      <c r="U50">
        <v>0.25547295441589701</v>
      </c>
      <c r="V50">
        <v>0.298664121520061</v>
      </c>
      <c r="W50">
        <v>0.426411693989452</v>
      </c>
      <c r="X50">
        <v>0.22752572684293099</v>
      </c>
      <c r="AA50" t="str">
        <f t="shared" si="19"/>
        <v>CL_18:2-18:2-18:2-18:1</v>
      </c>
      <c r="AB50">
        <f t="shared" si="20"/>
        <v>0.30292098349492103</v>
      </c>
      <c r="AC50">
        <f t="shared" si="21"/>
        <v>0.25094486652602299</v>
      </c>
      <c r="AD50">
        <f t="shared" si="22"/>
        <v>0.2538703299881015</v>
      </c>
      <c r="AE50">
        <f t="shared" si="23"/>
        <v>0.27283820452895546</v>
      </c>
      <c r="AF50">
        <f t="shared" si="24"/>
        <v>0.31517510070779353</v>
      </c>
      <c r="AG50">
        <f t="shared" si="25"/>
        <v>0.55008176123777197</v>
      </c>
      <c r="AH50">
        <f t="shared" si="26"/>
        <v>1.09017281760229</v>
      </c>
      <c r="AI50">
        <f t="shared" si="29"/>
        <v>0.209996959951151</v>
      </c>
      <c r="AJ50">
        <f t="shared" si="30"/>
        <v>0.27706853796797903</v>
      </c>
      <c r="AK50">
        <f t="shared" si="31"/>
        <v>0.32696871041619147</v>
      </c>
      <c r="AM50" t="str">
        <f t="shared" si="32"/>
        <v>CL_18:2-18:2-18:2-18:1</v>
      </c>
      <c r="AN50">
        <f t="shared" si="33"/>
        <v>0.27914989704915893</v>
      </c>
      <c r="AO50">
        <f t="shared" si="34"/>
        <v>0.4908577574350767</v>
      </c>
      <c r="AQ50">
        <f t="shared" si="35"/>
        <v>2.8884674005141189E-2</v>
      </c>
      <c r="AR50">
        <f t="shared" si="36"/>
        <v>0.35851578125170025</v>
      </c>
      <c r="AT50">
        <f t="shared" si="27"/>
        <v>1.2917618916683362E-2</v>
      </c>
      <c r="AU50">
        <f t="shared" si="28"/>
        <v>0.14636345480032292</v>
      </c>
      <c r="AW50">
        <f t="shared" si="37"/>
        <v>0.25763912699714459</v>
      </c>
    </row>
    <row r="51" spans="1:49" x14ac:dyDescent="0.2">
      <c r="A51" t="s">
        <v>1949</v>
      </c>
      <c r="B51">
        <v>725.65418060200705</v>
      </c>
      <c r="C51">
        <v>0.17446083968155501</v>
      </c>
      <c r="D51">
        <v>0.19613771951339301</v>
      </c>
      <c r="E51">
        <v>0.20492935935760401</v>
      </c>
      <c r="F51">
        <v>0.28684872936476902</v>
      </c>
      <c r="G51">
        <v>0.20337487082212699</v>
      </c>
      <c r="H51">
        <v>0.16833736448980699</v>
      </c>
      <c r="I51">
        <v>0.165726435521069</v>
      </c>
      <c r="J51">
        <v>0.142067456928439</v>
      </c>
      <c r="K51">
        <v>0.17706963376502999</v>
      </c>
      <c r="L51">
        <v>0.247973860440803</v>
      </c>
      <c r="M51">
        <v>0.35874512364372801</v>
      </c>
      <c r="N51">
        <v>0.20250579444209901</v>
      </c>
      <c r="O51">
        <v>0.38902231773280599</v>
      </c>
      <c r="P51">
        <v>0.53551275271953502</v>
      </c>
      <c r="Q51">
        <v>0.50967891304785495</v>
      </c>
      <c r="R51">
        <v>0.40262799547845102</v>
      </c>
      <c r="S51">
        <v>8.3865610626803394E-2</v>
      </c>
      <c r="T51">
        <v>8.8254039739354306E-2</v>
      </c>
      <c r="U51">
        <v>9.6595464666466499E-2</v>
      </c>
      <c r="V51">
        <v>0.111210902164075</v>
      </c>
      <c r="W51">
        <v>0.16341316156066399</v>
      </c>
      <c r="X51">
        <v>0.112322773759866</v>
      </c>
      <c r="AA51" t="str">
        <f t="shared" si="19"/>
        <v>CL_18:2-18:2-18:1-18:1</v>
      </c>
      <c r="AB51">
        <f t="shared" si="20"/>
        <v>0.185299279597474</v>
      </c>
      <c r="AC51">
        <f t="shared" si="21"/>
        <v>0.24588904436118653</v>
      </c>
      <c r="AD51">
        <f t="shared" si="22"/>
        <v>0.18585611765596699</v>
      </c>
      <c r="AE51">
        <f t="shared" si="23"/>
        <v>0.153896946224754</v>
      </c>
      <c r="AF51">
        <f t="shared" si="24"/>
        <v>0.21252174710291649</v>
      </c>
      <c r="AG51">
        <f t="shared" si="25"/>
        <v>0.28062545904291353</v>
      </c>
      <c r="AH51">
        <f t="shared" si="26"/>
        <v>0.46226753522617048</v>
      </c>
      <c r="AI51">
        <f t="shared" si="29"/>
        <v>8.605982518307885E-2</v>
      </c>
      <c r="AJ51">
        <f t="shared" si="30"/>
        <v>0.10390318341527074</v>
      </c>
      <c r="AK51">
        <f t="shared" si="31"/>
        <v>0.13786796766026499</v>
      </c>
      <c r="AM51" t="str">
        <f t="shared" si="32"/>
        <v>CL_18:2-18:2-18:1-18:1</v>
      </c>
      <c r="AN51">
        <f t="shared" si="33"/>
        <v>0.1966926269884596</v>
      </c>
      <c r="AO51">
        <f t="shared" si="34"/>
        <v>0.21414479410553974</v>
      </c>
      <c r="AQ51">
        <f t="shared" si="35"/>
        <v>3.4458515338096608E-2</v>
      </c>
      <c r="AR51">
        <f t="shared" si="36"/>
        <v>0.15839957363874596</v>
      </c>
      <c r="AT51">
        <f t="shared" si="27"/>
        <v>1.5410316539940632E-2</v>
      </c>
      <c r="AU51">
        <f t="shared" si="28"/>
        <v>6.4666355148222832E-2</v>
      </c>
      <c r="AW51">
        <f t="shared" si="37"/>
        <v>0.82062005833489715</v>
      </c>
    </row>
    <row r="52" spans="1:49" x14ac:dyDescent="0.2">
      <c r="A52" t="s">
        <v>1950</v>
      </c>
      <c r="B52">
        <v>726.65434782608702</v>
      </c>
      <c r="C52">
        <v>6.1655511216627198E-2</v>
      </c>
      <c r="D52">
        <v>7.4781835549950298E-2</v>
      </c>
      <c r="E52">
        <v>7.6939299889785207E-2</v>
      </c>
      <c r="F52">
        <v>9.1837974933139402E-2</v>
      </c>
      <c r="G52">
        <v>0.103854637530646</v>
      </c>
      <c r="H52">
        <v>5.7724865253895197E-2</v>
      </c>
      <c r="I52">
        <v>0.112910122104411</v>
      </c>
      <c r="J52">
        <v>8.7842478431296098E-2</v>
      </c>
      <c r="K52">
        <v>4.8530282369158698E-2</v>
      </c>
      <c r="L52">
        <v>7.3931457076256701E-2</v>
      </c>
      <c r="M52">
        <v>0.129180744416208</v>
      </c>
      <c r="N52">
        <v>0.12543620454771701</v>
      </c>
      <c r="O52">
        <v>0.15123014957337999</v>
      </c>
      <c r="P52">
        <v>0.11797085400382</v>
      </c>
      <c r="Q52">
        <v>0.109384482342156</v>
      </c>
      <c r="R52">
        <v>0.146989436143493</v>
      </c>
      <c r="S52">
        <v>3.7719066321426298E-2</v>
      </c>
      <c r="T52">
        <v>3.3836868691137799E-2</v>
      </c>
      <c r="U52">
        <v>8.9593673884979505E-2</v>
      </c>
      <c r="V52">
        <v>6.5073951690968704E-2</v>
      </c>
      <c r="W52">
        <v>0.13383905327336901</v>
      </c>
      <c r="X52">
        <v>0.10550897644094499</v>
      </c>
      <c r="AA52" t="str">
        <f t="shared" si="19"/>
        <v>CL_18:2-18:1-18:1-18:1</v>
      </c>
      <c r="AB52">
        <f t="shared" si="20"/>
        <v>6.8218673383288742E-2</v>
      </c>
      <c r="AC52">
        <f t="shared" si="21"/>
        <v>8.4388637411462297E-2</v>
      </c>
      <c r="AD52">
        <f t="shared" si="22"/>
        <v>8.0789751392270598E-2</v>
      </c>
      <c r="AE52">
        <f t="shared" si="23"/>
        <v>0.10037630026785355</v>
      </c>
      <c r="AF52">
        <f t="shared" si="24"/>
        <v>6.12308697227077E-2</v>
      </c>
      <c r="AG52">
        <f t="shared" si="25"/>
        <v>0.1273084744819625</v>
      </c>
      <c r="AH52">
        <f t="shared" si="26"/>
        <v>0.1346005017886</v>
      </c>
      <c r="AI52">
        <f t="shared" si="29"/>
        <v>3.5777967506282052E-2</v>
      </c>
      <c r="AJ52">
        <f t="shared" si="30"/>
        <v>7.7333812787974104E-2</v>
      </c>
      <c r="AK52">
        <f t="shared" si="31"/>
        <v>0.11967401485715701</v>
      </c>
      <c r="AM52" t="str">
        <f t="shared" si="32"/>
        <v>CL_18:2-18:1-18:1-18:1</v>
      </c>
      <c r="AN52">
        <f t="shared" si="33"/>
        <v>7.9000846435516581E-2</v>
      </c>
      <c r="AO52">
        <f t="shared" si="34"/>
        <v>9.8938954284395142E-2</v>
      </c>
      <c r="AQ52">
        <f t="shared" si="35"/>
        <v>1.51753568918914E-2</v>
      </c>
      <c r="AR52">
        <f t="shared" si="36"/>
        <v>4.1721130058569519E-2</v>
      </c>
      <c r="AT52">
        <f t="shared" si="27"/>
        <v>6.7866259186178191E-3</v>
      </c>
      <c r="AU52">
        <f t="shared" si="28"/>
        <v>1.7032580022631496E-2</v>
      </c>
      <c r="AW52">
        <f t="shared" si="37"/>
        <v>0.36101679502164746</v>
      </c>
    </row>
    <row r="53" spans="1:49" x14ac:dyDescent="0.2">
      <c r="A53" t="s">
        <v>1951</v>
      </c>
      <c r="B53">
        <v>727.65451505016699</v>
      </c>
      <c r="C53">
        <v>2.6576980750792699E-2</v>
      </c>
      <c r="D53">
        <v>0</v>
      </c>
      <c r="E53">
        <v>4.4193376284521101E-2</v>
      </c>
      <c r="F53">
        <v>3.5287431414497403E-2</v>
      </c>
      <c r="G53">
        <v>2.6360531718549501E-2</v>
      </c>
      <c r="H53">
        <v>3.41963884297284E-2</v>
      </c>
      <c r="I53">
        <v>1.54105657606191E-2</v>
      </c>
      <c r="J53">
        <v>2.2308240796671201E-2</v>
      </c>
      <c r="K53">
        <v>1.24151370130478E-2</v>
      </c>
      <c r="L53">
        <v>2.6072117898154001E-2</v>
      </c>
      <c r="M53">
        <v>3.72770266506392E-2</v>
      </c>
      <c r="N53">
        <v>4.1192916024214397E-2</v>
      </c>
      <c r="O53">
        <v>5.2384433576859402E-2</v>
      </c>
      <c r="P53">
        <v>0.17571325055663101</v>
      </c>
      <c r="Q53">
        <v>2.5011842995902402E-2</v>
      </c>
      <c r="R53">
        <v>2.6666044399645299E-2</v>
      </c>
      <c r="S53">
        <v>4.3544909045125299E-2</v>
      </c>
      <c r="T53">
        <v>2.0981695634699E-2</v>
      </c>
      <c r="U53">
        <v>5.5373723506698697E-2</v>
      </c>
      <c r="V53">
        <v>4.3955117581900703E-2</v>
      </c>
      <c r="W53">
        <v>5.5641659392372998E-2</v>
      </c>
      <c r="X53">
        <v>5.5009002398981197E-2</v>
      </c>
      <c r="AA53" t="str">
        <f t="shared" si="19"/>
        <v>CL_18:2-18:1-18:1-18:0</v>
      </c>
      <c r="AB53">
        <f t="shared" si="20"/>
        <v>1.3288490375396349E-2</v>
      </c>
      <c r="AC53">
        <f t="shared" si="21"/>
        <v>3.9740403849509248E-2</v>
      </c>
      <c r="AD53">
        <f t="shared" si="22"/>
        <v>3.0278460074138952E-2</v>
      </c>
      <c r="AE53">
        <f t="shared" si="23"/>
        <v>1.8859403278645152E-2</v>
      </c>
      <c r="AF53">
        <f t="shared" si="24"/>
        <v>1.92436274556009E-2</v>
      </c>
      <c r="AG53">
        <f t="shared" si="25"/>
        <v>3.9234971337426802E-2</v>
      </c>
      <c r="AH53">
        <f t="shared" si="26"/>
        <v>0.1140488420667452</v>
      </c>
      <c r="AI53">
        <f t="shared" si="29"/>
        <v>3.2263302339912148E-2</v>
      </c>
      <c r="AJ53">
        <f t="shared" si="30"/>
        <v>4.9664420544299703E-2</v>
      </c>
      <c r="AK53">
        <f t="shared" si="31"/>
        <v>5.5325330895677094E-2</v>
      </c>
      <c r="AM53" t="str">
        <f t="shared" si="32"/>
        <v>CL_18:2-18:1-18:1-18:0</v>
      </c>
      <c r="AN53">
        <f t="shared" si="33"/>
        <v>2.4282077006658121E-2</v>
      </c>
      <c r="AO53">
        <f t="shared" si="34"/>
        <v>5.8107373436812194E-2</v>
      </c>
      <c r="AQ53">
        <f t="shared" si="35"/>
        <v>1.0613279299190133E-2</v>
      </c>
      <c r="AR53">
        <f t="shared" si="36"/>
        <v>3.2529043555652525E-2</v>
      </c>
      <c r="AT53">
        <f t="shared" si="27"/>
        <v>4.7464027954360931E-3</v>
      </c>
      <c r="AU53">
        <f t="shared" si="28"/>
        <v>1.3279926422019684E-2</v>
      </c>
      <c r="AW53">
        <f t="shared" si="37"/>
        <v>7.9816474607924057E-2</v>
      </c>
    </row>
    <row r="54" spans="1:49" x14ac:dyDescent="0.2">
      <c r="A54" t="s">
        <v>1952</v>
      </c>
      <c r="B54">
        <v>728.65468227424799</v>
      </c>
      <c r="C54">
        <v>4.9589649527328701E-2</v>
      </c>
      <c r="D54">
        <v>4.2307491581376103E-2</v>
      </c>
      <c r="E54">
        <v>2.0170956445636299E-2</v>
      </c>
      <c r="F54">
        <v>1.26716685887516E-2</v>
      </c>
      <c r="G54">
        <v>1.9682965446957499E-2</v>
      </c>
      <c r="H54">
        <v>5.4647347420869602E-2</v>
      </c>
      <c r="I54">
        <v>1.0319434995192001E-2</v>
      </c>
      <c r="J54">
        <v>1.17814728411357E-2</v>
      </c>
      <c r="K54">
        <v>9.7654515987415803E-3</v>
      </c>
      <c r="L54">
        <v>1.7771387599317599E-2</v>
      </c>
      <c r="M54">
        <v>5.75781667460942E-2</v>
      </c>
      <c r="N54">
        <v>3.6704320850687297E-2</v>
      </c>
      <c r="O54">
        <v>8.8472174266050696E-2</v>
      </c>
      <c r="P54">
        <v>0.123138992754781</v>
      </c>
      <c r="Q54">
        <v>4.2135782085897501E-2</v>
      </c>
      <c r="R54">
        <v>1.6315146798727601E-2</v>
      </c>
      <c r="S54">
        <v>1.22883737678801E-2</v>
      </c>
      <c r="T54">
        <v>3.38350495271173E-2</v>
      </c>
      <c r="U54">
        <v>8.9112049917863395E-2</v>
      </c>
      <c r="V54">
        <v>0.103871632882255</v>
      </c>
      <c r="W54">
        <v>6.4887040131934595E-2</v>
      </c>
      <c r="X54">
        <v>4.6837511300437798E-2</v>
      </c>
      <c r="AA54" t="str">
        <f t="shared" si="19"/>
        <v>CL_72:3</v>
      </c>
      <c r="AB54">
        <f t="shared" si="20"/>
        <v>4.5948570554352405E-2</v>
      </c>
      <c r="AC54">
        <f t="shared" si="21"/>
        <v>1.6421312517193948E-2</v>
      </c>
      <c r="AD54">
        <f t="shared" si="22"/>
        <v>3.7165156433913549E-2</v>
      </c>
      <c r="AE54">
        <f t="shared" si="23"/>
        <v>1.1050453918163851E-2</v>
      </c>
      <c r="AF54">
        <f t="shared" si="24"/>
        <v>1.376841959902959E-2</v>
      </c>
      <c r="AG54">
        <f t="shared" si="25"/>
        <v>4.7141243798390749E-2</v>
      </c>
      <c r="AH54">
        <f t="shared" si="26"/>
        <v>0.10580558351041586</v>
      </c>
      <c r="AI54">
        <f t="shared" si="29"/>
        <v>2.3061711647498699E-2</v>
      </c>
      <c r="AJ54">
        <f t="shared" si="30"/>
        <v>9.6491841400059203E-2</v>
      </c>
      <c r="AK54">
        <f t="shared" si="31"/>
        <v>5.5862275716186197E-2</v>
      </c>
      <c r="AM54" t="str">
        <f t="shared" si="32"/>
        <v>CL_72:3</v>
      </c>
      <c r="AN54">
        <f t="shared" si="33"/>
        <v>2.487078260453067E-2</v>
      </c>
      <c r="AO54">
        <f t="shared" si="34"/>
        <v>6.5672531214510138E-2</v>
      </c>
      <c r="AQ54">
        <f t="shared" si="35"/>
        <v>1.5661116393605175E-2</v>
      </c>
      <c r="AR54">
        <f t="shared" si="36"/>
        <v>3.4698067083458038E-2</v>
      </c>
      <c r="AT54">
        <f t="shared" si="27"/>
        <v>7.0038641719275046E-3</v>
      </c>
      <c r="AU54">
        <f t="shared" si="28"/>
        <v>1.4165426569222183E-2</v>
      </c>
      <c r="AW54">
        <f t="shared" si="37"/>
        <v>5.678255610955333E-2</v>
      </c>
    </row>
    <row r="55" spans="1:49" x14ac:dyDescent="0.2">
      <c r="A55" t="s">
        <v>1953</v>
      </c>
      <c r="B55">
        <v>729.65484949832796</v>
      </c>
      <c r="C55">
        <v>3.8486402073624498E-2</v>
      </c>
      <c r="D55">
        <v>3.0373052409345E-2</v>
      </c>
      <c r="E55">
        <v>1.9301517418578499E-2</v>
      </c>
      <c r="F55">
        <v>3.1889933414669502E-2</v>
      </c>
      <c r="G55">
        <v>2.4404331462542998E-2</v>
      </c>
      <c r="H55">
        <v>2.8655488864004201E-2</v>
      </c>
      <c r="I55">
        <v>1.01433981463128E-2</v>
      </c>
      <c r="J55">
        <v>4.4953750732099201E-3</v>
      </c>
      <c r="K55">
        <v>3.2991610897148602E-3</v>
      </c>
      <c r="L55">
        <v>1.0429600663372399E-2</v>
      </c>
      <c r="M55">
        <v>5.5344066094982797E-2</v>
      </c>
      <c r="N55">
        <v>1.7818936808907799E-2</v>
      </c>
      <c r="O55">
        <v>8.6618080830417998E-2</v>
      </c>
      <c r="P55">
        <v>7.3535743500816E-2</v>
      </c>
      <c r="Q55">
        <v>3.37559054517753E-2</v>
      </c>
      <c r="R55">
        <v>2.8310013280440399E-2</v>
      </c>
      <c r="S55">
        <v>4.5625331962096997E-2</v>
      </c>
      <c r="T55">
        <v>1.63169465868515E-2</v>
      </c>
      <c r="U55">
        <v>7.2860916794632496E-2</v>
      </c>
      <c r="V55">
        <v>6.9288493282646205E-2</v>
      </c>
      <c r="W55">
        <v>3.1997763195534303E-2</v>
      </c>
      <c r="X55">
        <v>3.37468263207783E-2</v>
      </c>
      <c r="AA55" t="str">
        <f t="shared" si="19"/>
        <v>CL_72:2</v>
      </c>
      <c r="AB55">
        <f t="shared" si="20"/>
        <v>3.4429727241484749E-2</v>
      </c>
      <c r="AC55">
        <f t="shared" si="21"/>
        <v>2.5595725416623999E-2</v>
      </c>
      <c r="AD55">
        <f t="shared" si="22"/>
        <v>2.65299101632736E-2</v>
      </c>
      <c r="AE55">
        <f t="shared" si="23"/>
        <v>7.3193866097613601E-3</v>
      </c>
      <c r="AF55">
        <f t="shared" si="24"/>
        <v>6.86438087654363E-3</v>
      </c>
      <c r="AG55">
        <f t="shared" si="25"/>
        <v>3.6581501451945296E-2</v>
      </c>
      <c r="AH55">
        <f t="shared" si="26"/>
        <v>8.0076912165616992E-2</v>
      </c>
      <c r="AI55">
        <f t="shared" si="29"/>
        <v>3.0971139274474251E-2</v>
      </c>
      <c r="AJ55">
        <f t="shared" si="30"/>
        <v>7.1074705038639358E-2</v>
      </c>
      <c r="AK55">
        <f t="shared" si="31"/>
        <v>3.2872294758156298E-2</v>
      </c>
      <c r="AM55" t="str">
        <f t="shared" si="32"/>
        <v>CL_72:2</v>
      </c>
      <c r="AN55">
        <f t="shared" si="33"/>
        <v>2.014782606153747E-2</v>
      </c>
      <c r="AO55">
        <f t="shared" si="34"/>
        <v>5.0315310537766444E-2</v>
      </c>
      <c r="AQ55">
        <f t="shared" si="35"/>
        <v>1.2403649472324524E-2</v>
      </c>
      <c r="AR55">
        <f t="shared" si="36"/>
        <v>2.3365458827373991E-2</v>
      </c>
      <c r="AT55">
        <f t="shared" si="27"/>
        <v>5.5470806778394064E-3</v>
      </c>
      <c r="AU55">
        <f t="shared" si="28"/>
        <v>9.5389086221792097E-3</v>
      </c>
      <c r="AW55">
        <f t="shared" si="37"/>
        <v>4.2935519330237155E-2</v>
      </c>
    </row>
    <row r="56" spans="1:49" x14ac:dyDescent="0.2">
      <c r="A56" t="s">
        <v>1954</v>
      </c>
      <c r="B56">
        <v>730.65501672240805</v>
      </c>
      <c r="C56">
        <v>4.2731496725554603E-2</v>
      </c>
      <c r="D56">
        <v>2.17306578605037E-2</v>
      </c>
      <c r="E56">
        <v>3.5674671175891098E-2</v>
      </c>
      <c r="F56">
        <v>3.9039267526561103E-2</v>
      </c>
      <c r="G56">
        <v>1.65902418272885E-2</v>
      </c>
      <c r="H56">
        <v>3.0654598911815802E-2</v>
      </c>
      <c r="I56">
        <v>1.6744823612887798E-2</v>
      </c>
      <c r="J56">
        <v>1.7451776953999E-2</v>
      </c>
      <c r="K56">
        <v>1.35773285181283E-2</v>
      </c>
      <c r="L56">
        <v>1.4616756908276501E-2</v>
      </c>
      <c r="M56">
        <v>7.4319339906623802E-2</v>
      </c>
      <c r="N56">
        <v>5.2632486919375401E-2</v>
      </c>
      <c r="O56">
        <v>8.6356465046807607E-2</v>
      </c>
      <c r="P56">
        <v>0.13996491347182899</v>
      </c>
      <c r="Q56">
        <v>6.89252356450549E-2</v>
      </c>
      <c r="R56">
        <v>4.5510095731349398E-2</v>
      </c>
      <c r="S56">
        <v>5.1680493071549802E-2</v>
      </c>
      <c r="T56">
        <v>4.3331658488302498E-2</v>
      </c>
      <c r="U56">
        <v>0.107813674670825</v>
      </c>
      <c r="V56">
        <v>8.4708857342692803E-2</v>
      </c>
      <c r="W56">
        <v>9.0001235209265798E-2</v>
      </c>
      <c r="X56">
        <v>3.81447139698185E-2</v>
      </c>
      <c r="AA56" t="str">
        <f t="shared" si="19"/>
        <v>CL_72:1</v>
      </c>
      <c r="AB56">
        <f t="shared" si="20"/>
        <v>3.2231077293029153E-2</v>
      </c>
      <c r="AC56">
        <f t="shared" si="21"/>
        <v>3.7356969351226101E-2</v>
      </c>
      <c r="AD56">
        <f t="shared" si="22"/>
        <v>2.3622420369552151E-2</v>
      </c>
      <c r="AE56">
        <f t="shared" si="23"/>
        <v>1.7098300283443398E-2</v>
      </c>
      <c r="AF56">
        <f t="shared" si="24"/>
        <v>1.4097042713202401E-2</v>
      </c>
      <c r="AG56">
        <f t="shared" si="25"/>
        <v>6.3475913412999602E-2</v>
      </c>
      <c r="AH56">
        <f t="shared" si="26"/>
        <v>0.1131606892593183</v>
      </c>
      <c r="AI56">
        <f t="shared" si="29"/>
        <v>4.7506075779926146E-2</v>
      </c>
      <c r="AJ56">
        <f t="shared" si="30"/>
        <v>9.6261266006758911E-2</v>
      </c>
      <c r="AK56">
        <f t="shared" si="31"/>
        <v>6.4072974589542142E-2</v>
      </c>
      <c r="AM56" t="str">
        <f t="shared" si="32"/>
        <v>CL_72:1</v>
      </c>
      <c r="AN56">
        <f t="shared" si="33"/>
        <v>2.4881162002090638E-2</v>
      </c>
      <c r="AO56">
        <f t="shared" si="34"/>
        <v>7.6895383809709034E-2</v>
      </c>
      <c r="AQ56">
        <f t="shared" si="35"/>
        <v>9.8504012565828608E-3</v>
      </c>
      <c r="AR56">
        <f t="shared" si="36"/>
        <v>2.6918569626888197E-2</v>
      </c>
      <c r="AT56">
        <f t="shared" si="27"/>
        <v>4.4052333630737244E-3</v>
      </c>
      <c r="AU56">
        <f t="shared" si="28"/>
        <v>1.0989460031909575E-2</v>
      </c>
      <c r="AW56">
        <f t="shared" si="37"/>
        <v>9.5441781740731903E-3</v>
      </c>
    </row>
    <row r="57" spans="1:49" x14ac:dyDescent="0.2">
      <c r="A57" t="s">
        <v>1955</v>
      </c>
      <c r="B57">
        <v>731.65518394648802</v>
      </c>
      <c r="C57">
        <v>3.4108317073514E-2</v>
      </c>
      <c r="D57">
        <v>2.23967772195896E-2</v>
      </c>
      <c r="E57">
        <v>1.4560975186796801E-2</v>
      </c>
      <c r="F57">
        <v>1.47528767650101E-2</v>
      </c>
      <c r="G57">
        <v>3.9864483840507399E-2</v>
      </c>
      <c r="H57">
        <v>1.85184713866067E-2</v>
      </c>
      <c r="I57">
        <v>2.2637410468727099E-2</v>
      </c>
      <c r="J57">
        <v>1.02089622951991E-2</v>
      </c>
      <c r="K57">
        <v>2.76319638349432E-2</v>
      </c>
      <c r="L57">
        <v>1.9277207221740599E-2</v>
      </c>
      <c r="M57">
        <v>1.64149165927816E-2</v>
      </c>
      <c r="N57">
        <v>3.2936118492885497E-2</v>
      </c>
      <c r="O57">
        <v>0.107791610685642</v>
      </c>
      <c r="P57">
        <v>0.13532320392955099</v>
      </c>
      <c r="Q57">
        <v>2.6169626291110699E-2</v>
      </c>
      <c r="R57">
        <v>4.06194950295274E-2</v>
      </c>
      <c r="S57">
        <v>4.3785048107534599E-2</v>
      </c>
      <c r="T57">
        <v>1.9959793948230799E-2</v>
      </c>
      <c r="U57">
        <v>6.7308113753928103E-2</v>
      </c>
      <c r="V57">
        <v>2.0173430189342801E-2</v>
      </c>
      <c r="W57">
        <v>9.6127389658124708E-3</v>
      </c>
      <c r="X57">
        <v>2.4548413244477301E-2</v>
      </c>
      <c r="AA57" t="str">
        <f t="shared" si="19"/>
        <v>CL_72:0</v>
      </c>
      <c r="AB57">
        <f t="shared" si="20"/>
        <v>2.8252547146551801E-2</v>
      </c>
      <c r="AC57">
        <f t="shared" si="21"/>
        <v>1.465692597590345E-2</v>
      </c>
      <c r="AD57">
        <f t="shared" si="22"/>
        <v>2.9191477613557049E-2</v>
      </c>
      <c r="AE57">
        <f t="shared" si="23"/>
        <v>1.6423186381963099E-2</v>
      </c>
      <c r="AF57">
        <f t="shared" si="24"/>
        <v>2.3454585528341898E-2</v>
      </c>
      <c r="AG57">
        <f t="shared" si="25"/>
        <v>2.467551754283355E-2</v>
      </c>
      <c r="AH57">
        <f t="shared" si="26"/>
        <v>0.1215574073075965</v>
      </c>
      <c r="AI57">
        <f t="shared" si="29"/>
        <v>3.1872421027882701E-2</v>
      </c>
      <c r="AJ57">
        <f t="shared" si="30"/>
        <v>4.374077197163545E-2</v>
      </c>
      <c r="AK57">
        <f t="shared" si="31"/>
        <v>1.7080576105144886E-2</v>
      </c>
      <c r="AM57" t="str">
        <f t="shared" si="32"/>
        <v>CL_72:0</v>
      </c>
      <c r="AN57">
        <f t="shared" si="33"/>
        <v>2.2395744529263462E-2</v>
      </c>
      <c r="AO57">
        <f t="shared" si="34"/>
        <v>4.7785338791018615E-2</v>
      </c>
      <c r="AQ57">
        <f t="shared" si="35"/>
        <v>6.6551865626907928E-3</v>
      </c>
      <c r="AR57">
        <f t="shared" si="36"/>
        <v>4.2393230165400038E-2</v>
      </c>
      <c r="AT57">
        <f t="shared" si="27"/>
        <v>2.9762899114239554E-3</v>
      </c>
      <c r="AU57">
        <f t="shared" si="28"/>
        <v>1.7306963742265636E-2</v>
      </c>
      <c r="AW57">
        <f t="shared" si="37"/>
        <v>0.25331694282961897</v>
      </c>
    </row>
    <row r="58" spans="1:49" x14ac:dyDescent="0.2">
      <c r="A58" t="s">
        <v>1956</v>
      </c>
      <c r="B58">
        <v>732.65535117056902</v>
      </c>
      <c r="C58">
        <v>6.2677092936311601E-2</v>
      </c>
      <c r="D58">
        <v>5.6504109982990797E-2</v>
      </c>
      <c r="E58">
        <v>2.1673914916944401E-2</v>
      </c>
      <c r="F58">
        <v>1.34005609907695E-2</v>
      </c>
      <c r="G58">
        <v>1.3850812497670201E-2</v>
      </c>
      <c r="H58">
        <v>2.0030931165797801E-2</v>
      </c>
      <c r="I58">
        <v>1.0220952488995501E-2</v>
      </c>
      <c r="J58">
        <v>1.55388657111821E-2</v>
      </c>
      <c r="K58">
        <v>1.0498168188917301E-2</v>
      </c>
      <c r="L58">
        <v>2.08261042705245E-2</v>
      </c>
      <c r="M58">
        <v>5.4499830467921902E-2</v>
      </c>
      <c r="N58">
        <v>3.3539507589111298E-2</v>
      </c>
      <c r="O58">
        <v>6.7361105511823796E-2</v>
      </c>
      <c r="P58">
        <v>9.4675334936391201E-2</v>
      </c>
      <c r="Q58">
        <v>6.7207657662886194E-2</v>
      </c>
      <c r="R58">
        <v>3.5707888958610698E-2</v>
      </c>
      <c r="S58">
        <v>3.4466993932277201E-2</v>
      </c>
      <c r="T58">
        <v>4.2525334410509603E-2</v>
      </c>
      <c r="U58">
        <v>8.1670559023709899E-2</v>
      </c>
      <c r="V58">
        <v>0.117958190710758</v>
      </c>
      <c r="W58">
        <v>4.3091580307697198E-2</v>
      </c>
      <c r="X58">
        <v>4.8114694468231502E-2</v>
      </c>
      <c r="AA58" t="str">
        <f t="shared" si="19"/>
        <v>CL_74:13</v>
      </c>
      <c r="AB58">
        <f t="shared" si="20"/>
        <v>5.9590601459651199E-2</v>
      </c>
      <c r="AC58">
        <f t="shared" si="21"/>
        <v>1.7537237953856949E-2</v>
      </c>
      <c r="AD58">
        <f t="shared" si="22"/>
        <v>1.6940871831734001E-2</v>
      </c>
      <c r="AE58">
        <f t="shared" si="23"/>
        <v>1.28799091000888E-2</v>
      </c>
      <c r="AF58">
        <f t="shared" si="24"/>
        <v>1.5662136229720902E-2</v>
      </c>
      <c r="AG58">
        <f t="shared" si="25"/>
        <v>4.4019669028516603E-2</v>
      </c>
      <c r="AH58">
        <f t="shared" si="26"/>
        <v>8.1018220224107498E-2</v>
      </c>
      <c r="AI58">
        <f t="shared" si="29"/>
        <v>3.8496164171393399E-2</v>
      </c>
      <c r="AJ58">
        <f t="shared" si="30"/>
        <v>9.9814374867233949E-2</v>
      </c>
      <c r="AK58">
        <f t="shared" si="31"/>
        <v>4.560313738796435E-2</v>
      </c>
      <c r="AM58" t="str">
        <f t="shared" si="32"/>
        <v>CL_74:13</v>
      </c>
      <c r="AN58">
        <f t="shared" si="33"/>
        <v>2.4522151315010371E-2</v>
      </c>
      <c r="AO58">
        <f t="shared" si="34"/>
        <v>6.1790313135843156E-2</v>
      </c>
      <c r="AQ58">
        <f t="shared" si="35"/>
        <v>1.9685671692350155E-2</v>
      </c>
      <c r="AR58">
        <f t="shared" si="36"/>
        <v>2.7092339822390288E-2</v>
      </c>
      <c r="AT58">
        <f t="shared" si="27"/>
        <v>8.8037000173676536E-3</v>
      </c>
      <c r="AU58">
        <f t="shared" si="28"/>
        <v>1.1060401417156874E-2</v>
      </c>
      <c r="AW58">
        <f t="shared" si="37"/>
        <v>4.0330422519933525E-2</v>
      </c>
    </row>
    <row r="59" spans="1:49" x14ac:dyDescent="0.2">
      <c r="A59" t="s">
        <v>1957</v>
      </c>
      <c r="B59">
        <v>733.65551839464899</v>
      </c>
      <c r="C59">
        <v>4.9703679588805297E-2</v>
      </c>
      <c r="D59">
        <v>5.90044483672649E-2</v>
      </c>
      <c r="E59">
        <v>2.3557855758472499E-2</v>
      </c>
      <c r="F59">
        <v>1.56976860839779E-2</v>
      </c>
      <c r="G59">
        <v>1.34049867497691E-2</v>
      </c>
      <c r="H59">
        <v>1.38307687797462E-2</v>
      </c>
      <c r="I59">
        <v>1.9448451653976601E-2</v>
      </c>
      <c r="J59">
        <v>1.62324850524488E-2</v>
      </c>
      <c r="K59">
        <v>1.40250010465691E-2</v>
      </c>
      <c r="L59">
        <v>1.43672534955576E-2</v>
      </c>
      <c r="M59">
        <v>2.39620360641674E-2</v>
      </c>
      <c r="N59">
        <v>3.2752188516678701E-2</v>
      </c>
      <c r="O59">
        <v>4.2262943359118801E-2</v>
      </c>
      <c r="P59">
        <v>3.1834519587214199E-2</v>
      </c>
      <c r="Q59">
        <v>1.2577748445093099E-2</v>
      </c>
      <c r="R59">
        <v>4.0336346298406503E-2</v>
      </c>
      <c r="S59">
        <v>2.87178037618155E-2</v>
      </c>
      <c r="T59">
        <v>1.62021637565181E-2</v>
      </c>
      <c r="U59">
        <v>6.5706431598544196E-2</v>
      </c>
      <c r="V59">
        <v>4.9926449018510101E-2</v>
      </c>
      <c r="W59">
        <v>2.0528381380757799E-2</v>
      </c>
      <c r="X59">
        <v>3.4544810144167402E-2</v>
      </c>
      <c r="AA59" t="str">
        <f t="shared" si="19"/>
        <v>CL_74:12</v>
      </c>
      <c r="AB59">
        <f t="shared" si="20"/>
        <v>5.4354063978035098E-2</v>
      </c>
      <c r="AC59">
        <f t="shared" si="21"/>
        <v>1.96277709212252E-2</v>
      </c>
      <c r="AD59">
        <f t="shared" si="22"/>
        <v>1.361787776475765E-2</v>
      </c>
      <c r="AE59">
        <f t="shared" si="23"/>
        <v>1.78404683532127E-2</v>
      </c>
      <c r="AF59">
        <f t="shared" si="24"/>
        <v>1.419612727106335E-2</v>
      </c>
      <c r="AG59">
        <f t="shared" si="25"/>
        <v>2.835711229042305E-2</v>
      </c>
      <c r="AH59">
        <f t="shared" si="26"/>
        <v>3.70487314731665E-2</v>
      </c>
      <c r="AI59">
        <f t="shared" si="29"/>
        <v>2.2459983759166802E-2</v>
      </c>
      <c r="AJ59">
        <f t="shared" si="30"/>
        <v>5.7816440308527145E-2</v>
      </c>
      <c r="AK59">
        <f t="shared" si="31"/>
        <v>2.7536595762462601E-2</v>
      </c>
      <c r="AM59" t="str">
        <f t="shared" si="32"/>
        <v>CL_74:12</v>
      </c>
      <c r="AN59">
        <f t="shared" si="33"/>
        <v>2.3927261657658801E-2</v>
      </c>
      <c r="AO59">
        <f t="shared" si="34"/>
        <v>3.4643772718749216E-2</v>
      </c>
      <c r="AQ59">
        <f t="shared" si="35"/>
        <v>1.7192319109621126E-2</v>
      </c>
      <c r="AR59">
        <f t="shared" si="36"/>
        <v>1.3975291829488654E-2</v>
      </c>
      <c r="AT59">
        <f t="shared" si="27"/>
        <v>7.6886388439962984E-3</v>
      </c>
      <c r="AU59">
        <f t="shared" si="28"/>
        <v>5.7053889981223361E-3</v>
      </c>
      <c r="AW59">
        <f t="shared" si="37"/>
        <v>0.31223913662557351</v>
      </c>
    </row>
    <row r="60" spans="1:49" x14ac:dyDescent="0.2">
      <c r="A60" t="s">
        <v>1958</v>
      </c>
      <c r="B60">
        <v>734.65568561872897</v>
      </c>
      <c r="C60">
        <v>4.6234699448520197E-2</v>
      </c>
      <c r="D60">
        <v>3.68612113502872E-2</v>
      </c>
      <c r="E60">
        <v>2.7297627577137301E-2</v>
      </c>
      <c r="F60">
        <v>2.21550255663269E-2</v>
      </c>
      <c r="G60">
        <v>3.51449634378019E-2</v>
      </c>
      <c r="H60">
        <v>3.7519296705977499E-2</v>
      </c>
      <c r="I60">
        <v>1.8094125696839498E-2</v>
      </c>
      <c r="J60">
        <v>1.54433324506847E-2</v>
      </c>
      <c r="K60">
        <v>2.26510510116796E-2</v>
      </c>
      <c r="L60">
        <v>8.0365471682630803E-3</v>
      </c>
      <c r="M60">
        <v>1.77767730886032E-2</v>
      </c>
      <c r="N60">
        <v>4.0393452679893499E-2</v>
      </c>
      <c r="O60">
        <v>0.11363815043043</v>
      </c>
      <c r="P60">
        <v>7.6935257970516396E-2</v>
      </c>
      <c r="Q60">
        <v>5.8000235666769602E-2</v>
      </c>
      <c r="R60">
        <v>2.2711534527029498E-2</v>
      </c>
      <c r="S60">
        <v>2.6562097926594599E-2</v>
      </c>
      <c r="T60">
        <v>6.9383022027199003E-3</v>
      </c>
      <c r="U60">
        <v>6.5989753148364104E-3</v>
      </c>
      <c r="V60">
        <v>9.9095455015363598E-2</v>
      </c>
      <c r="W60">
        <v>3.8619524998883902E-2</v>
      </c>
      <c r="X60">
        <v>4.2340503298788502E-2</v>
      </c>
      <c r="AA60" t="str">
        <f t="shared" si="19"/>
        <v>CL_18:2-18:2-16:1-22:6</v>
      </c>
      <c r="AB60">
        <f t="shared" si="20"/>
        <v>4.1547955399403702E-2</v>
      </c>
      <c r="AC60">
        <f t="shared" si="21"/>
        <v>2.4726326571732099E-2</v>
      </c>
      <c r="AD60">
        <f t="shared" si="22"/>
        <v>3.63321300718897E-2</v>
      </c>
      <c r="AE60">
        <f t="shared" si="23"/>
        <v>1.67687290737621E-2</v>
      </c>
      <c r="AF60">
        <f t="shared" si="24"/>
        <v>1.5343799089971341E-2</v>
      </c>
      <c r="AG60">
        <f t="shared" si="25"/>
        <v>2.9085112884248351E-2</v>
      </c>
      <c r="AH60">
        <f t="shared" si="26"/>
        <v>9.5286704200473193E-2</v>
      </c>
      <c r="AI60">
        <f t="shared" si="29"/>
        <v>1.6750200064657252E-2</v>
      </c>
      <c r="AJ60">
        <f t="shared" si="30"/>
        <v>5.2847215165100006E-2</v>
      </c>
      <c r="AK60">
        <f t="shared" si="31"/>
        <v>4.0480014148836202E-2</v>
      </c>
      <c r="AM60" t="str">
        <f t="shared" si="32"/>
        <v>CL_18:2-18:2-16:1-22:6</v>
      </c>
      <c r="AN60">
        <f t="shared" si="33"/>
        <v>2.694378804135179E-2</v>
      </c>
      <c r="AO60">
        <f t="shared" si="34"/>
        <v>4.6889849292663002E-2</v>
      </c>
      <c r="AQ60">
        <f t="shared" si="35"/>
        <v>1.1666526628989416E-2</v>
      </c>
      <c r="AR60">
        <f t="shared" si="36"/>
        <v>3.0183765726947889E-2</v>
      </c>
      <c r="AT60">
        <f t="shared" si="27"/>
        <v>5.21742932074636E-3</v>
      </c>
      <c r="AU60">
        <f t="shared" si="28"/>
        <v>1.2322470757788216E-2</v>
      </c>
      <c r="AW60">
        <f t="shared" si="37"/>
        <v>0.22479248711362476</v>
      </c>
    </row>
    <row r="61" spans="1:49" x14ac:dyDescent="0.2">
      <c r="A61" t="s">
        <v>1959</v>
      </c>
      <c r="B61">
        <v>735.65585284280996</v>
      </c>
      <c r="C61">
        <v>0.104478727514649</v>
      </c>
      <c r="D61">
        <v>4.8425495141954399E-2</v>
      </c>
      <c r="E61">
        <v>5.6606325211312501E-2</v>
      </c>
      <c r="F61">
        <v>5.0875835441955203E-2</v>
      </c>
      <c r="G61">
        <v>6.3408883066937205E-2</v>
      </c>
      <c r="H61">
        <v>7.9157629973501994E-2</v>
      </c>
      <c r="I61">
        <v>5.2447175416941001E-2</v>
      </c>
      <c r="J61">
        <v>3.0792503449768398E-2</v>
      </c>
      <c r="K61">
        <v>5.9559383942523698E-2</v>
      </c>
      <c r="L61">
        <v>5.0434958998620501E-2</v>
      </c>
      <c r="M61">
        <v>7.9837314072963503E-2</v>
      </c>
      <c r="N61">
        <v>0.10815896551066601</v>
      </c>
      <c r="O61">
        <v>8.6008191319149802E-2</v>
      </c>
      <c r="P61">
        <v>0.119511089985395</v>
      </c>
      <c r="Q61">
        <v>0.36533536838187097</v>
      </c>
      <c r="R61">
        <v>0.18790719829652899</v>
      </c>
      <c r="S61">
        <v>4.8233651965195301E-2</v>
      </c>
      <c r="T61">
        <v>6.0673724453801502E-2</v>
      </c>
      <c r="U61">
        <v>4.6231308296945002E-2</v>
      </c>
      <c r="V61">
        <v>5.58910386348647E-2</v>
      </c>
      <c r="W61">
        <v>7.3226400692343402E-2</v>
      </c>
      <c r="X61">
        <v>2.3278807701253901E-2</v>
      </c>
      <c r="AA61" t="str">
        <f t="shared" si="19"/>
        <v>CL_18:2-18:2-18:2-20:4,_18:2-18:1-16:1-22:6,_18:2-18:2-16:0-22:6_(2:2:1)</v>
      </c>
      <c r="AB61">
        <f t="shared" si="20"/>
        <v>7.6452111328301695E-2</v>
      </c>
      <c r="AC61">
        <f t="shared" si="21"/>
        <v>5.3741080326633855E-2</v>
      </c>
      <c r="AD61">
        <f t="shared" si="22"/>
        <v>7.1283256520219607E-2</v>
      </c>
      <c r="AE61">
        <f t="shared" si="23"/>
        <v>4.1619839433354698E-2</v>
      </c>
      <c r="AF61">
        <f t="shared" si="24"/>
        <v>5.49971714705721E-2</v>
      </c>
      <c r="AG61">
        <f t="shared" si="25"/>
        <v>9.3998139791814761E-2</v>
      </c>
      <c r="AH61">
        <f t="shared" si="26"/>
        <v>0.1027596406522724</v>
      </c>
      <c r="AI61">
        <f t="shared" si="29"/>
        <v>5.4453688209498405E-2</v>
      </c>
      <c r="AJ61">
        <f t="shared" si="30"/>
        <v>5.1061173465904851E-2</v>
      </c>
      <c r="AK61">
        <f t="shared" si="31"/>
        <v>4.8252604196798651E-2</v>
      </c>
      <c r="AM61" t="str">
        <f t="shared" si="32"/>
        <v>CL_18:2-18:2-18:2-20:4,_18:2-18:1-16:1-22:6,_18:2-18:2-16:0-22:6_(2:2:1)</v>
      </c>
      <c r="AN61">
        <f t="shared" si="33"/>
        <v>5.9618691815816395E-2</v>
      </c>
      <c r="AO61">
        <f t="shared" si="34"/>
        <v>7.0105049263257807E-2</v>
      </c>
      <c r="AQ61">
        <f t="shared" si="35"/>
        <v>1.4135854558811226E-2</v>
      </c>
      <c r="AR61">
        <f t="shared" si="36"/>
        <v>2.6088147583682927E-2</v>
      </c>
      <c r="AT61">
        <f t="shared" si="27"/>
        <v>6.3217463427104395E-3</v>
      </c>
      <c r="AU61">
        <f t="shared" si="28"/>
        <v>1.0650441652407515E-2</v>
      </c>
      <c r="AW61">
        <f t="shared" si="37"/>
        <v>0.45870256639004992</v>
      </c>
    </row>
    <row r="62" spans="1:49" x14ac:dyDescent="0.2">
      <c r="A62" t="s">
        <v>1960</v>
      </c>
      <c r="B62">
        <v>736.65602006689005</v>
      </c>
      <c r="C62">
        <v>0.17786945510372601</v>
      </c>
      <c r="D62">
        <v>0.119785131964178</v>
      </c>
      <c r="E62">
        <v>0.112433234361302</v>
      </c>
      <c r="F62">
        <v>0.13358053607454401</v>
      </c>
      <c r="G62">
        <v>0.14582553800913001</v>
      </c>
      <c r="H62">
        <v>0.14819847611533901</v>
      </c>
      <c r="I62">
        <v>9.4438468411322599E-2</v>
      </c>
      <c r="J62">
        <v>8.9014862278236406E-2</v>
      </c>
      <c r="K62">
        <v>0.112759824962123</v>
      </c>
      <c r="L62">
        <v>9.3061181491802494E-2</v>
      </c>
      <c r="M62">
        <v>0.15072987691600401</v>
      </c>
      <c r="N62">
        <v>7.11280696128999E-2</v>
      </c>
      <c r="O62">
        <v>0.24982510560041499</v>
      </c>
      <c r="P62">
        <v>0.17298126749884199</v>
      </c>
      <c r="Q62">
        <v>0.62896951958631797</v>
      </c>
      <c r="R62">
        <v>0.33780361040053503</v>
      </c>
      <c r="S62">
        <v>0.117381375746375</v>
      </c>
      <c r="T62">
        <v>4.6790130670397098E-2</v>
      </c>
      <c r="U62">
        <v>0.13196122237281799</v>
      </c>
      <c r="V62">
        <v>7.91524103391755E-2</v>
      </c>
      <c r="W62">
        <v>0.110584208808356</v>
      </c>
      <c r="X62">
        <v>7.2862902982484407E-2</v>
      </c>
      <c r="AA62" t="str">
        <f t="shared" si="19"/>
        <v>CL_18:2-18:2-18:2-20:3</v>
      </c>
      <c r="AB62">
        <f t="shared" si="20"/>
        <v>0.14882729353395202</v>
      </c>
      <c r="AC62">
        <f t="shared" si="21"/>
        <v>0.123006885217923</v>
      </c>
      <c r="AD62">
        <f t="shared" si="22"/>
        <v>0.1470120070622345</v>
      </c>
      <c r="AE62">
        <f t="shared" si="23"/>
        <v>9.1726665344779496E-2</v>
      </c>
      <c r="AF62">
        <f t="shared" si="24"/>
        <v>0.10291050322696274</v>
      </c>
      <c r="AG62">
        <f t="shared" si="25"/>
        <v>0.11092897326445195</v>
      </c>
      <c r="AH62">
        <f t="shared" si="26"/>
        <v>0.21140318654962847</v>
      </c>
      <c r="AI62">
        <f t="shared" si="29"/>
        <v>8.2085753208386042E-2</v>
      </c>
      <c r="AJ62">
        <f t="shared" si="30"/>
        <v>0.10555681635599674</v>
      </c>
      <c r="AK62">
        <f t="shared" si="31"/>
        <v>9.1723555895420195E-2</v>
      </c>
      <c r="AM62" t="str">
        <f t="shared" si="32"/>
        <v>CL_18:2-18:2-18:2-20:3</v>
      </c>
      <c r="AN62">
        <f t="shared" si="33"/>
        <v>0.12269667087717033</v>
      </c>
      <c r="AO62">
        <f t="shared" si="34"/>
        <v>0.1203396570547767</v>
      </c>
      <c r="AQ62">
        <f t="shared" si="35"/>
        <v>2.561627861399601E-2</v>
      </c>
      <c r="AR62">
        <f t="shared" si="36"/>
        <v>5.2158178068348382E-2</v>
      </c>
      <c r="AT62">
        <f t="shared" si="27"/>
        <v>1.1455948062293834E-2</v>
      </c>
      <c r="AU62">
        <f t="shared" si="28"/>
        <v>2.1293487030112981E-2</v>
      </c>
      <c r="AW62">
        <f t="shared" si="37"/>
        <v>0.93077057426810017</v>
      </c>
    </row>
    <row r="63" spans="1:49" x14ac:dyDescent="0.2">
      <c r="A63" t="s">
        <v>1961</v>
      </c>
      <c r="B63">
        <v>737.65618729097002</v>
      </c>
      <c r="C63">
        <v>0.16673453376811501</v>
      </c>
      <c r="D63">
        <v>0.235407751269858</v>
      </c>
      <c r="E63">
        <v>0.149487152278105</v>
      </c>
      <c r="F63">
        <v>0.21124197662027899</v>
      </c>
      <c r="G63">
        <v>0.16878618640433499</v>
      </c>
      <c r="H63">
        <v>0.20689672654511199</v>
      </c>
      <c r="I63">
        <v>0.18796628232655599</v>
      </c>
      <c r="J63">
        <v>0.14086445924261101</v>
      </c>
      <c r="K63">
        <v>0.14114585672944399</v>
      </c>
      <c r="L63">
        <v>0.229653068944313</v>
      </c>
      <c r="M63">
        <v>4.4236553979292798E-2</v>
      </c>
      <c r="N63">
        <v>0.14940408199930799</v>
      </c>
      <c r="O63">
        <v>0.20399545849152201</v>
      </c>
      <c r="P63">
        <v>0.20049782417996101</v>
      </c>
      <c r="Q63">
        <v>0.47389213234980698</v>
      </c>
      <c r="R63">
        <v>0.453648893501441</v>
      </c>
      <c r="S63">
        <v>0.10899100356462001</v>
      </c>
      <c r="T63">
        <v>4.5645674360354799E-2</v>
      </c>
      <c r="U63">
        <v>5.8604996358221903E-2</v>
      </c>
      <c r="V63">
        <v>5.7730597874954603E-2</v>
      </c>
      <c r="W63">
        <v>9.0889490340441303E-2</v>
      </c>
      <c r="X63">
        <v>7.1464536395512604E-2</v>
      </c>
      <c r="AA63" t="str">
        <f t="shared" si="19"/>
        <v>CL_18:2-18:2-18:1-20:3</v>
      </c>
      <c r="AB63">
        <f t="shared" si="20"/>
        <v>0.2010711425189865</v>
      </c>
      <c r="AC63">
        <f t="shared" si="21"/>
        <v>0.18036456444919199</v>
      </c>
      <c r="AD63">
        <f t="shared" si="22"/>
        <v>0.1878414564747235</v>
      </c>
      <c r="AE63">
        <f t="shared" si="23"/>
        <v>0.16441537078458351</v>
      </c>
      <c r="AF63">
        <f t="shared" si="24"/>
        <v>0.1853994628368785</v>
      </c>
      <c r="AG63">
        <f t="shared" si="25"/>
        <v>9.6820317989300395E-2</v>
      </c>
      <c r="AH63">
        <f t="shared" si="26"/>
        <v>0.20224664133574149</v>
      </c>
      <c r="AI63">
        <f t="shared" si="29"/>
        <v>7.731833896248741E-2</v>
      </c>
      <c r="AJ63">
        <f t="shared" si="30"/>
        <v>5.8167797116588253E-2</v>
      </c>
      <c r="AK63">
        <f t="shared" si="31"/>
        <v>8.1177013367976947E-2</v>
      </c>
      <c r="AM63" t="str">
        <f t="shared" si="32"/>
        <v>CL_18:2-18:2-18:1-20:3</v>
      </c>
      <c r="AN63">
        <f t="shared" si="33"/>
        <v>0.18381839941287281</v>
      </c>
      <c r="AO63">
        <f t="shared" si="34"/>
        <v>0.10314602175441889</v>
      </c>
      <c r="AQ63">
        <f t="shared" si="35"/>
        <v>1.3273548793236747E-2</v>
      </c>
      <c r="AR63">
        <f t="shared" si="36"/>
        <v>5.7082603630575157E-2</v>
      </c>
      <c r="AT63">
        <f t="shared" si="27"/>
        <v>5.9361114808675333E-3</v>
      </c>
      <c r="AU63">
        <f t="shared" si="28"/>
        <v>2.330387534740861E-2</v>
      </c>
      <c r="AW63">
        <f t="shared" si="37"/>
        <v>3.2293693511669525E-2</v>
      </c>
    </row>
    <row r="64" spans="1:49" x14ac:dyDescent="0.2">
      <c r="A64" t="s">
        <v>1962</v>
      </c>
      <c r="B64">
        <v>738.65635451505</v>
      </c>
      <c r="C64">
        <v>0.11187664447809199</v>
      </c>
      <c r="D64">
        <v>0.13393135892968699</v>
      </c>
      <c r="E64">
        <v>0.20600968167161399</v>
      </c>
      <c r="F64">
        <v>0.15283095677674999</v>
      </c>
      <c r="G64">
        <v>0.14156561318135299</v>
      </c>
      <c r="H64">
        <v>0.17280985530732201</v>
      </c>
      <c r="I64">
        <v>0.16234470143208299</v>
      </c>
      <c r="J64">
        <v>0.11754421625229799</v>
      </c>
      <c r="K64">
        <v>0.17482543311443099</v>
      </c>
      <c r="L64">
        <v>0.23209237842472799</v>
      </c>
      <c r="M64">
        <v>0.15678762987661801</v>
      </c>
      <c r="N64">
        <v>0.103593093295493</v>
      </c>
      <c r="O64">
        <v>0.14964500475186199</v>
      </c>
      <c r="P64">
        <v>0.40754674719331202</v>
      </c>
      <c r="Q64">
        <v>0.218687705838749</v>
      </c>
      <c r="R64">
        <v>0.28353935339571401</v>
      </c>
      <c r="S64">
        <v>4.3362136826438399E-2</v>
      </c>
      <c r="T64">
        <v>3.7272139405118303E-2</v>
      </c>
      <c r="U64">
        <v>9.3133594837879696E-2</v>
      </c>
      <c r="V64">
        <v>6.1199600733356403E-2</v>
      </c>
      <c r="W64">
        <v>5.18357293889605E-2</v>
      </c>
      <c r="X64">
        <v>6.8849710532928099E-2</v>
      </c>
      <c r="AA64" t="str">
        <f t="shared" si="19"/>
        <v>CL_18:1-18:2-18:2-20:2</v>
      </c>
      <c r="AB64">
        <f t="shared" si="20"/>
        <v>0.12290400170388949</v>
      </c>
      <c r="AC64">
        <f t="shared" si="21"/>
        <v>0.179420319224182</v>
      </c>
      <c r="AD64">
        <f t="shared" si="22"/>
        <v>0.15718773424433752</v>
      </c>
      <c r="AE64">
        <f t="shared" si="23"/>
        <v>0.13994445884219048</v>
      </c>
      <c r="AF64">
        <f t="shared" si="24"/>
        <v>0.20345890576957948</v>
      </c>
      <c r="AG64">
        <f t="shared" si="25"/>
        <v>0.13019036158605551</v>
      </c>
      <c r="AH64">
        <f t="shared" si="26"/>
        <v>0.278595875972587</v>
      </c>
      <c r="AI64">
        <f t="shared" si="29"/>
        <v>4.0317138115778348E-2</v>
      </c>
      <c r="AJ64">
        <f t="shared" si="30"/>
        <v>7.7166597785618046E-2</v>
      </c>
      <c r="AK64">
        <f t="shared" si="31"/>
        <v>6.0342719960944299E-2</v>
      </c>
      <c r="AM64" t="str">
        <f t="shared" si="32"/>
        <v>CL_18:1-18:2-18:2-20:2</v>
      </c>
      <c r="AN64">
        <f t="shared" si="33"/>
        <v>0.16058308395683579</v>
      </c>
      <c r="AO64">
        <f t="shared" si="34"/>
        <v>0.11732253868419665</v>
      </c>
      <c r="AQ64">
        <f t="shared" si="35"/>
        <v>3.1821266530234121E-2</v>
      </c>
      <c r="AR64">
        <f t="shared" si="36"/>
        <v>9.6129731657609352E-2</v>
      </c>
      <c r="AT64">
        <f t="shared" si="27"/>
        <v>1.4230903018348472E-2</v>
      </c>
      <c r="AU64">
        <f t="shared" si="28"/>
        <v>3.9244798611968917E-2</v>
      </c>
      <c r="AW64">
        <f t="shared" si="37"/>
        <v>0.38443623416707057</v>
      </c>
    </row>
    <row r="65" spans="1:49" x14ac:dyDescent="0.2">
      <c r="A65" t="s">
        <v>1963</v>
      </c>
      <c r="B65">
        <v>739.65652173913099</v>
      </c>
      <c r="C65">
        <v>4.4124066510960902E-2</v>
      </c>
      <c r="D65">
        <v>8.1594789157960798E-2</v>
      </c>
      <c r="E65">
        <v>7.1374697097901299E-2</v>
      </c>
      <c r="F65">
        <v>6.6783202603271599E-2</v>
      </c>
      <c r="G65">
        <v>6.5539766280328607E-2</v>
      </c>
      <c r="H65">
        <v>8.9487808153242102E-2</v>
      </c>
      <c r="I65">
        <v>6.4730606834914897E-2</v>
      </c>
      <c r="J65">
        <v>3.0787260970348299E-2</v>
      </c>
      <c r="K65">
        <v>6.02723680236842E-2</v>
      </c>
      <c r="L65">
        <v>7.2730674006047796E-2</v>
      </c>
      <c r="M65">
        <v>9.6082343927005598E-2</v>
      </c>
      <c r="N65">
        <v>4.7943058645809999E-2</v>
      </c>
      <c r="O65">
        <v>0.144953641346631</v>
      </c>
      <c r="P65">
        <v>0.24376666311190701</v>
      </c>
      <c r="Q65">
        <v>0.12454858801149001</v>
      </c>
      <c r="R65">
        <v>8.4236596860275195E-2</v>
      </c>
      <c r="S65">
        <v>2.9702354819725399E-2</v>
      </c>
      <c r="T65">
        <v>1.7647427676707701E-2</v>
      </c>
      <c r="U65">
        <v>2.4507102721258198E-2</v>
      </c>
      <c r="V65">
        <v>3.5484488463318399E-2</v>
      </c>
      <c r="W65">
        <v>1.3986187868500101E-2</v>
      </c>
      <c r="X65">
        <v>5.5101286314260299E-3</v>
      </c>
      <c r="AA65" t="str">
        <f t="shared" si="19"/>
        <v>CL_18:1-18:2-18:2-20:1,_18:1-18:1-18:2-20:2_(1:1)</v>
      </c>
      <c r="AB65">
        <f t="shared" si="20"/>
        <v>6.2859427834460857E-2</v>
      </c>
      <c r="AC65">
        <f t="shared" si="21"/>
        <v>6.9078949850586449E-2</v>
      </c>
      <c r="AD65">
        <f t="shared" si="22"/>
        <v>7.7513787216785354E-2</v>
      </c>
      <c r="AE65">
        <f t="shared" si="23"/>
        <v>4.7758933902631598E-2</v>
      </c>
      <c r="AF65">
        <f t="shared" si="24"/>
        <v>6.6501521014866005E-2</v>
      </c>
      <c r="AG65">
        <f t="shared" si="25"/>
        <v>7.2012701286407799E-2</v>
      </c>
      <c r="AH65">
        <f t="shared" si="26"/>
        <v>0.194360152229269</v>
      </c>
      <c r="AI65">
        <f t="shared" si="29"/>
        <v>2.3674891248216548E-2</v>
      </c>
      <c r="AJ65">
        <f t="shared" si="30"/>
        <v>2.99957955922883E-2</v>
      </c>
      <c r="AK65">
        <f t="shared" si="31"/>
        <v>9.7481582499630657E-3</v>
      </c>
      <c r="AM65" t="str">
        <f t="shared" si="32"/>
        <v>CL_18:1-18:2-18:2-20:1,_18:1-18:1-18:2-20:2_(1:1)</v>
      </c>
      <c r="AN65">
        <f t="shared" si="33"/>
        <v>6.4742523963866053E-2</v>
      </c>
      <c r="AO65">
        <f t="shared" si="34"/>
        <v>6.5958339721228942E-2</v>
      </c>
      <c r="AQ65">
        <f t="shared" si="35"/>
        <v>1.0920075635869638E-2</v>
      </c>
      <c r="AR65">
        <f t="shared" si="36"/>
        <v>7.5439478798140461E-2</v>
      </c>
      <c r="AT65">
        <f t="shared" si="27"/>
        <v>4.8836062882487499E-3</v>
      </c>
      <c r="AU65">
        <f t="shared" si="28"/>
        <v>3.0798038252825684E-2</v>
      </c>
      <c r="AW65">
        <f t="shared" si="37"/>
        <v>0.97319227288097121</v>
      </c>
    </row>
    <row r="66" spans="1:49" x14ac:dyDescent="0.2">
      <c r="A66" t="s">
        <v>1964</v>
      </c>
      <c r="B66">
        <v>740.65668896321097</v>
      </c>
      <c r="C66">
        <v>1.65739569693296E-2</v>
      </c>
      <c r="D66">
        <v>2.9804119125443999E-2</v>
      </c>
      <c r="E66">
        <v>4.3453580598369797E-2</v>
      </c>
      <c r="F66">
        <v>2.08934764433127E-2</v>
      </c>
      <c r="G66">
        <v>3.0473382465540499E-2</v>
      </c>
      <c r="H66">
        <v>2.2486062127737499E-2</v>
      </c>
      <c r="I66">
        <v>1.75437868312153E-2</v>
      </c>
      <c r="J66">
        <v>2.2766686962578699E-2</v>
      </c>
      <c r="K66">
        <v>3.4540721610427497E-2</v>
      </c>
      <c r="L66">
        <v>1.8587972720941901E-2</v>
      </c>
      <c r="M66">
        <v>3.3019293368793799E-2</v>
      </c>
      <c r="N66">
        <v>5.8696852916134301E-2</v>
      </c>
      <c r="O66">
        <v>0.18602429505356199</v>
      </c>
      <c r="P66">
        <v>0.14750584128979699</v>
      </c>
      <c r="Q66">
        <v>7.7634634502549996E-2</v>
      </c>
      <c r="R66">
        <v>4.3251459611153197E-2</v>
      </c>
      <c r="S66">
        <v>6.0676474015336997E-2</v>
      </c>
      <c r="T66">
        <v>3.1569305591677997E-2</v>
      </c>
      <c r="U66">
        <v>6.19301301920714E-2</v>
      </c>
      <c r="V66">
        <v>7.1504755250548099E-2</v>
      </c>
      <c r="W66">
        <v>0.10203836445037499</v>
      </c>
      <c r="X66">
        <v>4.78559782412811E-2</v>
      </c>
      <c r="AA66" t="str">
        <f t="shared" si="19"/>
        <v>CL_18:1-18:1-18:2-20:1,_18:1-18:1-18:0-20:3_(2:1)</v>
      </c>
      <c r="AB66">
        <f t="shared" si="20"/>
        <v>2.3189038047386798E-2</v>
      </c>
      <c r="AC66">
        <f t="shared" si="21"/>
        <v>3.2173528520841252E-2</v>
      </c>
      <c r="AD66">
        <f t="shared" si="22"/>
        <v>2.6479722296638999E-2</v>
      </c>
      <c r="AE66">
        <f t="shared" si="23"/>
        <v>2.0155236896897001E-2</v>
      </c>
      <c r="AF66">
        <f t="shared" si="24"/>
        <v>2.6564347165684697E-2</v>
      </c>
      <c r="AG66">
        <f t="shared" si="25"/>
        <v>4.5858073142464054E-2</v>
      </c>
      <c r="AH66">
        <f t="shared" si="26"/>
        <v>0.16676506817167949</v>
      </c>
      <c r="AI66">
        <f t="shared" si="29"/>
        <v>4.6122889803507497E-2</v>
      </c>
      <c r="AJ66">
        <f t="shared" si="30"/>
        <v>6.671744272130975E-2</v>
      </c>
      <c r="AK66">
        <f t="shared" si="31"/>
        <v>7.494717134582804E-2</v>
      </c>
      <c r="AM66" t="str">
        <f t="shared" si="32"/>
        <v>CL_18:1-18:1-18:2-20:1,_18:1-18:1-18:0-20:3_(2:1)</v>
      </c>
      <c r="AN66">
        <f t="shared" si="33"/>
        <v>2.571237458548975E-2</v>
      </c>
      <c r="AO66">
        <f t="shared" si="34"/>
        <v>8.0082129036957772E-2</v>
      </c>
      <c r="AQ66">
        <f t="shared" si="35"/>
        <v>4.4807978234356199E-3</v>
      </c>
      <c r="AR66">
        <f t="shared" si="36"/>
        <v>5.0108458614847064E-2</v>
      </c>
      <c r="AT66">
        <f t="shared" si="27"/>
        <v>2.0038737053270292E-3</v>
      </c>
      <c r="AU66">
        <f t="shared" si="28"/>
        <v>2.0456692567290546E-2</v>
      </c>
      <c r="AW66">
        <f t="shared" si="37"/>
        <v>7.2027917906167374E-2</v>
      </c>
    </row>
    <row r="67" spans="1:49" x14ac:dyDescent="0.2">
      <c r="A67" t="s">
        <v>1965</v>
      </c>
      <c r="B67">
        <v>741.65685618729105</v>
      </c>
      <c r="C67">
        <v>1.6831279543072598E-2</v>
      </c>
      <c r="D67">
        <v>4.2017879913828098E-2</v>
      </c>
      <c r="E67">
        <v>8.3558621300657103E-3</v>
      </c>
      <c r="F67">
        <v>0</v>
      </c>
      <c r="G67">
        <v>1.19847003588216E-2</v>
      </c>
      <c r="H67">
        <v>3.1919910159930398E-2</v>
      </c>
      <c r="I67">
        <v>2.2842332971934301E-3</v>
      </c>
      <c r="J67">
        <v>1.315369400815E-2</v>
      </c>
      <c r="K67">
        <v>8.1165415566418798E-3</v>
      </c>
      <c r="L67">
        <v>9.3488532683717197E-3</v>
      </c>
      <c r="M67">
        <v>6.5271673824310299E-3</v>
      </c>
      <c r="N67">
        <v>4.7954829420396701E-2</v>
      </c>
      <c r="O67">
        <v>0.104404107378472</v>
      </c>
      <c r="P67">
        <v>5.7897888309968698E-2</v>
      </c>
      <c r="Q67">
        <v>4.1667040161782999E-2</v>
      </c>
      <c r="R67">
        <v>2.5236217232495702E-2</v>
      </c>
      <c r="S67">
        <v>2.7804207002923499E-2</v>
      </c>
      <c r="T67">
        <v>1.41950570473939E-2</v>
      </c>
      <c r="U67">
        <v>5.1707835760758901E-2</v>
      </c>
      <c r="V67">
        <v>5.3747574655558801E-2</v>
      </c>
      <c r="W67">
        <v>2.35081112911193E-2</v>
      </c>
      <c r="X67">
        <v>2.6936255498783701E-2</v>
      </c>
      <c r="AA67" t="str">
        <f t="shared" si="19"/>
        <v>CL_74:4</v>
      </c>
      <c r="AB67">
        <f t="shared" si="20"/>
        <v>2.9424579728450348E-2</v>
      </c>
      <c r="AC67">
        <f t="shared" si="21"/>
        <v>4.1779310650328551E-3</v>
      </c>
      <c r="AD67">
        <f t="shared" si="22"/>
        <v>2.1952305259375998E-2</v>
      </c>
      <c r="AE67">
        <f t="shared" si="23"/>
        <v>7.718963652671715E-3</v>
      </c>
      <c r="AF67">
        <f t="shared" si="24"/>
        <v>8.7326974125068006E-3</v>
      </c>
      <c r="AG67">
        <f t="shared" si="25"/>
        <v>2.7240998401413866E-2</v>
      </c>
      <c r="AH67">
        <f t="shared" si="26"/>
        <v>8.1150997844220349E-2</v>
      </c>
      <c r="AI67">
        <f t="shared" si="29"/>
        <v>2.0999632025158699E-2</v>
      </c>
      <c r="AJ67">
        <f t="shared" si="30"/>
        <v>5.2727705208158851E-2</v>
      </c>
      <c r="AK67">
        <f t="shared" si="31"/>
        <v>2.5222183394951501E-2</v>
      </c>
      <c r="AM67" t="str">
        <f t="shared" si="32"/>
        <v>CL_74:4</v>
      </c>
      <c r="AN67">
        <f t="shared" si="33"/>
        <v>1.4401295423607543E-2</v>
      </c>
      <c r="AO67">
        <f t="shared" si="34"/>
        <v>4.1468303374780649E-2</v>
      </c>
      <c r="AQ67">
        <f t="shared" si="35"/>
        <v>1.0770568241282547E-2</v>
      </c>
      <c r="AR67">
        <f t="shared" si="36"/>
        <v>2.5430343578210893E-2</v>
      </c>
      <c r="AT67">
        <f t="shared" si="27"/>
        <v>4.816744548761626E-3</v>
      </c>
      <c r="AU67">
        <f t="shared" si="28"/>
        <v>1.0381894291713276E-2</v>
      </c>
      <c r="AW67">
        <f t="shared" si="37"/>
        <v>7.6018116859964346E-2</v>
      </c>
    </row>
    <row r="68" spans="1:49" x14ac:dyDescent="0.2">
      <c r="A68" t="s">
        <v>1966</v>
      </c>
      <c r="B68">
        <v>742.65702341137103</v>
      </c>
      <c r="C68">
        <v>5.1282169841481699E-2</v>
      </c>
      <c r="D68">
        <v>2.2228252358547401E-2</v>
      </c>
      <c r="E68">
        <v>2.22029655384272E-2</v>
      </c>
      <c r="F68">
        <v>2.6319602421666699E-2</v>
      </c>
      <c r="G68">
        <v>2.5364038560593102E-2</v>
      </c>
      <c r="H68">
        <v>3.3254143095265101E-2</v>
      </c>
      <c r="I68">
        <v>1.2128293680939701E-2</v>
      </c>
      <c r="J68">
        <v>1.3146001815652999E-2</v>
      </c>
      <c r="K68">
        <v>6.2197010134698704E-3</v>
      </c>
      <c r="L68">
        <v>7.1952882290247603E-3</v>
      </c>
      <c r="M68">
        <v>4.1453184653256002E-2</v>
      </c>
      <c r="N68">
        <v>4.1918553523189801E-2</v>
      </c>
      <c r="O68">
        <v>0.136231274807213</v>
      </c>
      <c r="P68">
        <v>0.104092110596193</v>
      </c>
      <c r="Q68">
        <v>6.8410662169999206E-2</v>
      </c>
      <c r="R68">
        <v>5.4921180327247097E-2</v>
      </c>
      <c r="S68">
        <v>6.6562888277174506E-2</v>
      </c>
      <c r="T68">
        <v>4.7301564783922799E-2</v>
      </c>
      <c r="U68">
        <v>6.1853256109047398E-2</v>
      </c>
      <c r="V68">
        <v>0.110017406497136</v>
      </c>
      <c r="W68">
        <v>5.9095355773290802E-2</v>
      </c>
      <c r="X68">
        <v>7.1527302898550596E-2</v>
      </c>
      <c r="AA68" t="str">
        <f t="shared" si="19"/>
        <v>CL_74:3</v>
      </c>
      <c r="AB68">
        <f t="shared" si="20"/>
        <v>3.6755211100014548E-2</v>
      </c>
      <c r="AC68">
        <f t="shared" si="21"/>
        <v>2.4261283980046948E-2</v>
      </c>
      <c r="AD68">
        <f t="shared" si="22"/>
        <v>2.9309090827929103E-2</v>
      </c>
      <c r="AE68">
        <f t="shared" si="23"/>
        <v>1.263714774829635E-2</v>
      </c>
      <c r="AF68">
        <f t="shared" si="24"/>
        <v>6.7074946212473154E-3</v>
      </c>
      <c r="AG68">
        <f t="shared" si="25"/>
        <v>4.1685869088222902E-2</v>
      </c>
      <c r="AH68">
        <f t="shared" si="26"/>
        <v>0.120161692701703</v>
      </c>
      <c r="AI68">
        <f t="shared" si="29"/>
        <v>5.6932226530548649E-2</v>
      </c>
      <c r="AJ68">
        <f t="shared" si="30"/>
        <v>8.5935331303091694E-2</v>
      </c>
      <c r="AK68">
        <f t="shared" si="31"/>
        <v>6.5311329335920695E-2</v>
      </c>
      <c r="AM68" t="str">
        <f t="shared" si="32"/>
        <v>CL_74:3</v>
      </c>
      <c r="AN68">
        <f t="shared" si="33"/>
        <v>2.1934045655506849E-2</v>
      </c>
      <c r="AO68">
        <f t="shared" si="34"/>
        <v>7.4005289791897383E-2</v>
      </c>
      <c r="AQ68">
        <f t="shared" si="35"/>
        <v>1.2224508596912511E-2</v>
      </c>
      <c r="AR68">
        <f t="shared" si="36"/>
        <v>3.034945968295126E-2</v>
      </c>
      <c r="AT68">
        <f t="shared" si="27"/>
        <v>5.4669664428453899E-3</v>
      </c>
      <c r="AU68">
        <f t="shared" si="28"/>
        <v>1.2390115032066787E-2</v>
      </c>
      <c r="AW68">
        <f t="shared" si="37"/>
        <v>1.4886366796070806E-2</v>
      </c>
    </row>
    <row r="69" spans="1:49" x14ac:dyDescent="0.2">
      <c r="A69" t="s">
        <v>1967</v>
      </c>
      <c r="B69">
        <v>743.65719063545203</v>
      </c>
      <c r="C69">
        <v>0</v>
      </c>
      <c r="D69">
        <v>3.7216614877818702E-2</v>
      </c>
      <c r="E69">
        <v>1.4842059863278001E-2</v>
      </c>
      <c r="F69">
        <v>1.3356767950668201E-2</v>
      </c>
      <c r="G69">
        <v>2.25440508557604E-2</v>
      </c>
      <c r="H69">
        <v>2.6150199810446601E-2</v>
      </c>
      <c r="I69">
        <v>1.0089213117153399E-2</v>
      </c>
      <c r="J69">
        <v>1.01726097261901E-2</v>
      </c>
      <c r="K69">
        <v>7.0395876751568999E-3</v>
      </c>
      <c r="L69">
        <v>1.43489605478358E-2</v>
      </c>
      <c r="M69">
        <v>3.1367644868085902E-2</v>
      </c>
      <c r="N69">
        <v>3.24356246603563E-3</v>
      </c>
      <c r="O69">
        <v>6.7376270124872906E-2</v>
      </c>
      <c r="P69">
        <v>9.6580072803731203E-3</v>
      </c>
      <c r="Q69">
        <v>2.5224526162130001E-2</v>
      </c>
      <c r="R69">
        <v>2.0570613593894699E-2</v>
      </c>
      <c r="S69">
        <v>4.0568223186283697E-2</v>
      </c>
      <c r="T69">
        <v>2.57334516670925E-2</v>
      </c>
      <c r="U69">
        <v>4.6977317910378999E-2</v>
      </c>
      <c r="V69">
        <v>4.5711513153024498E-2</v>
      </c>
      <c r="W69">
        <v>1.6123043898117001E-2</v>
      </c>
      <c r="X69">
        <v>2.50222951587331E-2</v>
      </c>
      <c r="AA69" t="str">
        <f t="shared" si="19"/>
        <v>CL_74:2</v>
      </c>
      <c r="AB69">
        <f t="shared" si="20"/>
        <v>1.8608307438909351E-2</v>
      </c>
      <c r="AC69">
        <f t="shared" si="21"/>
        <v>1.4099413906973101E-2</v>
      </c>
      <c r="AD69">
        <f t="shared" si="22"/>
        <v>2.43471253331035E-2</v>
      </c>
      <c r="AE69">
        <f t="shared" si="23"/>
        <v>1.0130911421671749E-2</v>
      </c>
      <c r="AF69">
        <f t="shared" si="24"/>
        <v>1.069427411149635E-2</v>
      </c>
      <c r="AG69">
        <f t="shared" si="25"/>
        <v>1.7305603667060767E-2</v>
      </c>
      <c r="AH69">
        <f t="shared" si="26"/>
        <v>3.8517138702623015E-2</v>
      </c>
      <c r="AI69">
        <f t="shared" si="29"/>
        <v>3.3150837426688097E-2</v>
      </c>
      <c r="AJ69">
        <f t="shared" si="30"/>
        <v>4.6344415531701752E-2</v>
      </c>
      <c r="AK69">
        <f t="shared" si="31"/>
        <v>2.0572669528425049E-2</v>
      </c>
      <c r="AM69" t="str">
        <f t="shared" si="32"/>
        <v>CL_74:2</v>
      </c>
      <c r="AN69">
        <f t="shared" si="33"/>
        <v>1.5576006442430812E-2</v>
      </c>
      <c r="AO69">
        <f t="shared" si="34"/>
        <v>3.1178132971299739E-2</v>
      </c>
      <c r="AQ69">
        <f t="shared" si="35"/>
        <v>5.9537398284463866E-3</v>
      </c>
      <c r="AR69">
        <f t="shared" si="36"/>
        <v>1.2172629325969169E-2</v>
      </c>
      <c r="AT69">
        <f t="shared" si="27"/>
        <v>2.6625933953508111E-3</v>
      </c>
      <c r="AU69">
        <f t="shared" si="28"/>
        <v>4.9694551127771993E-3</v>
      </c>
      <c r="AW69">
        <f t="shared" si="37"/>
        <v>4.3310937878696054E-2</v>
      </c>
    </row>
    <row r="70" spans="1:49" x14ac:dyDescent="0.2">
      <c r="A70" t="s">
        <v>1968</v>
      </c>
      <c r="B70">
        <v>743.65719063545203</v>
      </c>
      <c r="C70">
        <v>2.3507106517833901E-2</v>
      </c>
      <c r="D70">
        <v>2.4434686313766101E-2</v>
      </c>
      <c r="E70">
        <v>1.15187613327406E-2</v>
      </c>
      <c r="F70">
        <v>7.0733390050847804E-3</v>
      </c>
      <c r="G70">
        <v>1.6489859093896199E-2</v>
      </c>
      <c r="H70">
        <v>1.11007043438992E-2</v>
      </c>
      <c r="I70">
        <v>5.6977627764345897E-3</v>
      </c>
      <c r="J70">
        <v>1.7429369968575002E-2</v>
      </c>
      <c r="K70">
        <v>7.0600044048324999E-3</v>
      </c>
      <c r="L70">
        <v>1.43905764580495E-2</v>
      </c>
      <c r="M70">
        <v>5.0685959614030697E-2</v>
      </c>
      <c r="N70">
        <v>4.0413131313450597E-2</v>
      </c>
      <c r="O70">
        <v>1.13259532642218E-2</v>
      </c>
      <c r="P70">
        <v>6.3669039174428496E-2</v>
      </c>
      <c r="Q70">
        <v>1.3507029142658699E-2</v>
      </c>
      <c r="R70">
        <v>4.27956162969923E-2</v>
      </c>
      <c r="S70">
        <v>2.0272801340934499E-2</v>
      </c>
      <c r="T70">
        <v>1.21489508141778E-2</v>
      </c>
      <c r="U70">
        <v>9.4158751538331295E-2</v>
      </c>
      <c r="V70">
        <v>2.4207430282605E-2</v>
      </c>
      <c r="W70">
        <v>4.5827153163926201E-2</v>
      </c>
      <c r="X70">
        <v>4.61197954696193E-2</v>
      </c>
      <c r="AA70" t="str">
        <f t="shared" si="19"/>
        <v>CL_74:1</v>
      </c>
      <c r="AB70">
        <f t="shared" si="20"/>
        <v>2.3970896415800001E-2</v>
      </c>
      <c r="AC70">
        <f t="shared" si="21"/>
        <v>9.2960501689126895E-3</v>
      </c>
      <c r="AD70">
        <f t="shared" si="22"/>
        <v>1.37952817188977E-2</v>
      </c>
      <c r="AE70">
        <f t="shared" si="23"/>
        <v>1.1563566372504795E-2</v>
      </c>
      <c r="AF70">
        <f t="shared" si="24"/>
        <v>1.0725290431440999E-2</v>
      </c>
      <c r="AG70">
        <f t="shared" si="25"/>
        <v>4.5549545463740647E-2</v>
      </c>
      <c r="AH70">
        <f t="shared" si="26"/>
        <v>3.7497496219325147E-2</v>
      </c>
      <c r="AI70">
        <f t="shared" si="29"/>
        <v>1.6210876077556148E-2</v>
      </c>
      <c r="AJ70">
        <f t="shared" si="30"/>
        <v>5.9183090910468146E-2</v>
      </c>
      <c r="AK70">
        <f t="shared" si="31"/>
        <v>4.5973474316772747E-2</v>
      </c>
      <c r="AM70" t="str">
        <f t="shared" si="32"/>
        <v>CL_74:1</v>
      </c>
      <c r="AN70">
        <f t="shared" si="33"/>
        <v>1.3870217021511236E-2</v>
      </c>
      <c r="AO70">
        <f t="shared" si="34"/>
        <v>4.0882896597572563E-2</v>
      </c>
      <c r="AQ70">
        <f t="shared" si="35"/>
        <v>5.8771494449837546E-3</v>
      </c>
      <c r="AR70">
        <f t="shared" si="36"/>
        <v>1.583317906570102E-2</v>
      </c>
      <c r="AT70">
        <f t="shared" si="27"/>
        <v>2.6283411345817669E-3</v>
      </c>
      <c r="AU70">
        <f t="shared" si="28"/>
        <v>6.4638682861806662E-3</v>
      </c>
      <c r="AW70">
        <f t="shared" si="37"/>
        <v>1.5501279463030555E-2</v>
      </c>
    </row>
    <row r="71" spans="1:49" x14ac:dyDescent="0.2">
      <c r="A71" t="s">
        <v>1969</v>
      </c>
      <c r="B71">
        <v>744.657357859532</v>
      </c>
      <c r="C71">
        <v>3.6569055759904698E-2</v>
      </c>
      <c r="D71">
        <v>1.7316490614270701E-2</v>
      </c>
      <c r="E71">
        <v>2.0923526319531E-2</v>
      </c>
      <c r="F71">
        <v>1.7111066020067699E-2</v>
      </c>
      <c r="G71">
        <v>3.8822964273396599E-2</v>
      </c>
      <c r="H71">
        <v>1.7949062583023201E-2</v>
      </c>
      <c r="I71">
        <v>1.08737459933861E-2</v>
      </c>
      <c r="J71">
        <v>7.4168365261504596E-3</v>
      </c>
      <c r="K71">
        <v>1.1159189048471499E-2</v>
      </c>
      <c r="L71">
        <v>1.37790968033613E-2</v>
      </c>
      <c r="M71">
        <v>3.5407037235345398E-2</v>
      </c>
      <c r="N71">
        <v>5.4659285714357103E-2</v>
      </c>
      <c r="O71">
        <v>8.4525886718237506E-2</v>
      </c>
      <c r="P71">
        <v>7.9801370897343599E-2</v>
      </c>
      <c r="Q71">
        <v>7.3072142999605794E-2</v>
      </c>
      <c r="R71">
        <v>3.2391378262938302E-2</v>
      </c>
      <c r="S71">
        <v>3.4201548499281101E-2</v>
      </c>
      <c r="T71">
        <v>1.80282762961569E-2</v>
      </c>
      <c r="U71">
        <v>2.2624754989405901E-2</v>
      </c>
      <c r="V71">
        <v>3.1331855663651098E-2</v>
      </c>
      <c r="W71">
        <v>9.0593917040121194E-2</v>
      </c>
      <c r="X71">
        <v>2.3850500127877799E-2</v>
      </c>
      <c r="AA71" t="str">
        <f t="shared" si="19"/>
        <v>CL_76:15</v>
      </c>
      <c r="AB71">
        <f t="shared" si="20"/>
        <v>2.6942773187087699E-2</v>
      </c>
      <c r="AC71">
        <f t="shared" si="21"/>
        <v>1.9017296169799351E-2</v>
      </c>
      <c r="AD71">
        <f t="shared" si="22"/>
        <v>2.83860134282099E-2</v>
      </c>
      <c r="AE71">
        <f t="shared" si="23"/>
        <v>9.1452912597682796E-3</v>
      </c>
      <c r="AF71">
        <f t="shared" si="24"/>
        <v>1.24691429259164E-2</v>
      </c>
      <c r="AG71">
        <f t="shared" si="25"/>
        <v>4.5033161474851251E-2</v>
      </c>
      <c r="AH71">
        <f t="shared" si="26"/>
        <v>8.2163628807790545E-2</v>
      </c>
      <c r="AI71">
        <f t="shared" ref="AI71:AI102" si="38">AVERAGE(S71:T71)</f>
        <v>2.6114912397719001E-2</v>
      </c>
      <c r="AJ71">
        <f t="shared" ref="AJ71:AJ102" si="39">AVERAGE(U71:V71)</f>
        <v>2.69783053265285E-2</v>
      </c>
      <c r="AK71">
        <f t="shared" ref="AK71:AK102" si="40">AVERAGE(W71:X71)</f>
        <v>5.7222208583999498E-2</v>
      </c>
      <c r="AM71" t="str">
        <f t="shared" ref="AM71:AM102" si="41">A71</f>
        <v>CL_76:15</v>
      </c>
      <c r="AN71">
        <f t="shared" ref="AN71:AN102" si="42">AVERAGE(AB71:AF71)</f>
        <v>1.9192103394156328E-2</v>
      </c>
      <c r="AO71">
        <f t="shared" ref="AO71:AO102" si="43">AVERAGE(AG71:AK71)</f>
        <v>4.7502443318177767E-2</v>
      </c>
      <c r="AQ71">
        <f t="shared" ref="AQ71:AQ102" si="44">STDEV(AB71:AF71)</f>
        <v>8.5259611340924597E-3</v>
      </c>
      <c r="AR71">
        <f t="shared" ref="AR71:AR102" si="45">STDEV(AG71:AK71)</f>
        <v>2.334863854897988E-2</v>
      </c>
      <c r="AT71">
        <f t="shared" si="27"/>
        <v>3.8129257338703876E-3</v>
      </c>
      <c r="AU71">
        <f t="shared" si="28"/>
        <v>9.5320417722796879E-3</v>
      </c>
      <c r="AW71">
        <f t="shared" ref="AW71:AW102" si="46">TTEST(AB71:AF71,AG71:AK71,2,3)</f>
        <v>5.1017072455467154E-2</v>
      </c>
    </row>
    <row r="72" spans="1:49" x14ac:dyDescent="0.2">
      <c r="A72" t="s">
        <v>1970</v>
      </c>
      <c r="B72">
        <v>745.65752508361197</v>
      </c>
      <c r="C72">
        <v>2.9834494292187399E-2</v>
      </c>
      <c r="D72">
        <v>3.1632776986861302E-2</v>
      </c>
      <c r="E72">
        <v>2.2682089236791401E-2</v>
      </c>
      <c r="F72">
        <v>7.6358455791969504E-3</v>
      </c>
      <c r="G72">
        <v>1.70066255082265E-2</v>
      </c>
      <c r="H72">
        <v>1.5317848439486E-2</v>
      </c>
      <c r="I72">
        <v>7.7330277742322599E-3</v>
      </c>
      <c r="J72">
        <v>1.01666754448499E-2</v>
      </c>
      <c r="K72">
        <v>1.1513731318000899E-2</v>
      </c>
      <c r="L72">
        <v>9.9116617499224995E-3</v>
      </c>
      <c r="M72">
        <v>7.5052070764465902E-3</v>
      </c>
      <c r="N72">
        <v>2.4213754096779099E-2</v>
      </c>
      <c r="O72">
        <v>0.10461179057348199</v>
      </c>
      <c r="P72">
        <v>8.7896002996237094E-2</v>
      </c>
      <c r="Q72">
        <v>4.81280960058195E-2</v>
      </c>
      <c r="R72">
        <v>1.5172108604727799E-2</v>
      </c>
      <c r="S72">
        <v>2.15224131130623E-2</v>
      </c>
      <c r="T72">
        <v>9.5031572501509797E-3</v>
      </c>
      <c r="U72">
        <v>3.4060668091714701E-2</v>
      </c>
      <c r="V72">
        <v>5.1882038956004801E-2</v>
      </c>
      <c r="W72">
        <v>2.3250631822317E-2</v>
      </c>
      <c r="X72">
        <v>3.6862964743950198E-2</v>
      </c>
      <c r="AA72" t="str">
        <f t="shared" si="19"/>
        <v>CL_76:14</v>
      </c>
      <c r="AB72">
        <f t="shared" si="20"/>
        <v>3.0733635639524352E-2</v>
      </c>
      <c r="AC72">
        <f t="shared" si="21"/>
        <v>1.5158967407994176E-2</v>
      </c>
      <c r="AD72">
        <f t="shared" si="22"/>
        <v>1.6162236973856249E-2</v>
      </c>
      <c r="AE72">
        <f t="shared" si="23"/>
        <v>8.9498516095410791E-3</v>
      </c>
      <c r="AF72">
        <f t="shared" si="24"/>
        <v>1.0712696533961698E-2</v>
      </c>
      <c r="AG72">
        <f t="shared" si="25"/>
        <v>1.5859480586612844E-2</v>
      </c>
      <c r="AH72">
        <f t="shared" si="26"/>
        <v>9.6253896784859544E-2</v>
      </c>
      <c r="AI72">
        <f t="shared" si="38"/>
        <v>1.5512785181606641E-2</v>
      </c>
      <c r="AJ72">
        <f t="shared" si="39"/>
        <v>4.2971353523859751E-2</v>
      </c>
      <c r="AK72">
        <f t="shared" si="40"/>
        <v>3.0056798283133599E-2</v>
      </c>
      <c r="AM72" t="str">
        <f t="shared" si="41"/>
        <v>CL_76:14</v>
      </c>
      <c r="AN72">
        <f t="shared" si="42"/>
        <v>1.6343477632975511E-2</v>
      </c>
      <c r="AO72">
        <f t="shared" si="43"/>
        <v>4.0130862872014478E-2</v>
      </c>
      <c r="AQ72">
        <f t="shared" si="44"/>
        <v>8.5860928492310015E-3</v>
      </c>
      <c r="AR72">
        <f t="shared" si="45"/>
        <v>3.3371019789937437E-2</v>
      </c>
      <c r="AT72">
        <f t="shared" si="27"/>
        <v>3.8398174544010742E-3</v>
      </c>
      <c r="AU72">
        <f t="shared" si="28"/>
        <v>1.3623661780277701E-2</v>
      </c>
      <c r="AW72">
        <f t="shared" si="46"/>
        <v>0.18931853199907761</v>
      </c>
    </row>
    <row r="73" spans="1:49" x14ac:dyDescent="0.2">
      <c r="A73" t="s">
        <v>1971</v>
      </c>
      <c r="B73">
        <v>746.65769230769195</v>
      </c>
      <c r="C73">
        <v>3.4968540876960698E-2</v>
      </c>
      <c r="D73">
        <v>2.9722694195712399E-2</v>
      </c>
      <c r="E73">
        <v>1.4848337119527001E-2</v>
      </c>
      <c r="F73">
        <v>3.1466320851195197E-2</v>
      </c>
      <c r="G73">
        <v>3.7926058573760801E-2</v>
      </c>
      <c r="H73">
        <v>3.0558029412395101E-2</v>
      </c>
      <c r="I73">
        <v>1.5875148362716401E-2</v>
      </c>
      <c r="J73">
        <v>1.01636742016701E-2</v>
      </c>
      <c r="K73">
        <v>1.90526575571522E-2</v>
      </c>
      <c r="L73">
        <v>1.27860014482891E-2</v>
      </c>
      <c r="M73">
        <v>4.4078396477895E-2</v>
      </c>
      <c r="N73">
        <v>3.3766779034115298E-2</v>
      </c>
      <c r="O73">
        <v>8.0088025735928395E-2</v>
      </c>
      <c r="P73">
        <v>0.118507521162013</v>
      </c>
      <c r="Q73">
        <v>4.3378120903555098E-2</v>
      </c>
      <c r="R73">
        <v>1.7445568181257001E-2</v>
      </c>
      <c r="S73">
        <v>2.6080844729862801E-2</v>
      </c>
      <c r="T73">
        <v>2.91502076139761E-2</v>
      </c>
      <c r="U73">
        <v>4.1274693094533403E-2</v>
      </c>
      <c r="V73">
        <v>6.8673992978211695E-2</v>
      </c>
      <c r="W73">
        <v>5.7933410733831799E-2</v>
      </c>
      <c r="X73">
        <v>2.2036404264524599E-2</v>
      </c>
      <c r="AA73" t="str">
        <f t="shared" si="19"/>
        <v>CL_76:13</v>
      </c>
      <c r="AB73">
        <f t="shared" si="20"/>
        <v>3.2345617536336552E-2</v>
      </c>
      <c r="AC73">
        <f t="shared" si="21"/>
        <v>2.31573289853611E-2</v>
      </c>
      <c r="AD73">
        <f t="shared" si="22"/>
        <v>3.4242043993077953E-2</v>
      </c>
      <c r="AE73">
        <f t="shared" si="23"/>
        <v>1.301941128219325E-2</v>
      </c>
      <c r="AF73">
        <f t="shared" si="24"/>
        <v>1.5919329502720649E-2</v>
      </c>
      <c r="AG73">
        <f t="shared" si="25"/>
        <v>3.8922587756005149E-2</v>
      </c>
      <c r="AH73">
        <f t="shared" si="26"/>
        <v>9.92977734489707E-2</v>
      </c>
      <c r="AI73">
        <f t="shared" si="38"/>
        <v>2.7615526171919452E-2</v>
      </c>
      <c r="AJ73">
        <f t="shared" si="39"/>
        <v>5.4974343036372553E-2</v>
      </c>
      <c r="AK73">
        <f t="shared" si="40"/>
        <v>3.9984907499178199E-2</v>
      </c>
      <c r="AM73" t="str">
        <f t="shared" si="41"/>
        <v>CL_76:13</v>
      </c>
      <c r="AN73">
        <f t="shared" si="42"/>
        <v>2.3736746259937901E-2</v>
      </c>
      <c r="AO73">
        <f t="shared" si="43"/>
        <v>5.2159027582489213E-2</v>
      </c>
      <c r="AQ73">
        <f t="shared" si="44"/>
        <v>9.4971435610241156E-3</v>
      </c>
      <c r="AR73">
        <f t="shared" si="45"/>
        <v>2.8088179736070688E-2</v>
      </c>
      <c r="AT73">
        <f t="shared" si="27"/>
        <v>4.2472517189048684E-3</v>
      </c>
      <c r="AU73">
        <f t="shared" si="28"/>
        <v>1.1466951359492579E-2</v>
      </c>
      <c r="AW73">
        <f t="shared" si="46"/>
        <v>8.6036368611961372E-2</v>
      </c>
    </row>
    <row r="74" spans="1:49" x14ac:dyDescent="0.2">
      <c r="A74" t="s">
        <v>1972</v>
      </c>
      <c r="B74">
        <v>747.65785953177306</v>
      </c>
      <c r="C74">
        <v>8.3536394430290997E-2</v>
      </c>
      <c r="D74">
        <v>5.6929816580522402E-2</v>
      </c>
      <c r="E74">
        <v>3.3050862392897201E-2</v>
      </c>
      <c r="F74">
        <v>6.9532782666289997E-2</v>
      </c>
      <c r="G74">
        <v>6.5774499734260999E-2</v>
      </c>
      <c r="H74">
        <v>6.8931036746202198E-2</v>
      </c>
      <c r="I74">
        <v>3.6267001160475001E-2</v>
      </c>
      <c r="J74">
        <v>3.1968978291347899E-2</v>
      </c>
      <c r="K74">
        <v>3.6574935744959097E-2</v>
      </c>
      <c r="L74">
        <v>4.24099019101144E-2</v>
      </c>
      <c r="M74">
        <v>1.6238375369225198E-2</v>
      </c>
      <c r="N74">
        <v>3.6368242486704401E-2</v>
      </c>
      <c r="O74">
        <v>7.0740594716955194E-2</v>
      </c>
      <c r="P74">
        <v>2.10518134710443E-2</v>
      </c>
      <c r="Q74">
        <v>3.4399897838599598E-2</v>
      </c>
      <c r="R74">
        <v>8.3828560128605595E-2</v>
      </c>
      <c r="S74">
        <v>4.1262845336901097E-2</v>
      </c>
      <c r="T74">
        <v>2.7516815127555799E-2</v>
      </c>
      <c r="U74">
        <v>9.8425534153883096E-2</v>
      </c>
      <c r="V74">
        <v>7.4383075648226396E-2</v>
      </c>
      <c r="W74">
        <v>4.2577500783504002E-2</v>
      </c>
      <c r="X74">
        <v>1.8631397773639601E-2</v>
      </c>
      <c r="AA74" t="str">
        <f t="shared" si="19"/>
        <v>CL_18:2-18:2-18:2-22:6</v>
      </c>
      <c r="AB74">
        <f t="shared" si="20"/>
        <v>7.0233105505406707E-2</v>
      </c>
      <c r="AC74">
        <f t="shared" si="21"/>
        <v>5.1291822529593599E-2</v>
      </c>
      <c r="AD74">
        <f t="shared" si="22"/>
        <v>6.7352768240231592E-2</v>
      </c>
      <c r="AE74">
        <f t="shared" si="23"/>
        <v>3.411798972591145E-2</v>
      </c>
      <c r="AF74">
        <f t="shared" si="24"/>
        <v>3.9492418827536749E-2</v>
      </c>
      <c r="AG74">
        <f t="shared" si="25"/>
        <v>2.63033089279648E-2</v>
      </c>
      <c r="AH74">
        <f t="shared" si="26"/>
        <v>4.5896204093999748E-2</v>
      </c>
      <c r="AI74">
        <f t="shared" si="38"/>
        <v>3.4389830232228448E-2</v>
      </c>
      <c r="AJ74">
        <f t="shared" si="39"/>
        <v>8.6404304901054746E-2</v>
      </c>
      <c r="AK74">
        <f t="shared" si="40"/>
        <v>3.0604449278571803E-2</v>
      </c>
      <c r="AM74" t="str">
        <f t="shared" si="41"/>
        <v>CL_18:2-18:2-18:2-22:6</v>
      </c>
      <c r="AN74">
        <f t="shared" si="42"/>
        <v>5.2497620965736028E-2</v>
      </c>
      <c r="AO74">
        <f t="shared" si="43"/>
        <v>4.4719619486763909E-2</v>
      </c>
      <c r="AQ74">
        <f t="shared" si="44"/>
        <v>1.615257633815588E-2</v>
      </c>
      <c r="AR74">
        <f t="shared" si="45"/>
        <v>2.4413625396865278E-2</v>
      </c>
      <c r="AT74">
        <f t="shared" si="27"/>
        <v>7.2236517407742356E-3</v>
      </c>
      <c r="AU74">
        <f t="shared" si="28"/>
        <v>9.9668208322954005E-3</v>
      </c>
      <c r="AW74">
        <f t="shared" si="46"/>
        <v>0.57128001273706275</v>
      </c>
    </row>
    <row r="75" spans="1:49" x14ac:dyDescent="0.2">
      <c r="A75" t="s">
        <v>1973</v>
      </c>
      <c r="B75">
        <v>748.65802675585303</v>
      </c>
      <c r="C75">
        <v>0.11335636359857</v>
      </c>
      <c r="D75">
        <v>0.12756178624691999</v>
      </c>
      <c r="E75">
        <v>7.7879107198430303E-2</v>
      </c>
      <c r="F75">
        <v>0.132708170787709</v>
      </c>
      <c r="G75">
        <v>0.13646230875481799</v>
      </c>
      <c r="H75">
        <v>0.117592713499347</v>
      </c>
      <c r="I75">
        <v>5.4895749039695803E-2</v>
      </c>
      <c r="J75">
        <v>5.7069323811314701E-2</v>
      </c>
      <c r="K75">
        <v>5.9994727027846799E-2</v>
      </c>
      <c r="L75">
        <v>0.10846536861282401</v>
      </c>
      <c r="M75">
        <v>0.115052821640937</v>
      </c>
      <c r="N75">
        <v>5.1554646160766097E-2</v>
      </c>
      <c r="O75">
        <v>0.17901146245028099</v>
      </c>
      <c r="P75">
        <v>0.181430842546485</v>
      </c>
      <c r="Q75">
        <v>0.123595241269708</v>
      </c>
      <c r="R75">
        <v>9.5798743316866497E-2</v>
      </c>
      <c r="S75">
        <v>7.8861504402615204E-2</v>
      </c>
      <c r="T75">
        <v>3.6922819658199199E-2</v>
      </c>
      <c r="U75">
        <v>0.107866218227885</v>
      </c>
      <c r="V75">
        <v>0.127127078110647</v>
      </c>
      <c r="W75">
        <v>0.102351318150362</v>
      </c>
      <c r="X75">
        <v>7.7886787031275703E-2</v>
      </c>
      <c r="AA75" t="str">
        <f t="shared" si="19"/>
        <v>CL_18:2-18:2-18:2-22:5,_18:1-18:2-18:2-22:6_(1:1)</v>
      </c>
      <c r="AB75">
        <f t="shared" si="20"/>
        <v>0.12045907492274499</v>
      </c>
      <c r="AC75">
        <f t="shared" si="21"/>
        <v>0.10529363899306965</v>
      </c>
      <c r="AD75">
        <f t="shared" si="22"/>
        <v>0.12702751112708249</v>
      </c>
      <c r="AE75">
        <f t="shared" si="23"/>
        <v>5.5982536425505255E-2</v>
      </c>
      <c r="AF75">
        <f t="shared" si="24"/>
        <v>8.4230047820335399E-2</v>
      </c>
      <c r="AG75">
        <f t="shared" si="25"/>
        <v>8.3303733900851551E-2</v>
      </c>
      <c r="AH75">
        <f t="shared" si="26"/>
        <v>0.180221152498383</v>
      </c>
      <c r="AI75">
        <f t="shared" si="38"/>
        <v>5.7892162030407202E-2</v>
      </c>
      <c r="AJ75">
        <f t="shared" si="39"/>
        <v>0.117496648169266</v>
      </c>
      <c r="AK75">
        <f t="shared" si="40"/>
        <v>9.0119052590818843E-2</v>
      </c>
      <c r="AM75" t="str">
        <f t="shared" si="41"/>
        <v>CL_18:2-18:2-18:2-22:5,_18:1-18:2-18:2-22:6_(1:1)</v>
      </c>
      <c r="AN75">
        <f t="shared" si="42"/>
        <v>9.8598561857747555E-2</v>
      </c>
      <c r="AO75">
        <f t="shared" si="43"/>
        <v>0.10580654983794532</v>
      </c>
      <c r="AQ75">
        <f t="shared" si="44"/>
        <v>2.8954667435303453E-2</v>
      </c>
      <c r="AR75">
        <f t="shared" si="45"/>
        <v>4.6697040436346808E-2</v>
      </c>
      <c r="AT75">
        <f t="shared" si="27"/>
        <v>1.2948920930247602E-2</v>
      </c>
      <c r="AU75">
        <f t="shared" si="28"/>
        <v>1.9063986927860471E-2</v>
      </c>
      <c r="AW75">
        <f t="shared" si="46"/>
        <v>0.77816674569076605</v>
      </c>
    </row>
    <row r="76" spans="1:49" x14ac:dyDescent="0.2">
      <c r="A76" t="s">
        <v>1974</v>
      </c>
      <c r="B76">
        <v>749.658193979933</v>
      </c>
      <c r="C76">
        <v>0.185825967064566</v>
      </c>
      <c r="D76">
        <v>9.3484695166371395E-2</v>
      </c>
      <c r="E76">
        <v>0.103174586917787</v>
      </c>
      <c r="F76">
        <v>0.101672065098333</v>
      </c>
      <c r="G76">
        <v>0.110870207204033</v>
      </c>
      <c r="H76">
        <v>9.1198800307479996E-2</v>
      </c>
      <c r="I76">
        <v>6.1061181338662097E-2</v>
      </c>
      <c r="J76">
        <v>6.9992422650755295E-2</v>
      </c>
      <c r="K76">
        <v>8.7849254116813699E-2</v>
      </c>
      <c r="L76">
        <v>0.102488631269347</v>
      </c>
      <c r="M76">
        <v>7.0362846183313593E-2</v>
      </c>
      <c r="N76">
        <v>8.4868154667965698E-2</v>
      </c>
      <c r="O76">
        <v>0.10540906421332701</v>
      </c>
      <c r="P76">
        <v>0.10994419727688701</v>
      </c>
      <c r="Q76">
        <v>0.12733980848922799</v>
      </c>
      <c r="R76">
        <v>7.4080163445168407E-2</v>
      </c>
      <c r="S76">
        <v>2.1489721129472499E-2</v>
      </c>
      <c r="T76">
        <v>3.1645141391735701E-2</v>
      </c>
      <c r="U76">
        <v>7.88431254294997E-2</v>
      </c>
      <c r="V76">
        <v>8.4506882148290899E-2</v>
      </c>
      <c r="W76">
        <v>6.2445435788901098E-2</v>
      </c>
      <c r="X76">
        <v>2.1048016039259501E-2</v>
      </c>
      <c r="AA76" t="str">
        <f t="shared" si="19"/>
        <v>CL_18:2-18:2-18:1-22:5,_18:2-18:1-18:1-22:6_(2:1)</v>
      </c>
      <c r="AB76">
        <f t="shared" si="20"/>
        <v>0.13965533111546868</v>
      </c>
      <c r="AC76">
        <f t="shared" si="21"/>
        <v>0.10242332600806001</v>
      </c>
      <c r="AD76">
        <f t="shared" si="22"/>
        <v>0.1010345037557565</v>
      </c>
      <c r="AE76">
        <f t="shared" si="23"/>
        <v>6.55268019947087E-2</v>
      </c>
      <c r="AF76">
        <f t="shared" si="24"/>
        <v>9.5168942693080349E-2</v>
      </c>
      <c r="AG76">
        <f t="shared" si="25"/>
        <v>7.7615500425639639E-2</v>
      </c>
      <c r="AH76">
        <f t="shared" si="26"/>
        <v>0.107676630745107</v>
      </c>
      <c r="AI76">
        <f t="shared" si="38"/>
        <v>2.65674312606041E-2</v>
      </c>
      <c r="AJ76">
        <f t="shared" si="39"/>
        <v>8.1675003788895306E-2</v>
      </c>
      <c r="AK76">
        <f t="shared" si="40"/>
        <v>4.1746725914080296E-2</v>
      </c>
      <c r="AM76" t="str">
        <f t="shared" si="41"/>
        <v>CL_18:2-18:2-18:1-22:5,_18:2-18:1-18:1-22:6_(2:1)</v>
      </c>
      <c r="AN76">
        <f t="shared" si="42"/>
        <v>0.10076178111341486</v>
      </c>
      <c r="AO76">
        <f t="shared" si="43"/>
        <v>6.7056258426865273E-2</v>
      </c>
      <c r="AQ76">
        <f t="shared" si="44"/>
        <v>2.6402305467186284E-2</v>
      </c>
      <c r="AR76">
        <f t="shared" si="45"/>
        <v>3.2615707550719422E-2</v>
      </c>
      <c r="AT76">
        <f t="shared" si="27"/>
        <v>1.1807469957468574E-2</v>
      </c>
      <c r="AU76">
        <f t="shared" si="28"/>
        <v>1.3315306849850514E-2</v>
      </c>
      <c r="AW76">
        <f t="shared" si="46"/>
        <v>0.11183509271833482</v>
      </c>
    </row>
    <row r="77" spans="1:49" x14ac:dyDescent="0.2">
      <c r="A77" t="s">
        <v>1975</v>
      </c>
      <c r="B77">
        <v>750.65836120401298</v>
      </c>
      <c r="C77">
        <v>9.6868687077038204E-2</v>
      </c>
      <c r="D77">
        <v>0.12497580795588301</v>
      </c>
      <c r="E77">
        <v>8.4039656230367105E-2</v>
      </c>
      <c r="F77">
        <v>8.1463998467029397E-2</v>
      </c>
      <c r="G77">
        <v>0.10093268493807001</v>
      </c>
      <c r="H77">
        <v>6.21657343400411E-2</v>
      </c>
      <c r="I77">
        <v>9.0288962812633905E-2</v>
      </c>
      <c r="J77">
        <v>5.0439881770224598E-2</v>
      </c>
      <c r="K77">
        <v>4.2739764180344003E-2</v>
      </c>
      <c r="L77">
        <v>9.2333369156232498E-2</v>
      </c>
      <c r="M77">
        <v>2.6800368477997299E-2</v>
      </c>
      <c r="N77">
        <v>5.6077667057759101E-2</v>
      </c>
      <c r="O77">
        <v>0.17359357945723</v>
      </c>
      <c r="P77">
        <v>6.8524530910108294E-2</v>
      </c>
      <c r="Q77">
        <v>0.11032256526964</v>
      </c>
      <c r="R77">
        <v>8.2906538297577007E-2</v>
      </c>
      <c r="S77">
        <v>3.97676140515019E-2</v>
      </c>
      <c r="T77">
        <v>4.3732473239374403E-2</v>
      </c>
      <c r="U77">
        <v>4.6769677907946998E-2</v>
      </c>
      <c r="V77">
        <v>0.141161803132416</v>
      </c>
      <c r="W77">
        <v>4.5634191033025198E-2</v>
      </c>
      <c r="X77">
        <v>8.1671201887324296E-2</v>
      </c>
      <c r="AA77" t="str">
        <f t="shared" si="19"/>
        <v>CL_18:2-18:1-20:3-20:4</v>
      </c>
      <c r="AB77">
        <f t="shared" si="20"/>
        <v>0.1109222475164606</v>
      </c>
      <c r="AC77">
        <f t="shared" si="21"/>
        <v>8.2751827348698251E-2</v>
      </c>
      <c r="AD77">
        <f t="shared" si="22"/>
        <v>8.1549209639055556E-2</v>
      </c>
      <c r="AE77">
        <f t="shared" si="23"/>
        <v>7.0364422291429252E-2</v>
      </c>
      <c r="AF77">
        <f t="shared" si="24"/>
        <v>6.753656666828825E-2</v>
      </c>
      <c r="AG77">
        <f t="shared" si="25"/>
        <v>4.14390177678782E-2</v>
      </c>
      <c r="AH77">
        <f t="shared" si="26"/>
        <v>0.12105905518366915</v>
      </c>
      <c r="AI77">
        <f t="shared" si="38"/>
        <v>4.1750043645438148E-2</v>
      </c>
      <c r="AJ77">
        <f t="shared" si="39"/>
        <v>9.3965740520181501E-2</v>
      </c>
      <c r="AK77">
        <f t="shared" si="40"/>
        <v>6.365269646017474E-2</v>
      </c>
      <c r="AM77" t="str">
        <f t="shared" si="41"/>
        <v>CL_18:2-18:1-20:3-20:4</v>
      </c>
      <c r="AN77">
        <f t="shared" si="42"/>
        <v>8.2624854692786381E-2</v>
      </c>
      <c r="AO77">
        <f t="shared" si="43"/>
        <v>7.2373310715468347E-2</v>
      </c>
      <c r="AQ77">
        <f t="shared" si="44"/>
        <v>1.7174765013914777E-2</v>
      </c>
      <c r="AR77">
        <f t="shared" si="45"/>
        <v>3.4667343489564365E-2</v>
      </c>
      <c r="AT77">
        <f t="shared" si="27"/>
        <v>7.6807884137397127E-3</v>
      </c>
      <c r="AU77">
        <f t="shared" si="28"/>
        <v>1.4152883714538184E-2</v>
      </c>
      <c r="AW77">
        <f t="shared" si="46"/>
        <v>0.57567373581975478</v>
      </c>
    </row>
    <row r="78" spans="1:49" x14ac:dyDescent="0.2">
      <c r="A78" t="s">
        <v>1976</v>
      </c>
      <c r="B78">
        <v>751.65852842809397</v>
      </c>
      <c r="C78">
        <v>9.1155464324563895E-2</v>
      </c>
      <c r="D78">
        <v>5.2515688533927303E-2</v>
      </c>
      <c r="E78">
        <v>6.2977973469599505E-2</v>
      </c>
      <c r="F78">
        <v>8.6903487709268604E-2</v>
      </c>
      <c r="G78">
        <v>9.68003024174139E-2</v>
      </c>
      <c r="H78">
        <v>5.3132605012619703E-2</v>
      </c>
      <c r="I78">
        <v>6.0657275298834502E-2</v>
      </c>
      <c r="J78">
        <v>5.7699941021950897E-2</v>
      </c>
      <c r="K78">
        <v>6.4223310845166207E-2</v>
      </c>
      <c r="L78">
        <v>5.6790886947274202E-2</v>
      </c>
      <c r="M78">
        <v>5.6306858466084297E-2</v>
      </c>
      <c r="N78">
        <v>3.6291601778865097E-2</v>
      </c>
      <c r="O78">
        <v>0.19796367163629899</v>
      </c>
      <c r="P78">
        <v>0.14174792910197101</v>
      </c>
      <c r="Q78">
        <v>7.50744014468403E-2</v>
      </c>
      <c r="R78">
        <v>6.4473973852815503E-2</v>
      </c>
      <c r="S78">
        <v>2.0165105936506701E-2</v>
      </c>
      <c r="T78">
        <v>2.6131441320325299E-2</v>
      </c>
      <c r="U78">
        <v>5.0197234779320497E-2</v>
      </c>
      <c r="V78">
        <v>4.1850922988978197E-2</v>
      </c>
      <c r="W78">
        <v>4.2540163498975103E-2</v>
      </c>
      <c r="X78">
        <v>1.4486551042013501E-2</v>
      </c>
      <c r="AA78" t="str">
        <f t="shared" si="19"/>
        <v>CL_76:8</v>
      </c>
      <c r="AB78">
        <f t="shared" si="20"/>
        <v>7.1835576429245596E-2</v>
      </c>
      <c r="AC78">
        <f t="shared" si="21"/>
        <v>7.4940730589434054E-2</v>
      </c>
      <c r="AD78">
        <f t="shared" si="22"/>
        <v>7.4966453715016798E-2</v>
      </c>
      <c r="AE78">
        <f t="shared" si="23"/>
        <v>5.91786081603927E-2</v>
      </c>
      <c r="AF78">
        <f t="shared" si="24"/>
        <v>6.0507098896220204E-2</v>
      </c>
      <c r="AG78">
        <f t="shared" si="25"/>
        <v>4.6299230122474694E-2</v>
      </c>
      <c r="AH78">
        <f t="shared" si="26"/>
        <v>0.169855800369135</v>
      </c>
      <c r="AI78">
        <f t="shared" si="38"/>
        <v>2.3148273628416E-2</v>
      </c>
      <c r="AJ78">
        <f t="shared" si="39"/>
        <v>4.6024078884149347E-2</v>
      </c>
      <c r="AK78">
        <f t="shared" si="40"/>
        <v>2.8513357270494304E-2</v>
      </c>
      <c r="AM78" t="str">
        <f t="shared" si="41"/>
        <v>CL_76:8</v>
      </c>
      <c r="AN78">
        <f t="shared" si="42"/>
        <v>6.8285693558061883E-2</v>
      </c>
      <c r="AO78">
        <f t="shared" si="43"/>
        <v>6.2768148054933873E-2</v>
      </c>
      <c r="AQ78">
        <f t="shared" si="44"/>
        <v>7.8257472792776454E-3</v>
      </c>
      <c r="AR78">
        <f t="shared" si="45"/>
        <v>6.0750472281473011E-2</v>
      </c>
      <c r="AT78">
        <f t="shared" si="27"/>
        <v>3.4997805782397691E-3</v>
      </c>
      <c r="AU78">
        <f t="shared" si="28"/>
        <v>2.4801276453783654E-2</v>
      </c>
      <c r="AW78">
        <f t="shared" si="46"/>
        <v>0.84989600030123336</v>
      </c>
    </row>
    <row r="79" spans="1:49" x14ac:dyDescent="0.2">
      <c r="A79" t="s">
        <v>1977</v>
      </c>
      <c r="B79">
        <v>752.65869565217395</v>
      </c>
      <c r="C79">
        <v>3.8476647099445198E-2</v>
      </c>
      <c r="D79">
        <v>6.8200036404186995E-2</v>
      </c>
      <c r="E79">
        <v>3.2502499491606301E-2</v>
      </c>
      <c r="F79">
        <v>3.71997451276945E-2</v>
      </c>
      <c r="G79">
        <v>4.2813606099467702E-2</v>
      </c>
      <c r="H79">
        <v>5.2042212294672603E-2</v>
      </c>
      <c r="I79">
        <v>2.7356978408589201E-2</v>
      </c>
      <c r="J79">
        <v>2.4110698464388299E-2</v>
      </c>
      <c r="K79">
        <v>3.1278900843690199E-2</v>
      </c>
      <c r="L79">
        <v>3.73065559090104E-2</v>
      </c>
      <c r="M79">
        <v>2.9837405732246299E-2</v>
      </c>
      <c r="N79">
        <v>3.09688207572686E-2</v>
      </c>
      <c r="O79">
        <v>0.111443783815905</v>
      </c>
      <c r="P79">
        <v>0.17596656652623099</v>
      </c>
      <c r="Q79">
        <v>4.8000546928232697E-2</v>
      </c>
      <c r="R79">
        <v>6.2046737300523097E-2</v>
      </c>
      <c r="S79">
        <v>1.47979869978354E-2</v>
      </c>
      <c r="T79">
        <v>2.46291357611996E-2</v>
      </c>
      <c r="U79">
        <v>7.1053452608418693E-2</v>
      </c>
      <c r="V79">
        <v>8.5239423994064895E-2</v>
      </c>
      <c r="W79">
        <v>6.9400890914145003E-2</v>
      </c>
      <c r="X79">
        <v>7.1272429503978704E-2</v>
      </c>
      <c r="AA79" t="str">
        <f t="shared" si="19"/>
        <v>CL_76:7</v>
      </c>
      <c r="AB79">
        <f t="shared" si="20"/>
        <v>5.3338341751816093E-2</v>
      </c>
      <c r="AC79">
        <f t="shared" si="21"/>
        <v>3.4851122309650401E-2</v>
      </c>
      <c r="AD79">
        <f t="shared" si="22"/>
        <v>4.7427909197070156E-2</v>
      </c>
      <c r="AE79">
        <f t="shared" si="23"/>
        <v>2.573383843648875E-2</v>
      </c>
      <c r="AF79">
        <f t="shared" si="24"/>
        <v>3.42927283763503E-2</v>
      </c>
      <c r="AG79">
        <f t="shared" si="25"/>
        <v>3.0403113244757449E-2</v>
      </c>
      <c r="AH79">
        <f t="shared" si="26"/>
        <v>0.14370517517106801</v>
      </c>
      <c r="AI79">
        <f t="shared" si="38"/>
        <v>1.9713561379517498E-2</v>
      </c>
      <c r="AJ79">
        <f t="shared" si="39"/>
        <v>7.8146438301241794E-2</v>
      </c>
      <c r="AK79">
        <f t="shared" si="40"/>
        <v>7.0336660209061846E-2</v>
      </c>
      <c r="AM79" t="str">
        <f t="shared" si="41"/>
        <v>CL_76:7</v>
      </c>
      <c r="AN79">
        <f t="shared" si="42"/>
        <v>3.9128788014275141E-2</v>
      </c>
      <c r="AO79">
        <f t="shared" si="43"/>
        <v>6.8460989661129318E-2</v>
      </c>
      <c r="AQ79">
        <f t="shared" si="44"/>
        <v>1.1089380062928544E-2</v>
      </c>
      <c r="AR79">
        <f t="shared" si="45"/>
        <v>4.8948256429145222E-2</v>
      </c>
      <c r="AT79">
        <f t="shared" si="27"/>
        <v>4.9593215298078235E-3</v>
      </c>
      <c r="AU79">
        <f t="shared" si="28"/>
        <v>1.998304200838533E-2</v>
      </c>
      <c r="AW79">
        <f t="shared" si="46"/>
        <v>0.25525771802566127</v>
      </c>
    </row>
    <row r="80" spans="1:49" x14ac:dyDescent="0.2">
      <c r="A80" t="s">
        <v>1978</v>
      </c>
      <c r="B80">
        <v>753.65886287625403</v>
      </c>
      <c r="C80">
        <v>2.6160949277472499E-2</v>
      </c>
      <c r="D80">
        <v>1.5962444427447899E-2</v>
      </c>
      <c r="E80">
        <v>1.08305670780661E-2</v>
      </c>
      <c r="F80">
        <v>1.2404965349473799E-2</v>
      </c>
      <c r="G80">
        <v>2.2622244618615901E-2</v>
      </c>
      <c r="H80">
        <v>2.0504246185554499E-2</v>
      </c>
      <c r="I80">
        <v>1.29785823816474E-2</v>
      </c>
      <c r="J80">
        <v>1.1498966748631699E-2</v>
      </c>
      <c r="K80">
        <v>8.0798992305474403E-3</v>
      </c>
      <c r="L80">
        <v>2.1342023988536601E-2</v>
      </c>
      <c r="M80">
        <v>1.45588758604398E-2</v>
      </c>
      <c r="N80">
        <v>2.9433652876500301E-2</v>
      </c>
      <c r="O80">
        <v>6.7314638558782003E-2</v>
      </c>
      <c r="P80">
        <v>0.121444546664171</v>
      </c>
      <c r="Q80">
        <v>2.2049184844190901E-2</v>
      </c>
      <c r="R80">
        <v>8.9530958838818907E-3</v>
      </c>
      <c r="S80">
        <v>1.57873857338541E-2</v>
      </c>
      <c r="T80">
        <v>1.36109036761041E-2</v>
      </c>
      <c r="U80">
        <v>5.9152837523407699E-2</v>
      </c>
      <c r="V80">
        <v>3.5111016521622102E-2</v>
      </c>
      <c r="W80">
        <v>0.10131703098643401</v>
      </c>
      <c r="X80">
        <v>4.7419030453991498E-2</v>
      </c>
      <c r="AA80" t="str">
        <f t="shared" ref="AA80:AA143" si="47">A80</f>
        <v>CL_76:6</v>
      </c>
      <c r="AB80">
        <f t="shared" ref="AB80:AB143" si="48">AVERAGE(C80:D80)</f>
        <v>2.1061696852460197E-2</v>
      </c>
      <c r="AC80">
        <f t="shared" ref="AC80:AC143" si="49">AVERAGE(E80:F80)</f>
        <v>1.161776621376995E-2</v>
      </c>
      <c r="AD80">
        <f t="shared" ref="AD80:AD143" si="50">AVERAGE(G80:H80)</f>
        <v>2.15632454020852E-2</v>
      </c>
      <c r="AE80">
        <f t="shared" ref="AE80:AE143" si="51">AVERAGE(I80:J80)</f>
        <v>1.2238774565139551E-2</v>
      </c>
      <c r="AF80">
        <f t="shared" ref="AF80:AF143" si="52">AVERAGE(K80:L80)</f>
        <v>1.4710961609542021E-2</v>
      </c>
      <c r="AG80">
        <f t="shared" ref="AG80:AG143" si="53">AVERAGE(M80:N80)</f>
        <v>2.1996264368470051E-2</v>
      </c>
      <c r="AH80">
        <f t="shared" ref="AH80:AH143" si="54">AVERAGE(O80:P80)</f>
        <v>9.4379592611476493E-2</v>
      </c>
      <c r="AI80">
        <f t="shared" si="38"/>
        <v>1.46991447049791E-2</v>
      </c>
      <c r="AJ80">
        <f t="shared" si="39"/>
        <v>4.7131927022514897E-2</v>
      </c>
      <c r="AK80">
        <f t="shared" si="40"/>
        <v>7.4368030720212752E-2</v>
      </c>
      <c r="AM80" t="str">
        <f t="shared" si="41"/>
        <v>CL_76:6</v>
      </c>
      <c r="AN80">
        <f t="shared" si="42"/>
        <v>1.6238488928599384E-2</v>
      </c>
      <c r="AO80">
        <f t="shared" si="43"/>
        <v>5.0514991885530658E-2</v>
      </c>
      <c r="AQ80">
        <f t="shared" si="44"/>
        <v>4.7775124093453912E-3</v>
      </c>
      <c r="AR80">
        <f t="shared" si="45"/>
        <v>3.39138928568214E-2</v>
      </c>
      <c r="AT80">
        <f t="shared" ref="AT80:AT143" si="55">AQ80/SQRT(5)</f>
        <v>2.1365685021290191E-3</v>
      </c>
      <c r="AU80">
        <f t="shared" ref="AU80:AU143" si="56">AR80/SQRT(6)</f>
        <v>1.3845288781771953E-2</v>
      </c>
      <c r="AW80">
        <f t="shared" si="46"/>
        <v>8.6266287661059621E-2</v>
      </c>
    </row>
    <row r="81" spans="1:49" x14ac:dyDescent="0.2">
      <c r="A81" t="s">
        <v>1979</v>
      </c>
      <c r="B81">
        <v>754.65903010033503</v>
      </c>
      <c r="C81">
        <v>3.2431139161366397E-2</v>
      </c>
      <c r="D81">
        <v>1.8756865446297E-2</v>
      </c>
      <c r="E81">
        <v>1.57763798692338E-2</v>
      </c>
      <c r="F81">
        <v>2.82183010490408E-2</v>
      </c>
      <c r="G81">
        <v>3.18136442972674E-2</v>
      </c>
      <c r="H81">
        <v>2.7435954148126499E-2</v>
      </c>
      <c r="I81">
        <v>1.52515195864879E-2</v>
      </c>
      <c r="J81">
        <v>1.10183801049503E-2</v>
      </c>
      <c r="K81">
        <v>4.5468592061272597E-3</v>
      </c>
      <c r="L81">
        <v>2.5067809923373999E-2</v>
      </c>
      <c r="M81">
        <v>4.9623134282484598E-2</v>
      </c>
      <c r="N81">
        <v>3.2000296151931E-2</v>
      </c>
      <c r="O81">
        <v>4.9742549584481197E-2</v>
      </c>
      <c r="P81">
        <v>4.9154169034435397E-2</v>
      </c>
      <c r="Q81">
        <v>5.3216614808037403E-2</v>
      </c>
      <c r="R81">
        <v>1.6403090325182799E-2</v>
      </c>
      <c r="S81">
        <v>2.9738899255467501E-2</v>
      </c>
      <c r="T81">
        <v>1.1851809983061999E-2</v>
      </c>
      <c r="U81">
        <v>8.5194869271384602E-2</v>
      </c>
      <c r="V81">
        <v>7.9680556754619894E-2</v>
      </c>
      <c r="W81">
        <v>9.2049299314729702E-2</v>
      </c>
      <c r="X81">
        <v>2.8536407975422499E-2</v>
      </c>
      <c r="AA81" t="str">
        <f t="shared" si="47"/>
        <v>CL_76:5</v>
      </c>
      <c r="AB81">
        <f t="shared" si="48"/>
        <v>2.55940023038317E-2</v>
      </c>
      <c r="AC81">
        <f t="shared" si="49"/>
        <v>2.1997340459137302E-2</v>
      </c>
      <c r="AD81">
        <f t="shared" si="50"/>
        <v>2.9624799222696951E-2</v>
      </c>
      <c r="AE81">
        <f t="shared" si="51"/>
        <v>1.3134949845719099E-2</v>
      </c>
      <c r="AF81">
        <f t="shared" si="52"/>
        <v>1.480733456475063E-2</v>
      </c>
      <c r="AG81">
        <f t="shared" si="53"/>
        <v>4.0811715217207799E-2</v>
      </c>
      <c r="AH81">
        <f t="shared" si="54"/>
        <v>4.9448359309458297E-2</v>
      </c>
      <c r="AI81">
        <f t="shared" si="38"/>
        <v>2.0795354619264749E-2</v>
      </c>
      <c r="AJ81">
        <f t="shared" si="39"/>
        <v>8.2437713013002248E-2</v>
      </c>
      <c r="AK81">
        <f t="shared" si="40"/>
        <v>6.0292853645076097E-2</v>
      </c>
      <c r="AM81" t="str">
        <f t="shared" si="41"/>
        <v>CL_76:5</v>
      </c>
      <c r="AN81">
        <f t="shared" si="42"/>
        <v>2.1031685279227136E-2</v>
      </c>
      <c r="AO81">
        <f t="shared" si="43"/>
        <v>5.0757199160801833E-2</v>
      </c>
      <c r="AQ81">
        <f t="shared" si="44"/>
        <v>7.0123071475899652E-3</v>
      </c>
      <c r="AR81">
        <f t="shared" si="45"/>
        <v>2.287422952441738E-2</v>
      </c>
      <c r="AT81">
        <f t="shared" si="55"/>
        <v>3.1359990922237625E-3</v>
      </c>
      <c r="AU81">
        <f t="shared" si="56"/>
        <v>9.338365099021419E-3</v>
      </c>
      <c r="AW81">
        <f t="shared" si="46"/>
        <v>4.1280713681245161E-2</v>
      </c>
    </row>
    <row r="82" spans="1:49" x14ac:dyDescent="0.2">
      <c r="A82" t="s">
        <v>1980</v>
      </c>
      <c r="B82">
        <v>755.659197324415</v>
      </c>
      <c r="C82">
        <v>1.4251736940217599E-2</v>
      </c>
      <c r="D82">
        <v>2.692690165041E-2</v>
      </c>
      <c r="E82">
        <v>2.2004184205574401E-2</v>
      </c>
      <c r="F82">
        <v>6.42609214526521E-3</v>
      </c>
      <c r="G82">
        <v>7.73118956885223E-2</v>
      </c>
      <c r="H82">
        <v>4.7497384857192002E-2</v>
      </c>
      <c r="I82">
        <v>1.00435653029933E-2</v>
      </c>
      <c r="J82">
        <v>7.3315063877178498E-3</v>
      </c>
      <c r="K82">
        <v>8.0738299640158804E-3</v>
      </c>
      <c r="L82">
        <v>1.8397251486262001E-3</v>
      </c>
      <c r="M82">
        <v>2.8699359180850901E-2</v>
      </c>
      <c r="N82">
        <v>7.2898016560737897E-2</v>
      </c>
      <c r="O82">
        <v>0</v>
      </c>
      <c r="P82">
        <v>0.11664500606995599</v>
      </c>
      <c r="Q82">
        <v>1.79376449474992E-2</v>
      </c>
      <c r="R82">
        <v>3.7942891886402701E-2</v>
      </c>
      <c r="S82">
        <v>2.1441173892082901E-2</v>
      </c>
      <c r="T82">
        <v>1.98214188001565E-2</v>
      </c>
      <c r="U82">
        <v>0.102353143578641</v>
      </c>
      <c r="V82">
        <v>7.2062698548901696E-2</v>
      </c>
      <c r="W82">
        <v>3.9856577660220001E-2</v>
      </c>
      <c r="X82">
        <v>1.5730269761533099E-2</v>
      </c>
      <c r="AA82" t="str">
        <f t="shared" si="47"/>
        <v>CL_76:4</v>
      </c>
      <c r="AB82">
        <f t="shared" si="48"/>
        <v>2.0589319295313799E-2</v>
      </c>
      <c r="AC82">
        <f t="shared" si="49"/>
        <v>1.4215138175419806E-2</v>
      </c>
      <c r="AD82">
        <f t="shared" si="50"/>
        <v>6.2404640272857151E-2</v>
      </c>
      <c r="AE82">
        <f t="shared" si="51"/>
        <v>8.6875358453555752E-3</v>
      </c>
      <c r="AF82">
        <f t="shared" si="52"/>
        <v>4.9567775563210403E-3</v>
      </c>
      <c r="AG82">
        <f t="shared" si="53"/>
        <v>5.0798687870794397E-2</v>
      </c>
      <c r="AH82">
        <f t="shared" si="54"/>
        <v>5.8322503034977997E-2</v>
      </c>
      <c r="AI82">
        <f t="shared" si="38"/>
        <v>2.0631296346119703E-2</v>
      </c>
      <c r="AJ82">
        <f t="shared" si="39"/>
        <v>8.7207921063771343E-2</v>
      </c>
      <c r="AK82">
        <f t="shared" si="40"/>
        <v>2.779342371087655E-2</v>
      </c>
      <c r="AM82" t="str">
        <f t="shared" si="41"/>
        <v>CL_76:4</v>
      </c>
      <c r="AN82">
        <f t="shared" si="42"/>
        <v>2.2170682229053475E-2</v>
      </c>
      <c r="AO82">
        <f t="shared" si="43"/>
        <v>4.8950766405308002E-2</v>
      </c>
      <c r="AQ82">
        <f t="shared" si="44"/>
        <v>2.3252293006681145E-2</v>
      </c>
      <c r="AR82">
        <f t="shared" si="45"/>
        <v>2.6478669141796762E-2</v>
      </c>
      <c r="AT82">
        <f t="shared" si="55"/>
        <v>1.0398741559136402E-2</v>
      </c>
      <c r="AU82">
        <f t="shared" si="56"/>
        <v>1.0809871410896772E-2</v>
      </c>
      <c r="AW82">
        <f t="shared" si="46"/>
        <v>0.12831593681467193</v>
      </c>
    </row>
    <row r="83" spans="1:49" x14ac:dyDescent="0.2">
      <c r="A83" t="s">
        <v>1981</v>
      </c>
      <c r="B83">
        <v>756.65936454849498</v>
      </c>
      <c r="C83">
        <v>1.9167193192877598E-2</v>
      </c>
      <c r="D83">
        <v>1.14994752677825E-2</v>
      </c>
      <c r="E83">
        <v>1.05336278491846E-2</v>
      </c>
      <c r="F83">
        <v>5.7965420292587604E-3</v>
      </c>
      <c r="G83">
        <v>1.9434150991972501E-2</v>
      </c>
      <c r="H83">
        <v>8.0533487990759808E-3</v>
      </c>
      <c r="I83">
        <v>1.1993078624629699E-2</v>
      </c>
      <c r="J83">
        <v>7.6160907321441804E-4</v>
      </c>
      <c r="K83">
        <v>7.0461969459352201E-3</v>
      </c>
      <c r="L83">
        <v>1.58296341038545E-2</v>
      </c>
      <c r="M83">
        <v>4.4610736409266903E-2</v>
      </c>
      <c r="N83">
        <v>1.60521000961601E-2</v>
      </c>
      <c r="O83">
        <v>0.16878913019008401</v>
      </c>
      <c r="P83">
        <v>4.0952730148458502E-2</v>
      </c>
      <c r="Q83">
        <v>2.0832639953929599E-2</v>
      </c>
      <c r="R83">
        <v>1.78711721002589E-2</v>
      </c>
      <c r="S83">
        <v>1.8309084179224298E-2</v>
      </c>
      <c r="T83">
        <v>1.7032065121694599E-3</v>
      </c>
      <c r="U83">
        <v>0.107684172300891</v>
      </c>
      <c r="V83">
        <v>8.0883771077551805E-2</v>
      </c>
      <c r="W83">
        <v>7.9482794202114404E-2</v>
      </c>
      <c r="X83">
        <v>3.5571864688268597E-2</v>
      </c>
      <c r="AA83" t="str">
        <f t="shared" si="47"/>
        <v>CL_76:3</v>
      </c>
      <c r="AB83">
        <f t="shared" si="48"/>
        <v>1.5333334230330049E-2</v>
      </c>
      <c r="AC83">
        <f t="shared" si="49"/>
        <v>8.1650849392216791E-3</v>
      </c>
      <c r="AD83">
        <f t="shared" si="50"/>
        <v>1.3743749895524241E-2</v>
      </c>
      <c r="AE83">
        <f t="shared" si="51"/>
        <v>6.3773438489220591E-3</v>
      </c>
      <c r="AF83">
        <f t="shared" si="52"/>
        <v>1.143791552489486E-2</v>
      </c>
      <c r="AG83">
        <f t="shared" si="53"/>
        <v>3.0331418252713502E-2</v>
      </c>
      <c r="AH83">
        <f t="shared" si="54"/>
        <v>0.10487093016927126</v>
      </c>
      <c r="AI83">
        <f t="shared" si="38"/>
        <v>1.0006145345696878E-2</v>
      </c>
      <c r="AJ83">
        <f t="shared" si="39"/>
        <v>9.4283971689221396E-2</v>
      </c>
      <c r="AK83">
        <f t="shared" si="40"/>
        <v>5.7527329445191497E-2</v>
      </c>
      <c r="AM83" t="str">
        <f t="shared" si="41"/>
        <v>CL_76:3</v>
      </c>
      <c r="AN83">
        <f t="shared" si="42"/>
        <v>1.1011485687778577E-2</v>
      </c>
      <c r="AO83">
        <f t="shared" si="43"/>
        <v>5.9403958980418906E-2</v>
      </c>
      <c r="AQ83">
        <f t="shared" si="44"/>
        <v>3.738407172035006E-3</v>
      </c>
      <c r="AR83">
        <f t="shared" si="45"/>
        <v>4.0536215629734938E-2</v>
      </c>
      <c r="AT83">
        <f t="shared" si="55"/>
        <v>1.6718665128486049E-3</v>
      </c>
      <c r="AU83">
        <f t="shared" si="56"/>
        <v>1.6548840732713815E-2</v>
      </c>
      <c r="AW83">
        <f t="shared" si="46"/>
        <v>5.5518824825485973E-2</v>
      </c>
    </row>
    <row r="84" spans="1:49" x14ac:dyDescent="0.2">
      <c r="A84" t="s">
        <v>1982</v>
      </c>
      <c r="B84">
        <v>757.65953177257495</v>
      </c>
      <c r="C84">
        <v>4.9439464528829399E-2</v>
      </c>
      <c r="D84">
        <v>1.51614388249201E-2</v>
      </c>
      <c r="E84">
        <v>1.15509478392056E-2</v>
      </c>
      <c r="F84">
        <v>4.5059298879367802E-3</v>
      </c>
      <c r="G84">
        <v>2.3241691675193899E-2</v>
      </c>
      <c r="H84">
        <v>7.4945876771234403E-3</v>
      </c>
      <c r="I84">
        <v>1.02805150700608E-2</v>
      </c>
      <c r="J84">
        <v>5.5287159080575198E-3</v>
      </c>
      <c r="K84">
        <v>1.3008348424692799E-2</v>
      </c>
      <c r="L84">
        <v>2.07623304052722E-2</v>
      </c>
      <c r="M84">
        <v>4.1924239794177601E-2</v>
      </c>
      <c r="N84">
        <v>7.2112808950691399E-3</v>
      </c>
      <c r="O84">
        <v>0.10162959830795699</v>
      </c>
      <c r="P84">
        <v>7.2759237831989398E-2</v>
      </c>
      <c r="Q84">
        <v>1.6169265876901501E-2</v>
      </c>
      <c r="R84">
        <v>0</v>
      </c>
      <c r="S84">
        <v>1.5697411721587898E-2</v>
      </c>
      <c r="T84">
        <v>1.39215496718524E-2</v>
      </c>
      <c r="U84">
        <v>7.5195048252412494E-2</v>
      </c>
      <c r="V84">
        <v>4.3157687289575801E-2</v>
      </c>
      <c r="W84">
        <v>1.7318385778877399E-2</v>
      </c>
      <c r="X84">
        <v>2.65620266954209E-2</v>
      </c>
      <c r="AA84" t="str">
        <f t="shared" si="47"/>
        <v>CL_76:2</v>
      </c>
      <c r="AB84">
        <f t="shared" si="48"/>
        <v>3.2300451676874752E-2</v>
      </c>
      <c r="AC84">
        <f t="shared" si="49"/>
        <v>8.0284388635711891E-3</v>
      </c>
      <c r="AD84">
        <f t="shared" si="50"/>
        <v>1.536813967615867E-2</v>
      </c>
      <c r="AE84">
        <f t="shared" si="51"/>
        <v>7.9046154890591597E-3</v>
      </c>
      <c r="AF84">
        <f t="shared" si="52"/>
        <v>1.6885339414982499E-2</v>
      </c>
      <c r="AG84">
        <f t="shared" si="53"/>
        <v>2.4567760344623369E-2</v>
      </c>
      <c r="AH84">
        <f t="shared" si="54"/>
        <v>8.719441806997319E-2</v>
      </c>
      <c r="AI84">
        <f t="shared" si="38"/>
        <v>1.480948069672015E-2</v>
      </c>
      <c r="AJ84">
        <f t="shared" si="39"/>
        <v>5.9176367770994151E-2</v>
      </c>
      <c r="AK84">
        <f t="shared" si="40"/>
        <v>2.1940206237149151E-2</v>
      </c>
      <c r="AM84" t="str">
        <f t="shared" si="41"/>
        <v>CL_76:2</v>
      </c>
      <c r="AN84">
        <f t="shared" si="42"/>
        <v>1.6097397024129257E-2</v>
      </c>
      <c r="AO84">
        <f t="shared" si="43"/>
        <v>4.1537646623891998E-2</v>
      </c>
      <c r="AQ84">
        <f t="shared" si="44"/>
        <v>9.9488869308198523E-3</v>
      </c>
      <c r="AR84">
        <f t="shared" si="45"/>
        <v>3.0749377337023442E-2</v>
      </c>
      <c r="AT84">
        <f t="shared" si="55"/>
        <v>4.4492774955544869E-3</v>
      </c>
      <c r="AU84">
        <f t="shared" si="56"/>
        <v>1.2553380730668074E-2</v>
      </c>
      <c r="AW84">
        <f t="shared" si="46"/>
        <v>0.14077478074065999</v>
      </c>
    </row>
    <row r="85" spans="1:49" x14ac:dyDescent="0.2">
      <c r="A85" t="s">
        <v>1983</v>
      </c>
      <c r="B85">
        <v>758.65969899665595</v>
      </c>
      <c r="C85">
        <v>3.8414114609434703E-2</v>
      </c>
      <c r="D85">
        <v>4.3186402364860002E-2</v>
      </c>
      <c r="E85">
        <v>3.9354174939393201E-2</v>
      </c>
      <c r="F85">
        <v>2.1103113358005601E-2</v>
      </c>
      <c r="G85">
        <v>1.30539677731788E-2</v>
      </c>
      <c r="H85">
        <v>1.9820467319229099E-2</v>
      </c>
      <c r="I85">
        <v>7.31866780237118E-3</v>
      </c>
      <c r="J85">
        <v>1.43719889331406E-2</v>
      </c>
      <c r="K85">
        <v>2.0578517165888901E-2</v>
      </c>
      <c r="L85">
        <v>1.8080102497159301E-2</v>
      </c>
      <c r="M85">
        <v>6.7194448036156595E-2</v>
      </c>
      <c r="N85">
        <v>9.3608153261922795E-3</v>
      </c>
      <c r="O85">
        <v>7.9653640521353805E-2</v>
      </c>
      <c r="P85">
        <v>0.111376278977059</v>
      </c>
      <c r="Q85">
        <v>2.4178278693492299E-2</v>
      </c>
      <c r="R85">
        <v>2.64240109381354E-2</v>
      </c>
      <c r="S85">
        <v>5.5156149368612302E-2</v>
      </c>
      <c r="T85">
        <v>1.1152814856226901E-2</v>
      </c>
      <c r="U85">
        <v>5.64920175886858E-2</v>
      </c>
      <c r="V85">
        <v>2.04840090485005E-2</v>
      </c>
      <c r="W85">
        <v>3.3298204686532502E-2</v>
      </c>
      <c r="X85">
        <v>3.84187747333673E-2</v>
      </c>
      <c r="AA85" t="str">
        <f t="shared" si="47"/>
        <v>CL_18:2-18:3-20:4-22:6</v>
      </c>
      <c r="AB85">
        <f t="shared" si="48"/>
        <v>4.0800258487147356E-2</v>
      </c>
      <c r="AC85">
        <f t="shared" si="49"/>
        <v>3.0228644148699399E-2</v>
      </c>
      <c r="AD85">
        <f t="shared" si="50"/>
        <v>1.6437217546203951E-2</v>
      </c>
      <c r="AE85">
        <f t="shared" si="51"/>
        <v>1.084532836775589E-2</v>
      </c>
      <c r="AF85">
        <f t="shared" si="52"/>
        <v>1.9329309831524102E-2</v>
      </c>
      <c r="AG85">
        <f t="shared" si="53"/>
        <v>3.8277631681174436E-2</v>
      </c>
      <c r="AH85">
        <f t="shared" si="54"/>
        <v>9.5514959749206402E-2</v>
      </c>
      <c r="AI85">
        <f t="shared" si="38"/>
        <v>3.31544821124196E-2</v>
      </c>
      <c r="AJ85">
        <f t="shared" si="39"/>
        <v>3.8488013318593153E-2</v>
      </c>
      <c r="AK85">
        <f t="shared" si="40"/>
        <v>3.5858489709949898E-2</v>
      </c>
      <c r="AM85" t="str">
        <f t="shared" si="41"/>
        <v>CL_18:2-18:3-20:4-22:6</v>
      </c>
      <c r="AN85">
        <f t="shared" si="42"/>
        <v>2.3528151676266137E-2</v>
      </c>
      <c r="AO85">
        <f t="shared" si="43"/>
        <v>4.8258715314268688E-2</v>
      </c>
      <c r="AQ85">
        <f t="shared" si="44"/>
        <v>1.1958134258827264E-2</v>
      </c>
      <c r="AR85">
        <f t="shared" si="45"/>
        <v>2.650539917510936E-2</v>
      </c>
      <c r="AT85">
        <f t="shared" si="55"/>
        <v>5.3478402173613654E-3</v>
      </c>
      <c r="AU85">
        <f t="shared" si="56"/>
        <v>1.0820783901300682E-2</v>
      </c>
      <c r="AW85">
        <f t="shared" si="46"/>
        <v>0.10972202624930358</v>
      </c>
    </row>
    <row r="86" spans="1:49" x14ac:dyDescent="0.2">
      <c r="A86" t="s">
        <v>1984</v>
      </c>
      <c r="B86">
        <v>759.65986622073603</v>
      </c>
      <c r="C86">
        <v>5.4614822495068202E-2</v>
      </c>
      <c r="D86">
        <v>2.1325958410796399E-2</v>
      </c>
      <c r="E86">
        <v>1.8767703751323701E-2</v>
      </c>
      <c r="F86">
        <v>5.3590609846080398E-3</v>
      </c>
      <c r="G86">
        <v>2.4051885275702699E-2</v>
      </c>
      <c r="H86">
        <v>6.70543361140611E-3</v>
      </c>
      <c r="I86">
        <v>1.7269519817377399E-2</v>
      </c>
      <c r="J86">
        <v>1.33871412534408E-2</v>
      </c>
      <c r="K86">
        <v>1.19748708228016E-2</v>
      </c>
      <c r="L86">
        <v>2.3202809498578499E-2</v>
      </c>
      <c r="M86">
        <v>1.88831064971333E-2</v>
      </c>
      <c r="N86">
        <v>3.70865012098215E-3</v>
      </c>
      <c r="O86">
        <v>7.0017743334057803E-2</v>
      </c>
      <c r="P86">
        <v>7.3714697260140793E-2</v>
      </c>
      <c r="Q86">
        <v>1.18895687175823E-3</v>
      </c>
      <c r="R86">
        <v>3.2385112629580701E-2</v>
      </c>
      <c r="S86">
        <v>2.1409875137562599E-2</v>
      </c>
      <c r="T86">
        <v>1.4789469152860699E-2</v>
      </c>
      <c r="U86">
        <v>4.5645597576887201E-2</v>
      </c>
      <c r="V86">
        <v>4.4042010094818999E-2</v>
      </c>
      <c r="W86">
        <v>4.8275870468993599E-2</v>
      </c>
      <c r="X86">
        <v>2.6005681614490201E-2</v>
      </c>
      <c r="AA86" t="str">
        <f t="shared" si="47"/>
        <v>CL_18:2-18:2-20:4-22:6,_18:2-20:4-20:4-20:4_(1:1)</v>
      </c>
      <c r="AB86">
        <f t="shared" si="48"/>
        <v>3.7970390452932302E-2</v>
      </c>
      <c r="AC86">
        <f t="shared" si="49"/>
        <v>1.2063382367965871E-2</v>
      </c>
      <c r="AD86">
        <f t="shared" si="50"/>
        <v>1.5378659443554404E-2</v>
      </c>
      <c r="AE86">
        <f t="shared" si="51"/>
        <v>1.53283305354091E-2</v>
      </c>
      <c r="AF86">
        <f t="shared" si="52"/>
        <v>1.7588840160690049E-2</v>
      </c>
      <c r="AG86">
        <f t="shared" si="53"/>
        <v>1.1295878309057724E-2</v>
      </c>
      <c r="AH86">
        <f t="shared" si="54"/>
        <v>7.1866220297099298E-2</v>
      </c>
      <c r="AI86">
        <f t="shared" si="38"/>
        <v>1.8099672145211649E-2</v>
      </c>
      <c r="AJ86">
        <f t="shared" si="39"/>
        <v>4.4843803835853097E-2</v>
      </c>
      <c r="AK86">
        <f t="shared" si="40"/>
        <v>3.7140776041741902E-2</v>
      </c>
      <c r="AM86" t="str">
        <f t="shared" si="41"/>
        <v>CL_18:2-18:2-20:4-22:6,_18:2-20:4-20:4-20:4_(1:1)</v>
      </c>
      <c r="AN86">
        <f t="shared" si="42"/>
        <v>1.9665920592110343E-2</v>
      </c>
      <c r="AO86">
        <f t="shared" si="43"/>
        <v>3.6649270125792735E-2</v>
      </c>
      <c r="AQ86">
        <f t="shared" si="44"/>
        <v>1.0420673719940297E-2</v>
      </c>
      <c r="AR86">
        <f t="shared" si="45"/>
        <v>2.3950509399661434E-2</v>
      </c>
      <c r="AT86">
        <f t="shared" si="55"/>
        <v>4.6602669618264212E-3</v>
      </c>
      <c r="AU86">
        <f t="shared" si="56"/>
        <v>9.7777545181504631E-3</v>
      </c>
      <c r="AW86">
        <f t="shared" si="46"/>
        <v>0.20089957675841627</v>
      </c>
    </row>
    <row r="87" spans="1:49" x14ac:dyDescent="0.2">
      <c r="A87" t="s">
        <v>1985</v>
      </c>
      <c r="B87">
        <v>760.66003344481601</v>
      </c>
      <c r="C87">
        <v>5.11900258877711E-2</v>
      </c>
      <c r="D87">
        <v>6.3100515688753397E-2</v>
      </c>
      <c r="E87">
        <v>2.0139890972602499E-2</v>
      </c>
      <c r="F87">
        <v>4.0889730810324397E-2</v>
      </c>
      <c r="G87">
        <v>7.0331612888094502E-2</v>
      </c>
      <c r="H87">
        <v>6.3281436684701306E-2</v>
      </c>
      <c r="I87">
        <v>4.6369870100938099E-2</v>
      </c>
      <c r="J87">
        <v>2.9557624242013799E-2</v>
      </c>
      <c r="K87">
        <v>1.2815731111456299E-2</v>
      </c>
      <c r="L87">
        <v>3.1197581049330399E-2</v>
      </c>
      <c r="M87">
        <v>6.5364916988879501E-2</v>
      </c>
      <c r="N87">
        <v>5.8607076784000699E-2</v>
      </c>
      <c r="O87">
        <v>8.4705543296109104E-2</v>
      </c>
      <c r="P87">
        <v>0.12778916547094299</v>
      </c>
      <c r="Q87">
        <v>2.94371914685168E-2</v>
      </c>
      <c r="R87">
        <v>5.7337872590747199E-2</v>
      </c>
      <c r="S87">
        <v>5.4353420827870702E-2</v>
      </c>
      <c r="T87">
        <v>1.3575769310920799E-2</v>
      </c>
      <c r="U87">
        <v>3.7721182515457002E-2</v>
      </c>
      <c r="V87">
        <v>9.0657523389893802E-2</v>
      </c>
      <c r="W87">
        <v>8.2416140636231802E-2</v>
      </c>
      <c r="X87">
        <v>4.9690193036589898E-2</v>
      </c>
      <c r="AA87" t="str">
        <f t="shared" si="47"/>
        <v>CL_18:2-18:2-20:3-22:6</v>
      </c>
      <c r="AB87">
        <f t="shared" si="48"/>
        <v>5.7145270788262245E-2</v>
      </c>
      <c r="AC87">
        <f t="shared" si="49"/>
        <v>3.0514810891463448E-2</v>
      </c>
      <c r="AD87">
        <f t="shared" si="50"/>
        <v>6.6806524786397897E-2</v>
      </c>
      <c r="AE87">
        <f t="shared" si="51"/>
        <v>3.7963747171475951E-2</v>
      </c>
      <c r="AF87">
        <f t="shared" si="52"/>
        <v>2.2006656080393351E-2</v>
      </c>
      <c r="AG87">
        <f t="shared" si="53"/>
        <v>6.1985996886440103E-2</v>
      </c>
      <c r="AH87">
        <f t="shared" si="54"/>
        <v>0.10624735438352605</v>
      </c>
      <c r="AI87">
        <f t="shared" si="38"/>
        <v>3.3964595069395753E-2</v>
      </c>
      <c r="AJ87">
        <f t="shared" si="39"/>
        <v>6.4189352952675402E-2</v>
      </c>
      <c r="AK87">
        <f t="shared" si="40"/>
        <v>6.6053166836410854E-2</v>
      </c>
      <c r="AM87" t="str">
        <f t="shared" si="41"/>
        <v>CL_18:2-18:2-20:3-22:6</v>
      </c>
      <c r="AN87">
        <f t="shared" si="42"/>
        <v>4.2887401943598573E-2</v>
      </c>
      <c r="AO87">
        <f t="shared" si="43"/>
        <v>6.6488093225689632E-2</v>
      </c>
      <c r="AQ87">
        <f t="shared" si="44"/>
        <v>1.8632902317022033E-2</v>
      </c>
      <c r="AR87">
        <f t="shared" si="45"/>
        <v>2.5808520973673834E-2</v>
      </c>
      <c r="AT87">
        <f t="shared" si="55"/>
        <v>8.3328872397949207E-3</v>
      </c>
      <c r="AU87">
        <f t="shared" si="56"/>
        <v>1.0536284566903097E-2</v>
      </c>
      <c r="AW87">
        <f t="shared" si="46"/>
        <v>0.13966604547606967</v>
      </c>
    </row>
    <row r="88" spans="1:49" x14ac:dyDescent="0.2">
      <c r="A88" t="s">
        <v>1986</v>
      </c>
      <c r="B88">
        <v>761.66020066889598</v>
      </c>
      <c r="C88">
        <v>5.75799301721324E-2</v>
      </c>
      <c r="D88">
        <v>8.5409811179900097E-2</v>
      </c>
      <c r="E88">
        <v>4.66312852869077E-2</v>
      </c>
      <c r="F88">
        <v>4.6557182504123003E-2</v>
      </c>
      <c r="G88">
        <v>7.2021218608256707E-2</v>
      </c>
      <c r="H88">
        <v>6.3613891928483796E-2</v>
      </c>
      <c r="I88">
        <v>4.1604182891445303E-2</v>
      </c>
      <c r="J88">
        <v>5.0843428266702899E-2</v>
      </c>
      <c r="K88">
        <v>3.6942168449996399E-2</v>
      </c>
      <c r="L88">
        <v>6.43100332495673E-2</v>
      </c>
      <c r="M88">
        <v>6.8061564577808806E-2</v>
      </c>
      <c r="N88">
        <v>1.7764651987205698E-2</v>
      </c>
      <c r="O88">
        <v>4.7477482825488498E-2</v>
      </c>
      <c r="P88">
        <v>0.157058753777401</v>
      </c>
      <c r="Q88">
        <v>4.9667407161538203E-2</v>
      </c>
      <c r="R88">
        <v>2.5055510386159899E-2</v>
      </c>
      <c r="S88">
        <v>2.8330893748942799E-2</v>
      </c>
      <c r="T88">
        <v>3.1116863113968399E-2</v>
      </c>
      <c r="U88">
        <v>7.2324554284722495E-2</v>
      </c>
      <c r="V88">
        <v>4.72436638458376E-2</v>
      </c>
      <c r="W88">
        <v>7.1764431454354904E-2</v>
      </c>
      <c r="X88">
        <v>4.6466615897364602E-2</v>
      </c>
      <c r="AA88" t="str">
        <f t="shared" si="47"/>
        <v>CL_18:2-18:2-20:3-22:6,_18:1-18:2-20:2-22:6_(1:1)</v>
      </c>
      <c r="AB88">
        <f t="shared" si="48"/>
        <v>7.1494870676016245E-2</v>
      </c>
      <c r="AC88">
        <f t="shared" si="49"/>
        <v>4.6594233895515355E-2</v>
      </c>
      <c r="AD88">
        <f t="shared" si="50"/>
        <v>6.7817555268370244E-2</v>
      </c>
      <c r="AE88">
        <f t="shared" si="51"/>
        <v>4.6223805579074101E-2</v>
      </c>
      <c r="AF88">
        <f t="shared" si="52"/>
        <v>5.0626100849781849E-2</v>
      </c>
      <c r="AG88">
        <f t="shared" si="53"/>
        <v>4.2913108282507252E-2</v>
      </c>
      <c r="AH88">
        <f t="shared" si="54"/>
        <v>0.10226811830144475</v>
      </c>
      <c r="AI88">
        <f t="shared" si="38"/>
        <v>2.9723878431455599E-2</v>
      </c>
      <c r="AJ88">
        <f t="shared" si="39"/>
        <v>5.9784109065280047E-2</v>
      </c>
      <c r="AK88">
        <f t="shared" si="40"/>
        <v>5.9115523675859753E-2</v>
      </c>
      <c r="AM88" t="str">
        <f t="shared" si="41"/>
        <v>CL_18:2-18:2-20:3-22:6,_18:1-18:2-20:2-22:6_(1:1)</v>
      </c>
      <c r="AN88">
        <f t="shared" si="42"/>
        <v>5.6551313253751553E-2</v>
      </c>
      <c r="AO88">
        <f t="shared" si="43"/>
        <v>5.8760947551309485E-2</v>
      </c>
      <c r="AQ88">
        <f t="shared" si="44"/>
        <v>1.2156758446573813E-2</v>
      </c>
      <c r="AR88">
        <f t="shared" si="45"/>
        <v>2.7332910030557291E-2</v>
      </c>
      <c r="AT88">
        <f t="shared" si="55"/>
        <v>5.4366676545167577E-3</v>
      </c>
      <c r="AU88">
        <f t="shared" si="56"/>
        <v>1.1158613793377589E-2</v>
      </c>
      <c r="AW88">
        <f t="shared" si="46"/>
        <v>0.87469006055782039</v>
      </c>
    </row>
    <row r="89" spans="1:49" x14ac:dyDescent="0.2">
      <c r="A89" t="s">
        <v>1987</v>
      </c>
      <c r="B89">
        <v>762.66036789297698</v>
      </c>
      <c r="C89">
        <v>4.3240114151423099E-2</v>
      </c>
      <c r="D89">
        <v>9.3895199341106003E-2</v>
      </c>
      <c r="E89">
        <v>5.7468042044019799E-2</v>
      </c>
      <c r="F89">
        <v>2.65549687446981E-2</v>
      </c>
      <c r="G89">
        <v>3.1719877970508702E-2</v>
      </c>
      <c r="H89">
        <v>5.5922698595986503E-2</v>
      </c>
      <c r="I89">
        <v>5.0935959421157799E-2</v>
      </c>
      <c r="J89">
        <v>2.2131922920454902E-2</v>
      </c>
      <c r="K89">
        <v>3.9265852010167898E-2</v>
      </c>
      <c r="L89">
        <v>5.13455978217588E-2</v>
      </c>
      <c r="M89">
        <v>0.13193047630003399</v>
      </c>
      <c r="N89">
        <v>5.8469590063906098E-2</v>
      </c>
      <c r="O89">
        <v>0.175879407334781</v>
      </c>
      <c r="P89">
        <v>0.240810358311734</v>
      </c>
      <c r="Q89">
        <v>7.6516902028179901E-2</v>
      </c>
      <c r="R89">
        <v>4.1331583922673797E-2</v>
      </c>
      <c r="S89">
        <v>4.5017752646643802E-2</v>
      </c>
      <c r="T89">
        <v>1.6617685424574299E-2</v>
      </c>
      <c r="U89">
        <v>6.4329123323431797E-2</v>
      </c>
      <c r="V89">
        <v>8.4334574364302695E-2</v>
      </c>
      <c r="W89">
        <v>3.0040911660155201E-2</v>
      </c>
      <c r="X89">
        <v>8.2324844234797398E-2</v>
      </c>
      <c r="AA89" t="str">
        <f t="shared" si="47"/>
        <v>CL_18:2-18:2-20:2-22:6,_18:1-18:2-20:1-22:6_(1:1)</v>
      </c>
      <c r="AB89">
        <f t="shared" si="48"/>
        <v>6.8567656746264555E-2</v>
      </c>
      <c r="AC89">
        <f t="shared" si="49"/>
        <v>4.2011505394358953E-2</v>
      </c>
      <c r="AD89">
        <f t="shared" si="50"/>
        <v>4.3821288283247606E-2</v>
      </c>
      <c r="AE89">
        <f t="shared" si="51"/>
        <v>3.6533941170806349E-2</v>
      </c>
      <c r="AF89">
        <f t="shared" si="52"/>
        <v>4.5305724915963352E-2</v>
      </c>
      <c r="AG89">
        <f t="shared" si="53"/>
        <v>9.520003318197004E-2</v>
      </c>
      <c r="AH89">
        <f t="shared" si="54"/>
        <v>0.2083448828232575</v>
      </c>
      <c r="AI89">
        <f t="shared" si="38"/>
        <v>3.0817719035609051E-2</v>
      </c>
      <c r="AJ89">
        <f t="shared" si="39"/>
        <v>7.4331848843867246E-2</v>
      </c>
      <c r="AK89">
        <f t="shared" si="40"/>
        <v>5.6182877947476298E-2</v>
      </c>
      <c r="AM89" t="str">
        <f t="shared" si="41"/>
        <v>CL_18:2-18:2-20:2-22:6,_18:1-18:2-20:1-22:6_(1:1)</v>
      </c>
      <c r="AN89">
        <f t="shared" si="42"/>
        <v>4.724802330212817E-2</v>
      </c>
      <c r="AO89">
        <f t="shared" si="43"/>
        <v>9.2975472366436024E-2</v>
      </c>
      <c r="AQ89">
        <f t="shared" si="44"/>
        <v>1.2371888314016141E-2</v>
      </c>
      <c r="AR89">
        <f t="shared" si="45"/>
        <v>6.8702102481004612E-2</v>
      </c>
      <c r="AT89">
        <f t="shared" si="55"/>
        <v>5.5328766560350708E-3</v>
      </c>
      <c r="AU89">
        <f t="shared" si="56"/>
        <v>2.8047515889143258E-2</v>
      </c>
      <c r="AW89">
        <f t="shared" si="46"/>
        <v>0.21264278240951107</v>
      </c>
    </row>
    <row r="90" spans="1:49" x14ac:dyDescent="0.2">
      <c r="A90" t="s">
        <v>1988</v>
      </c>
      <c r="B90">
        <v>763.66053511705695</v>
      </c>
      <c r="C90">
        <v>5.33883189181283E-2</v>
      </c>
      <c r="D90">
        <v>3.8910960150393803E-2</v>
      </c>
      <c r="E90">
        <v>1.4223028889627801E-2</v>
      </c>
      <c r="F90">
        <v>3.9513031164957697E-2</v>
      </c>
      <c r="G90">
        <v>3.0945034757599899E-2</v>
      </c>
      <c r="H90">
        <v>2.4160778745843301E-2</v>
      </c>
      <c r="I90">
        <v>2.1081219093900001E-2</v>
      </c>
      <c r="J90">
        <v>3.0358762655955999E-2</v>
      </c>
      <c r="K90">
        <v>3.1740733805170201E-2</v>
      </c>
      <c r="L90">
        <v>2.89782535394691E-2</v>
      </c>
      <c r="M90">
        <v>5.1880953479598299E-2</v>
      </c>
      <c r="N90">
        <v>6.2024141920937997E-2</v>
      </c>
      <c r="O90">
        <v>0.100090623631803</v>
      </c>
      <c r="P90">
        <v>0.11153551557203301</v>
      </c>
      <c r="Q90">
        <v>3.1482831533501003E-2</v>
      </c>
      <c r="R90">
        <v>1.14641903197972E-2</v>
      </c>
      <c r="S90">
        <v>1.8753929661038501E-2</v>
      </c>
      <c r="T90">
        <v>7.9318089104398505E-3</v>
      </c>
      <c r="U90">
        <v>6.1860509842419503E-2</v>
      </c>
      <c r="V90">
        <v>4.7507266262342598E-2</v>
      </c>
      <c r="W90">
        <v>3.3116921675859397E-2</v>
      </c>
      <c r="X90">
        <v>2.1787152993645399E-2</v>
      </c>
      <c r="AA90" t="str">
        <f t="shared" si="47"/>
        <v>CL_78:10</v>
      </c>
      <c r="AB90">
        <f t="shared" si="48"/>
        <v>4.6149639534261051E-2</v>
      </c>
      <c r="AC90">
        <f t="shared" si="49"/>
        <v>2.6868030027292749E-2</v>
      </c>
      <c r="AD90">
        <f t="shared" si="50"/>
        <v>2.75529067517216E-2</v>
      </c>
      <c r="AE90">
        <f t="shared" si="51"/>
        <v>2.5719990874928E-2</v>
      </c>
      <c r="AF90">
        <f t="shared" si="52"/>
        <v>3.0359493672319653E-2</v>
      </c>
      <c r="AG90">
        <f t="shared" si="53"/>
        <v>5.6952547700268148E-2</v>
      </c>
      <c r="AH90">
        <f t="shared" si="54"/>
        <v>0.105813069601918</v>
      </c>
      <c r="AI90">
        <f t="shared" si="38"/>
        <v>1.3342869285739176E-2</v>
      </c>
      <c r="AJ90">
        <f t="shared" si="39"/>
        <v>5.4683888052381051E-2</v>
      </c>
      <c r="AK90">
        <f t="shared" si="40"/>
        <v>2.7452037334752398E-2</v>
      </c>
      <c r="AM90" t="str">
        <f t="shared" si="41"/>
        <v>CL_78:10</v>
      </c>
      <c r="AN90">
        <f t="shared" si="42"/>
        <v>3.1330012172104613E-2</v>
      </c>
      <c r="AO90">
        <f t="shared" si="43"/>
        <v>5.1648882395011753E-2</v>
      </c>
      <c r="AQ90">
        <f t="shared" si="44"/>
        <v>8.458891923350283E-3</v>
      </c>
      <c r="AR90">
        <f t="shared" si="45"/>
        <v>3.5439868975467415E-2</v>
      </c>
      <c r="AT90">
        <f t="shared" si="55"/>
        <v>3.7829314709870343E-3</v>
      </c>
      <c r="AU90">
        <f t="shared" si="56"/>
        <v>1.4468265923497869E-2</v>
      </c>
      <c r="AW90">
        <f t="shared" si="46"/>
        <v>0.27395444063127639</v>
      </c>
    </row>
    <row r="91" spans="1:49" x14ac:dyDescent="0.2">
      <c r="A91" t="s">
        <v>1989</v>
      </c>
      <c r="B91">
        <v>764.66070234113704</v>
      </c>
      <c r="C91">
        <v>4.8852877344031397E-2</v>
      </c>
      <c r="D91">
        <v>4.0339163283604103E-2</v>
      </c>
      <c r="E91">
        <v>3.5934198686184603E-2</v>
      </c>
      <c r="F91">
        <v>4.5473837115671399E-2</v>
      </c>
      <c r="G91">
        <v>3.5417020544880898E-2</v>
      </c>
      <c r="H91">
        <v>5.3913405579020197E-2</v>
      </c>
      <c r="I91">
        <v>1.57279202374755E-2</v>
      </c>
      <c r="J91">
        <v>1.8176941576138399E-2</v>
      </c>
      <c r="K91">
        <v>1.6941824955352399E-2</v>
      </c>
      <c r="L91">
        <v>1.7812296720703301E-2</v>
      </c>
      <c r="M91">
        <v>7.1703200894360206E-2</v>
      </c>
      <c r="N91">
        <v>5.43015280280746E-2</v>
      </c>
      <c r="O91">
        <v>0.12051210626662601</v>
      </c>
      <c r="P91">
        <v>6.6484912791206302E-2</v>
      </c>
      <c r="Q91">
        <v>6.3882501992661295E-2</v>
      </c>
      <c r="R91">
        <v>3.6580618667906802E-2</v>
      </c>
      <c r="S91">
        <v>1.83090892447909E-2</v>
      </c>
      <c r="T91">
        <v>1.1613919125464899E-2</v>
      </c>
      <c r="U91">
        <v>6.9849322958007998E-2</v>
      </c>
      <c r="V91">
        <v>7.3287234409368393E-2</v>
      </c>
      <c r="W91">
        <v>8.0185112501526198E-2</v>
      </c>
      <c r="X91">
        <v>4.5539939611890699E-2</v>
      </c>
      <c r="AA91" t="str">
        <f t="shared" si="47"/>
        <v>CL_78:9</v>
      </c>
      <c r="AB91">
        <f t="shared" si="48"/>
        <v>4.459602031381775E-2</v>
      </c>
      <c r="AC91">
        <f t="shared" si="49"/>
        <v>4.0704017900928001E-2</v>
      </c>
      <c r="AD91">
        <f t="shared" si="50"/>
        <v>4.4665213061950551E-2</v>
      </c>
      <c r="AE91">
        <f t="shared" si="51"/>
        <v>1.695243090680695E-2</v>
      </c>
      <c r="AF91">
        <f t="shared" si="52"/>
        <v>1.7377060838027848E-2</v>
      </c>
      <c r="AG91">
        <f t="shared" si="53"/>
        <v>6.3002364461217403E-2</v>
      </c>
      <c r="AH91">
        <f t="shared" si="54"/>
        <v>9.3498509528916154E-2</v>
      </c>
      <c r="AI91">
        <f t="shared" si="38"/>
        <v>1.49615041851279E-2</v>
      </c>
      <c r="AJ91">
        <f t="shared" si="39"/>
        <v>7.1568278683688202E-2</v>
      </c>
      <c r="AK91">
        <f t="shared" si="40"/>
        <v>6.2862526056708445E-2</v>
      </c>
      <c r="AM91" t="str">
        <f t="shared" si="41"/>
        <v>CL_78:9</v>
      </c>
      <c r="AN91">
        <f t="shared" si="42"/>
        <v>3.2858948604306215E-2</v>
      </c>
      <c r="AO91">
        <f t="shared" si="43"/>
        <v>6.1178636583131628E-2</v>
      </c>
      <c r="AQ91">
        <f t="shared" si="44"/>
        <v>1.4416986501132512E-2</v>
      </c>
      <c r="AR91">
        <f t="shared" si="45"/>
        <v>2.8699754547889623E-2</v>
      </c>
      <c r="AT91">
        <f t="shared" si="55"/>
        <v>6.4474723694458291E-3</v>
      </c>
      <c r="AU91">
        <f t="shared" si="56"/>
        <v>1.1716625730908418E-2</v>
      </c>
      <c r="AW91">
        <f t="shared" si="46"/>
        <v>9.6957907739200225E-2</v>
      </c>
    </row>
    <row r="92" spans="1:49" x14ac:dyDescent="0.2">
      <c r="A92" t="s">
        <v>1990</v>
      </c>
      <c r="B92">
        <v>765.66086956521701</v>
      </c>
      <c r="C92">
        <v>4.00844882745586E-2</v>
      </c>
      <c r="D92">
        <v>1.20345433029144E-2</v>
      </c>
      <c r="E92">
        <v>2.1365760452061199E-2</v>
      </c>
      <c r="F92">
        <v>5.8766914766395402E-3</v>
      </c>
      <c r="G92">
        <v>1.88769777833485E-2</v>
      </c>
      <c r="H92">
        <v>2.21462058223208E-2</v>
      </c>
      <c r="I92">
        <v>1.51294385112894E-2</v>
      </c>
      <c r="J92">
        <v>9.1513288988973995E-3</v>
      </c>
      <c r="K92">
        <v>1.6412784563382701E-2</v>
      </c>
      <c r="L92">
        <v>1.27160306444565E-2</v>
      </c>
      <c r="M92">
        <v>7.0113141600569404E-2</v>
      </c>
      <c r="N92">
        <v>6.6867529324065603E-2</v>
      </c>
      <c r="O92">
        <v>0.121665990253097</v>
      </c>
      <c r="P92">
        <v>0</v>
      </c>
      <c r="Q92">
        <v>2.64872853724635E-2</v>
      </c>
      <c r="R92">
        <v>1.6162644475585401E-2</v>
      </c>
      <c r="S92">
        <v>2.6297634541078699E-2</v>
      </c>
      <c r="T92">
        <v>1.3550634395899101E-2</v>
      </c>
      <c r="U92">
        <v>3.8497942718796203E-2</v>
      </c>
      <c r="V92">
        <v>3.5532947403339399E-2</v>
      </c>
      <c r="W92">
        <v>5.1303755766395502E-2</v>
      </c>
      <c r="X92">
        <v>1.9261012594705501E-2</v>
      </c>
      <c r="AA92" t="str">
        <f t="shared" si="47"/>
        <v>CL_78:8</v>
      </c>
      <c r="AB92">
        <f t="shared" si="48"/>
        <v>2.6059515788736498E-2</v>
      </c>
      <c r="AC92">
        <f t="shared" si="49"/>
        <v>1.3621225964350369E-2</v>
      </c>
      <c r="AD92">
        <f t="shared" si="50"/>
        <v>2.0511591802834649E-2</v>
      </c>
      <c r="AE92">
        <f t="shared" si="51"/>
        <v>1.21403837050934E-2</v>
      </c>
      <c r="AF92">
        <f t="shared" si="52"/>
        <v>1.45644076039196E-2</v>
      </c>
      <c r="AG92">
        <f t="shared" si="53"/>
        <v>6.8490335462317503E-2</v>
      </c>
      <c r="AH92">
        <f t="shared" si="54"/>
        <v>6.0832995126548502E-2</v>
      </c>
      <c r="AI92">
        <f t="shared" si="38"/>
        <v>1.99241344684889E-2</v>
      </c>
      <c r="AJ92">
        <f t="shared" si="39"/>
        <v>3.7015445061067798E-2</v>
      </c>
      <c r="AK92">
        <f t="shared" si="40"/>
        <v>3.5282384180550505E-2</v>
      </c>
      <c r="AM92" t="str">
        <f t="shared" si="41"/>
        <v>CL_78:8</v>
      </c>
      <c r="AN92">
        <f t="shared" si="42"/>
        <v>1.7379424972986904E-2</v>
      </c>
      <c r="AO92">
        <f t="shared" si="43"/>
        <v>4.4309058859794637E-2</v>
      </c>
      <c r="AQ92">
        <f t="shared" si="44"/>
        <v>5.8019475523960326E-3</v>
      </c>
      <c r="AR92">
        <f t="shared" si="45"/>
        <v>1.9919066264856948E-2</v>
      </c>
      <c r="AT92">
        <f t="shared" si="55"/>
        <v>2.5947098258092102E-3</v>
      </c>
      <c r="AU92">
        <f t="shared" si="56"/>
        <v>8.1319247502642557E-3</v>
      </c>
      <c r="AW92">
        <f t="shared" si="46"/>
        <v>3.6503978002594369E-2</v>
      </c>
    </row>
    <row r="93" spans="1:49" x14ac:dyDescent="0.2">
      <c r="A93" t="s">
        <v>1991</v>
      </c>
      <c r="B93">
        <v>766.66103678929801</v>
      </c>
      <c r="C93">
        <v>7.8941425685971303E-2</v>
      </c>
      <c r="D93">
        <v>1.50527458362775E-2</v>
      </c>
      <c r="E93">
        <v>2.4181719466121001E-3</v>
      </c>
      <c r="F93">
        <v>1.71071086036803E-2</v>
      </c>
      <c r="G93">
        <v>4.5308191715709698E-2</v>
      </c>
      <c r="H93">
        <v>3.0726092339015E-2</v>
      </c>
      <c r="I93">
        <v>2.2522244110143599E-2</v>
      </c>
      <c r="J93">
        <v>2.43030586505645E-2</v>
      </c>
      <c r="K93">
        <v>2.0250623814709798E-2</v>
      </c>
      <c r="L93">
        <v>2.4142461488285898E-2</v>
      </c>
      <c r="M93">
        <v>9.0583161711091306E-2</v>
      </c>
      <c r="N93">
        <v>4.7844092511038203E-2</v>
      </c>
      <c r="O93">
        <v>7.8148326437503995E-2</v>
      </c>
      <c r="P93">
        <v>0.13161607989046201</v>
      </c>
      <c r="Q93">
        <v>4.71476493100614E-2</v>
      </c>
      <c r="R93">
        <v>4.0065311071618197E-2</v>
      </c>
      <c r="S93">
        <v>7.8818689116830806E-2</v>
      </c>
      <c r="T93">
        <v>3.1341461301198401E-2</v>
      </c>
      <c r="U93">
        <v>8.8017343999039405E-2</v>
      </c>
      <c r="V93">
        <v>5.3391376729946503E-2</v>
      </c>
      <c r="W93">
        <v>2.2896011504937398E-2</v>
      </c>
      <c r="X93">
        <v>6.7058897092179201E-2</v>
      </c>
      <c r="AA93" t="str">
        <f t="shared" si="47"/>
        <v>CL_78:7</v>
      </c>
      <c r="AB93">
        <f t="shared" si="48"/>
        <v>4.6997085761124401E-2</v>
      </c>
      <c r="AC93">
        <f t="shared" si="49"/>
        <v>9.7626402751462005E-3</v>
      </c>
      <c r="AD93">
        <f t="shared" si="50"/>
        <v>3.8017142027362352E-2</v>
      </c>
      <c r="AE93">
        <f t="shared" si="51"/>
        <v>2.341265138035405E-2</v>
      </c>
      <c r="AF93">
        <f t="shared" si="52"/>
        <v>2.2196542651497848E-2</v>
      </c>
      <c r="AG93">
        <f t="shared" si="53"/>
        <v>6.9213627111064754E-2</v>
      </c>
      <c r="AH93">
        <f t="shared" si="54"/>
        <v>0.104882203163983</v>
      </c>
      <c r="AI93">
        <f t="shared" si="38"/>
        <v>5.5080075209014603E-2</v>
      </c>
      <c r="AJ93">
        <f t="shared" si="39"/>
        <v>7.0704360364492957E-2</v>
      </c>
      <c r="AK93">
        <f t="shared" si="40"/>
        <v>4.4977454298558303E-2</v>
      </c>
      <c r="AM93" t="str">
        <f t="shared" si="41"/>
        <v>CL_78:7</v>
      </c>
      <c r="AN93">
        <f t="shared" si="42"/>
        <v>2.807721241909697E-2</v>
      </c>
      <c r="AO93">
        <f t="shared" si="43"/>
        <v>6.8971544029422724E-2</v>
      </c>
      <c r="AQ93">
        <f t="shared" si="44"/>
        <v>1.4564749974779179E-2</v>
      </c>
      <c r="AR93">
        <f t="shared" si="45"/>
        <v>2.2700913770976397E-2</v>
      </c>
      <c r="AT93">
        <f t="shared" si="55"/>
        <v>6.5135542037789186E-3</v>
      </c>
      <c r="AU93">
        <f t="shared" si="56"/>
        <v>9.2676092389686812E-3</v>
      </c>
      <c r="AW93">
        <f t="shared" si="46"/>
        <v>1.2071499281200021E-2</v>
      </c>
    </row>
    <row r="94" spans="1:49" x14ac:dyDescent="0.2">
      <c r="A94" t="s">
        <v>1992</v>
      </c>
      <c r="B94">
        <v>767.66120401337798</v>
      </c>
      <c r="C94">
        <v>2.17408401871719E-2</v>
      </c>
      <c r="D94">
        <v>1.20187409872508E-2</v>
      </c>
      <c r="E94">
        <v>2.3775506719225199E-2</v>
      </c>
      <c r="F94">
        <v>8.8478925579979894E-3</v>
      </c>
      <c r="G94">
        <v>8.5177361397075994E-3</v>
      </c>
      <c r="H94">
        <v>2.8985727973737701E-2</v>
      </c>
      <c r="I94">
        <v>1.30394124750599E-3</v>
      </c>
      <c r="J94">
        <v>1.47574513579397E-2</v>
      </c>
      <c r="K94">
        <v>1.10436550653482E-2</v>
      </c>
      <c r="L94">
        <v>1.7880593835732501E-2</v>
      </c>
      <c r="M94">
        <v>3.3211891139350601E-2</v>
      </c>
      <c r="N94">
        <v>3.1472953787062802E-2</v>
      </c>
      <c r="O94">
        <v>0.108786991240256</v>
      </c>
      <c r="P94">
        <v>9.3713631229003003E-2</v>
      </c>
      <c r="Q94">
        <v>4.4829042933391301E-2</v>
      </c>
      <c r="R94">
        <v>3.6637169796699703E-2</v>
      </c>
      <c r="S94">
        <v>4.97154042489888E-2</v>
      </c>
      <c r="T94">
        <v>1.1479868929452901E-2</v>
      </c>
      <c r="U94">
        <v>3.37823329973568E-2</v>
      </c>
      <c r="V94">
        <v>2.5701436417822899E-2</v>
      </c>
      <c r="W94">
        <v>2.2880985043395901E-2</v>
      </c>
      <c r="X94">
        <v>3.2078033178852002E-2</v>
      </c>
      <c r="AA94" t="str">
        <f t="shared" si="47"/>
        <v>CL_78:6</v>
      </c>
      <c r="AB94">
        <f t="shared" si="48"/>
        <v>1.6879790587211351E-2</v>
      </c>
      <c r="AC94">
        <f t="shared" si="49"/>
        <v>1.6311699638611593E-2</v>
      </c>
      <c r="AD94">
        <f t="shared" si="50"/>
        <v>1.8751732056722651E-2</v>
      </c>
      <c r="AE94">
        <f t="shared" si="51"/>
        <v>8.0306963027228454E-3</v>
      </c>
      <c r="AF94">
        <f t="shared" si="52"/>
        <v>1.4462124450540351E-2</v>
      </c>
      <c r="AG94">
        <f t="shared" si="53"/>
        <v>3.2342422463206705E-2</v>
      </c>
      <c r="AH94">
        <f t="shared" si="54"/>
        <v>0.10125031123462949</v>
      </c>
      <c r="AI94">
        <f t="shared" si="38"/>
        <v>3.059763658922085E-2</v>
      </c>
      <c r="AJ94">
        <f t="shared" si="39"/>
        <v>2.9741884707589851E-2</v>
      </c>
      <c r="AK94">
        <f t="shared" si="40"/>
        <v>2.747950911112395E-2</v>
      </c>
      <c r="AM94" t="str">
        <f t="shared" si="41"/>
        <v>CL_78:6</v>
      </c>
      <c r="AN94">
        <f t="shared" si="42"/>
        <v>1.4887208607161759E-2</v>
      </c>
      <c r="AO94">
        <f t="shared" si="43"/>
        <v>4.4282352821154169E-2</v>
      </c>
      <c r="AQ94">
        <f t="shared" si="44"/>
        <v>4.1269406543842551E-3</v>
      </c>
      <c r="AR94">
        <f t="shared" si="45"/>
        <v>3.1894131320690931E-2</v>
      </c>
      <c r="AT94">
        <f t="shared" si="55"/>
        <v>1.8456239684621319E-3</v>
      </c>
      <c r="AU94">
        <f t="shared" si="56"/>
        <v>1.3020724587502024E-2</v>
      </c>
      <c r="AW94">
        <f t="shared" si="46"/>
        <v>0.10819200051746242</v>
      </c>
    </row>
    <row r="95" spans="1:49" x14ac:dyDescent="0.2">
      <c r="A95" t="s">
        <v>1993</v>
      </c>
      <c r="B95">
        <v>768.66137123745796</v>
      </c>
      <c r="C95">
        <v>4.4990870891231501E-2</v>
      </c>
      <c r="D95">
        <v>3.7905108587316799E-2</v>
      </c>
      <c r="E95">
        <v>9.2405305154623103E-3</v>
      </c>
      <c r="F95">
        <v>1.6234639244984701E-2</v>
      </c>
      <c r="G95">
        <v>3.66411380847547E-2</v>
      </c>
      <c r="H95">
        <v>1.9170595164166301E-2</v>
      </c>
      <c r="I95">
        <v>5.60470110340498E-3</v>
      </c>
      <c r="J95">
        <v>1.0099686388640301E-2</v>
      </c>
      <c r="K95">
        <v>1.22396192258175E-2</v>
      </c>
      <c r="L95">
        <v>1.25221197020712E-2</v>
      </c>
      <c r="M95">
        <v>7.9976208045596894E-2</v>
      </c>
      <c r="N95">
        <v>4.9504269989488398E-2</v>
      </c>
      <c r="O95">
        <v>9.0456315096536302E-2</v>
      </c>
      <c r="P95">
        <v>0.18241806288232601</v>
      </c>
      <c r="Q95">
        <v>3.2368921427315803E-2</v>
      </c>
      <c r="R95">
        <v>3.5302190209196303E-2</v>
      </c>
      <c r="S95">
        <v>4.4881022851982498E-2</v>
      </c>
      <c r="T95">
        <v>2.12121111562442E-2</v>
      </c>
      <c r="U95">
        <v>6.8387552080895697E-2</v>
      </c>
      <c r="V95">
        <v>6.4300751785265994E-2</v>
      </c>
      <c r="W95">
        <v>6.0302702278255099E-2</v>
      </c>
      <c r="X95">
        <v>4.9562214673472403E-2</v>
      </c>
      <c r="AA95" t="str">
        <f t="shared" si="47"/>
        <v>CL_78:5</v>
      </c>
      <c r="AB95">
        <f t="shared" si="48"/>
        <v>4.1447989739274146E-2</v>
      </c>
      <c r="AC95">
        <f t="shared" si="49"/>
        <v>1.2737584880223505E-2</v>
      </c>
      <c r="AD95">
        <f t="shared" si="50"/>
        <v>2.7905866624460499E-2</v>
      </c>
      <c r="AE95">
        <f t="shared" si="51"/>
        <v>7.8521937460226399E-3</v>
      </c>
      <c r="AF95">
        <f t="shared" si="52"/>
        <v>1.2380869463944351E-2</v>
      </c>
      <c r="AG95">
        <f t="shared" si="53"/>
        <v>6.4740239017542639E-2</v>
      </c>
      <c r="AH95">
        <f t="shared" si="54"/>
        <v>0.13643718898943116</v>
      </c>
      <c r="AI95">
        <f t="shared" si="38"/>
        <v>3.3046567004113347E-2</v>
      </c>
      <c r="AJ95">
        <f t="shared" si="39"/>
        <v>6.6344151933080853E-2</v>
      </c>
      <c r="AK95">
        <f t="shared" si="40"/>
        <v>5.4932458475863755E-2</v>
      </c>
      <c r="AM95" t="str">
        <f t="shared" si="41"/>
        <v>CL_78:5</v>
      </c>
      <c r="AN95">
        <f t="shared" si="42"/>
        <v>2.0464900890785027E-2</v>
      </c>
      <c r="AO95">
        <f t="shared" si="43"/>
        <v>7.1100121084006346E-2</v>
      </c>
      <c r="AQ95">
        <f t="shared" si="44"/>
        <v>1.3962461701201637E-2</v>
      </c>
      <c r="AR95">
        <f t="shared" si="45"/>
        <v>3.8863434219276259E-2</v>
      </c>
      <c r="AT95">
        <f t="shared" si="55"/>
        <v>6.2442026994248435E-3</v>
      </c>
      <c r="AU95">
        <f t="shared" si="56"/>
        <v>1.5865930581574331E-2</v>
      </c>
      <c r="AW95">
        <f t="shared" si="46"/>
        <v>4.0569908786625926E-2</v>
      </c>
    </row>
    <row r="96" spans="1:49" x14ac:dyDescent="0.2">
      <c r="A96" t="s">
        <v>1994</v>
      </c>
      <c r="B96">
        <v>769.66153846153895</v>
      </c>
      <c r="C96">
        <v>1.9479371352197999E-2</v>
      </c>
      <c r="D96">
        <v>1.42684008686497E-2</v>
      </c>
      <c r="E96">
        <v>5.0135172780394303E-3</v>
      </c>
      <c r="F96">
        <v>1.02533004089901E-2</v>
      </c>
      <c r="G96">
        <v>1.7863535560752701E-2</v>
      </c>
      <c r="H96">
        <v>1.3891374078169001E-2</v>
      </c>
      <c r="I96">
        <v>1.8920263176395301E-2</v>
      </c>
      <c r="J96">
        <v>2.0823964570125999E-2</v>
      </c>
      <c r="K96">
        <v>1.82202981906991E-3</v>
      </c>
      <c r="L96">
        <v>9.7809668933168392E-3</v>
      </c>
      <c r="M96">
        <v>7.4977409113549207E-2</v>
      </c>
      <c r="N96">
        <v>7.3497141211885803E-2</v>
      </c>
      <c r="O96">
        <v>3.8446314740330702E-2</v>
      </c>
      <c r="P96">
        <v>7.2439851666898897E-2</v>
      </c>
      <c r="Q96">
        <v>1.6043077107809299E-2</v>
      </c>
      <c r="R96">
        <v>1.14197869551734E-2</v>
      </c>
      <c r="S96">
        <v>3.7941481256631798E-2</v>
      </c>
      <c r="T96">
        <v>1.0595048493098299E-2</v>
      </c>
      <c r="U96">
        <v>4.4877091416571903E-2</v>
      </c>
      <c r="V96">
        <v>6.7872873023609198E-2</v>
      </c>
      <c r="W96">
        <v>2.99031393642647E-2</v>
      </c>
      <c r="X96">
        <v>1.8449891733973201E-2</v>
      </c>
      <c r="AA96" t="str">
        <f t="shared" si="47"/>
        <v>CL_78:4</v>
      </c>
      <c r="AB96">
        <f t="shared" si="48"/>
        <v>1.6873886110423848E-2</v>
      </c>
      <c r="AC96">
        <f t="shared" si="49"/>
        <v>7.6334088435147654E-3</v>
      </c>
      <c r="AD96">
        <f t="shared" si="50"/>
        <v>1.5877454819460853E-2</v>
      </c>
      <c r="AE96">
        <f t="shared" si="51"/>
        <v>1.9872113873260648E-2</v>
      </c>
      <c r="AF96">
        <f t="shared" si="52"/>
        <v>5.8014983561933747E-3</v>
      </c>
      <c r="AG96">
        <f t="shared" si="53"/>
        <v>7.4237275162717498E-2</v>
      </c>
      <c r="AH96">
        <f t="shared" si="54"/>
        <v>5.5443083203614796E-2</v>
      </c>
      <c r="AI96">
        <f t="shared" si="38"/>
        <v>2.426826487486505E-2</v>
      </c>
      <c r="AJ96">
        <f t="shared" si="39"/>
        <v>5.6374982220090547E-2</v>
      </c>
      <c r="AK96">
        <f t="shared" si="40"/>
        <v>2.4176515549118951E-2</v>
      </c>
      <c r="AM96" t="str">
        <f t="shared" si="41"/>
        <v>CL_78:4</v>
      </c>
      <c r="AN96">
        <f t="shared" si="42"/>
        <v>1.3211672400570699E-2</v>
      </c>
      <c r="AO96">
        <f t="shared" si="43"/>
        <v>4.6900024202081371E-2</v>
      </c>
      <c r="AQ96">
        <f t="shared" si="44"/>
        <v>6.1422184398751654E-3</v>
      </c>
      <c r="AR96">
        <f t="shared" si="45"/>
        <v>2.2014985534731898E-2</v>
      </c>
      <c r="AT96">
        <f t="shared" si="55"/>
        <v>2.7468835928427149E-3</v>
      </c>
      <c r="AU96">
        <f t="shared" si="56"/>
        <v>8.9875802091409721E-3</v>
      </c>
      <c r="AW96">
        <f t="shared" si="46"/>
        <v>2.4266538063801031E-2</v>
      </c>
    </row>
    <row r="97" spans="1:49" x14ac:dyDescent="0.2">
      <c r="A97" t="s">
        <v>1995</v>
      </c>
      <c r="B97">
        <v>770.66170568561904</v>
      </c>
      <c r="C97">
        <v>1.0139780506112099E-2</v>
      </c>
      <c r="D97">
        <v>2.1406793659324099E-2</v>
      </c>
      <c r="E97">
        <v>1.5664556166063499E-2</v>
      </c>
      <c r="F97">
        <v>6.9818881593019799E-3</v>
      </c>
      <c r="G97">
        <v>1.7857181025449798E-2</v>
      </c>
      <c r="H97">
        <v>4.6519913892906E-3</v>
      </c>
      <c r="I97">
        <v>1.40100967654659E-2</v>
      </c>
      <c r="J97">
        <v>1.22061087170682E-2</v>
      </c>
      <c r="K97">
        <v>6.7628303379245703E-3</v>
      </c>
      <c r="L97">
        <v>9.5351223590952102E-3</v>
      </c>
      <c r="M97">
        <v>3.6078892784332697E-2</v>
      </c>
      <c r="N97">
        <v>3.5363510478992201E-2</v>
      </c>
      <c r="O97">
        <v>4.16122090352768E-2</v>
      </c>
      <c r="P97">
        <v>6.7631302995644293E-2</v>
      </c>
      <c r="Q97">
        <v>2.40966361746279E-2</v>
      </c>
      <c r="R97">
        <v>2.3645166833888499E-2</v>
      </c>
      <c r="S97">
        <v>6.1395536687701903E-2</v>
      </c>
      <c r="T97">
        <v>2.6311774756589999E-2</v>
      </c>
      <c r="U97">
        <v>6.73832005780967E-2</v>
      </c>
      <c r="V97">
        <v>4.07265660851946E-2</v>
      </c>
      <c r="W97">
        <v>6.2801190890889494E-2</v>
      </c>
      <c r="X97">
        <v>5.4366411770210198E-2</v>
      </c>
      <c r="AA97" t="str">
        <f t="shared" si="47"/>
        <v>CL_80:17</v>
      </c>
      <c r="AB97">
        <f t="shared" si="48"/>
        <v>1.57732870827181E-2</v>
      </c>
      <c r="AC97">
        <f t="shared" si="49"/>
        <v>1.132322216268274E-2</v>
      </c>
      <c r="AD97">
        <f t="shared" si="50"/>
        <v>1.12545862073702E-2</v>
      </c>
      <c r="AE97">
        <f t="shared" si="51"/>
        <v>1.3108102741267051E-2</v>
      </c>
      <c r="AF97">
        <f t="shared" si="52"/>
        <v>8.1489763485098898E-3</v>
      </c>
      <c r="AG97">
        <f t="shared" si="53"/>
        <v>3.5721201631662453E-2</v>
      </c>
      <c r="AH97">
        <f t="shared" si="54"/>
        <v>5.4621756015460543E-2</v>
      </c>
      <c r="AI97">
        <f t="shared" si="38"/>
        <v>4.3853655722145952E-2</v>
      </c>
      <c r="AJ97">
        <f t="shared" si="39"/>
        <v>5.4054883331645653E-2</v>
      </c>
      <c r="AK97">
        <f t="shared" si="40"/>
        <v>5.8583801330549842E-2</v>
      </c>
      <c r="AM97" t="str">
        <f t="shared" si="41"/>
        <v>CL_80:17</v>
      </c>
      <c r="AN97">
        <f t="shared" si="42"/>
        <v>1.1921634908509596E-2</v>
      </c>
      <c r="AO97">
        <f t="shared" si="43"/>
        <v>4.9367059606292882E-2</v>
      </c>
      <c r="AQ97">
        <f t="shared" si="44"/>
        <v>2.7963786753429929E-3</v>
      </c>
      <c r="AR97">
        <f t="shared" si="45"/>
        <v>9.369403875082857E-3</v>
      </c>
      <c r="AT97">
        <f t="shared" si="55"/>
        <v>1.2505785617795493E-3</v>
      </c>
      <c r="AU97">
        <f t="shared" si="56"/>
        <v>3.8250431146680704E-3</v>
      </c>
      <c r="AW97">
        <f t="shared" si="46"/>
        <v>4.8067603017229736E-4</v>
      </c>
    </row>
    <row r="98" spans="1:49" x14ac:dyDescent="0.2">
      <c r="A98" t="s">
        <v>1996</v>
      </c>
      <c r="B98">
        <v>771.66187290969901</v>
      </c>
      <c r="C98">
        <v>2.06322379430059E-2</v>
      </c>
      <c r="D98">
        <v>1.3872541423164899E-2</v>
      </c>
      <c r="E98">
        <v>2.2044052260210001E-2</v>
      </c>
      <c r="F98">
        <v>2.1582250169342801E-2</v>
      </c>
      <c r="G98">
        <v>6.6419266731730401E-3</v>
      </c>
      <c r="H98">
        <v>7.1335525148187697E-3</v>
      </c>
      <c r="I98">
        <v>3.8838190748061601E-3</v>
      </c>
      <c r="J98">
        <v>3.4317483370865198E-3</v>
      </c>
      <c r="K98">
        <v>5.20354639595979E-3</v>
      </c>
      <c r="L98">
        <v>1.5330806038379399E-2</v>
      </c>
      <c r="M98">
        <v>2.8531768357088198E-2</v>
      </c>
      <c r="N98">
        <v>6.0853947923499199E-2</v>
      </c>
      <c r="O98">
        <v>4.8758724466344203E-2</v>
      </c>
      <c r="P98">
        <v>0</v>
      </c>
      <c r="Q98">
        <v>2.8599867225059701E-2</v>
      </c>
      <c r="R98">
        <v>1.4763526939961301E-2</v>
      </c>
      <c r="S98">
        <v>0</v>
      </c>
      <c r="T98">
        <v>0</v>
      </c>
      <c r="U98">
        <v>2.06125036336046E-2</v>
      </c>
      <c r="V98">
        <v>2.5428780426668001E-2</v>
      </c>
      <c r="W98">
        <v>2.7646410285954701E-2</v>
      </c>
      <c r="X98">
        <v>3.16787373992534E-2</v>
      </c>
      <c r="AA98" t="str">
        <f t="shared" si="47"/>
        <v>CL_18:2-18:2-22:6-22:6</v>
      </c>
      <c r="AB98">
        <f t="shared" si="48"/>
        <v>1.7252389683085401E-2</v>
      </c>
      <c r="AC98">
        <f t="shared" si="49"/>
        <v>2.1813151214776401E-2</v>
      </c>
      <c r="AD98">
        <f t="shared" si="50"/>
        <v>6.8877395939959049E-3</v>
      </c>
      <c r="AE98">
        <f t="shared" si="51"/>
        <v>3.65778370594634E-3</v>
      </c>
      <c r="AF98">
        <f t="shared" si="52"/>
        <v>1.0267176217169594E-2</v>
      </c>
      <c r="AG98">
        <f t="shared" si="53"/>
        <v>4.4692858140293695E-2</v>
      </c>
      <c r="AH98">
        <f t="shared" si="54"/>
        <v>2.4379362233172101E-2</v>
      </c>
      <c r="AI98">
        <f t="shared" si="38"/>
        <v>0</v>
      </c>
      <c r="AJ98">
        <f t="shared" si="39"/>
        <v>2.3020642030136301E-2</v>
      </c>
      <c r="AK98">
        <f t="shared" si="40"/>
        <v>2.966257384260405E-2</v>
      </c>
      <c r="AM98" t="str">
        <f t="shared" si="41"/>
        <v>CL_18:2-18:2-22:6-22:6</v>
      </c>
      <c r="AN98">
        <f t="shared" si="42"/>
        <v>1.1975648082994728E-2</v>
      </c>
      <c r="AO98">
        <f t="shared" si="43"/>
        <v>2.4351087249241232E-2</v>
      </c>
      <c r="AQ98">
        <f t="shared" si="44"/>
        <v>7.4601110327805189E-3</v>
      </c>
      <c r="AR98">
        <f t="shared" si="45"/>
        <v>1.6099269137071534E-2</v>
      </c>
      <c r="AT98">
        <f t="shared" si="55"/>
        <v>3.3362630777986802E-3</v>
      </c>
      <c r="AU98">
        <f t="shared" si="56"/>
        <v>6.5724991029270851E-3</v>
      </c>
      <c r="AW98">
        <f t="shared" si="46"/>
        <v>0.17298580612686293</v>
      </c>
    </row>
    <row r="99" spans="1:49" x14ac:dyDescent="0.2">
      <c r="A99" t="s">
        <v>1997</v>
      </c>
      <c r="B99">
        <v>772.66204013377899</v>
      </c>
      <c r="C99">
        <v>4.9534234953791799E-2</v>
      </c>
      <c r="D99">
        <v>7.9335872124503298E-2</v>
      </c>
      <c r="E99">
        <v>5.2930388749128303E-2</v>
      </c>
      <c r="F99">
        <v>2.4381676117908702E-2</v>
      </c>
      <c r="G99">
        <v>3.6029510754598898E-2</v>
      </c>
      <c r="H99">
        <v>4.6492154657893803E-2</v>
      </c>
      <c r="I99">
        <v>4.43621479185013E-2</v>
      </c>
      <c r="J99">
        <v>3.4297005536617499E-2</v>
      </c>
      <c r="K99">
        <v>9.9941611775578709E-3</v>
      </c>
      <c r="L99">
        <v>2.5350496276229199E-2</v>
      </c>
      <c r="M99">
        <v>3.42350236625307E-2</v>
      </c>
      <c r="N99">
        <v>8.2626787875431901E-2</v>
      </c>
      <c r="O99">
        <v>0.13452516968633499</v>
      </c>
      <c r="P99">
        <v>0.16244635446579</v>
      </c>
      <c r="Q99">
        <v>1.7007498536976199E-2</v>
      </c>
      <c r="R99">
        <v>3.3549262740191398E-2</v>
      </c>
      <c r="S99">
        <v>6.7947526156594495E-2</v>
      </c>
      <c r="T99">
        <v>2.90851341398802E-2</v>
      </c>
      <c r="U99">
        <v>9.73737352436361E-2</v>
      </c>
      <c r="V99">
        <v>0.12682933280167799</v>
      </c>
      <c r="W99">
        <v>9.2451997798445304E-2</v>
      </c>
      <c r="X99">
        <v>6.6536705107065205E-2</v>
      </c>
      <c r="AA99" t="str">
        <f t="shared" si="47"/>
        <v>CL_18:2-18:1-22:6-22:6</v>
      </c>
      <c r="AB99">
        <f t="shared" si="48"/>
        <v>6.4435053539147552E-2</v>
      </c>
      <c r="AC99">
        <f t="shared" si="49"/>
        <v>3.8656032433518506E-2</v>
      </c>
      <c r="AD99">
        <f t="shared" si="50"/>
        <v>4.126083270624635E-2</v>
      </c>
      <c r="AE99">
        <f t="shared" si="51"/>
        <v>3.93295767275594E-2</v>
      </c>
      <c r="AF99">
        <f t="shared" si="52"/>
        <v>1.7672328726893536E-2</v>
      </c>
      <c r="AG99">
        <f t="shared" si="53"/>
        <v>5.8430905768981301E-2</v>
      </c>
      <c r="AH99">
        <f t="shared" si="54"/>
        <v>0.14848576207606251</v>
      </c>
      <c r="AI99">
        <f t="shared" si="38"/>
        <v>4.8516330148237349E-2</v>
      </c>
      <c r="AJ99">
        <f t="shared" si="39"/>
        <v>0.11210153402265705</v>
      </c>
      <c r="AK99">
        <f t="shared" si="40"/>
        <v>7.9494351452755255E-2</v>
      </c>
      <c r="AM99" t="str">
        <f t="shared" si="41"/>
        <v>CL_18:2-18:1-22:6-22:6</v>
      </c>
      <c r="AN99">
        <f t="shared" si="42"/>
        <v>4.0270764826673064E-2</v>
      </c>
      <c r="AO99">
        <f t="shared" si="43"/>
        <v>8.9405776693738698E-2</v>
      </c>
      <c r="AQ99">
        <f t="shared" si="44"/>
        <v>1.6576154509424214E-2</v>
      </c>
      <c r="AR99">
        <f t="shared" si="45"/>
        <v>4.1034034323409942E-2</v>
      </c>
      <c r="AT99">
        <f t="shared" si="55"/>
        <v>7.4130816577224435E-3</v>
      </c>
      <c r="AU99">
        <f t="shared" si="56"/>
        <v>1.6752074363367588E-2</v>
      </c>
      <c r="AW99">
        <f t="shared" si="46"/>
        <v>5.3159936767414637E-2</v>
      </c>
    </row>
    <row r="100" spans="1:49" x14ac:dyDescent="0.2">
      <c r="A100" t="s">
        <v>1998</v>
      </c>
      <c r="B100">
        <v>773.66220735785998</v>
      </c>
      <c r="C100">
        <v>2.8727062354061899E-2</v>
      </c>
      <c r="D100">
        <v>2.8843415662363502E-2</v>
      </c>
      <c r="E100">
        <v>3.1342217445950102E-2</v>
      </c>
      <c r="F100">
        <v>2.5576283177818501E-2</v>
      </c>
      <c r="G100">
        <v>3.6604833815761503E-2</v>
      </c>
      <c r="H100">
        <v>4.6268987456180903E-2</v>
      </c>
      <c r="I100">
        <v>2.6363648505687998E-2</v>
      </c>
      <c r="J100">
        <v>1.64277028201615E-2</v>
      </c>
      <c r="K100">
        <v>1.13551950875062E-2</v>
      </c>
      <c r="L100">
        <v>2.44703690319178E-2</v>
      </c>
      <c r="M100">
        <v>4.8469513870747799E-2</v>
      </c>
      <c r="N100">
        <v>1.3601407903932701E-2</v>
      </c>
      <c r="O100">
        <v>7.9124117511146397E-2</v>
      </c>
      <c r="P100">
        <v>0.100639983654147</v>
      </c>
      <c r="Q100">
        <v>6.2419696076147398E-2</v>
      </c>
      <c r="R100">
        <v>4.57138643782561E-2</v>
      </c>
      <c r="S100">
        <v>3.9946854015501701E-2</v>
      </c>
      <c r="T100">
        <v>7.56496319692972E-3</v>
      </c>
      <c r="U100">
        <v>7.5055914921436304E-2</v>
      </c>
      <c r="V100">
        <v>5.5688543810609198E-2</v>
      </c>
      <c r="W100">
        <v>9.5689606028677293E-2</v>
      </c>
      <c r="X100">
        <v>4.4295368983602597E-2</v>
      </c>
      <c r="AA100" t="str">
        <f t="shared" si="47"/>
        <v>CL_18:2-18:0-22:6-22:6</v>
      </c>
      <c r="AB100">
        <f t="shared" si="48"/>
        <v>2.8785239008212699E-2</v>
      </c>
      <c r="AC100">
        <f t="shared" si="49"/>
        <v>2.8459250311884302E-2</v>
      </c>
      <c r="AD100">
        <f t="shared" si="50"/>
        <v>4.14369106359712E-2</v>
      </c>
      <c r="AE100">
        <f t="shared" si="51"/>
        <v>2.1395675662924749E-2</v>
      </c>
      <c r="AF100">
        <f t="shared" si="52"/>
        <v>1.7912782059712001E-2</v>
      </c>
      <c r="AG100">
        <f t="shared" si="53"/>
        <v>3.1035460887340251E-2</v>
      </c>
      <c r="AH100">
        <f t="shared" si="54"/>
        <v>8.98820505826467E-2</v>
      </c>
      <c r="AI100">
        <f t="shared" si="38"/>
        <v>2.3755908606215709E-2</v>
      </c>
      <c r="AJ100">
        <f t="shared" si="39"/>
        <v>6.5372229366022744E-2</v>
      </c>
      <c r="AK100">
        <f t="shared" si="40"/>
        <v>6.9992487506139942E-2</v>
      </c>
      <c r="AM100" t="str">
        <f t="shared" si="41"/>
        <v>CL_18:2-18:0-22:6-22:6</v>
      </c>
      <c r="AN100">
        <f t="shared" si="42"/>
        <v>2.7597971535740989E-2</v>
      </c>
      <c r="AO100">
        <f t="shared" si="43"/>
        <v>5.6007627389673062E-2</v>
      </c>
      <c r="AQ100">
        <f t="shared" si="44"/>
        <v>9.0268905205757571E-3</v>
      </c>
      <c r="AR100">
        <f t="shared" si="45"/>
        <v>2.7814254859768951E-2</v>
      </c>
      <c r="AT100">
        <f t="shared" si="55"/>
        <v>4.0369481658911709E-3</v>
      </c>
      <c r="AU100">
        <f t="shared" si="56"/>
        <v>1.1355121997026868E-2</v>
      </c>
      <c r="AW100">
        <f t="shared" si="46"/>
        <v>8.377752515188476E-2</v>
      </c>
    </row>
    <row r="101" spans="1:49" x14ac:dyDescent="0.2">
      <c r="A101" t="s">
        <v>1999</v>
      </c>
      <c r="B101">
        <v>774.66237458193996</v>
      </c>
      <c r="C101">
        <v>0.191516306734932</v>
      </c>
      <c r="D101">
        <v>0.13408987003033401</v>
      </c>
      <c r="E101">
        <v>4.4889761756036102E-2</v>
      </c>
      <c r="F101">
        <v>7.5822677163336599E-2</v>
      </c>
      <c r="G101">
        <v>6.7325518508092305E-2</v>
      </c>
      <c r="H101">
        <v>0.109173969694181</v>
      </c>
      <c r="I101">
        <v>6.3338664060913596E-2</v>
      </c>
      <c r="J101">
        <v>4.3514176174412299E-2</v>
      </c>
      <c r="K101">
        <v>4.7697253589674901E-2</v>
      </c>
      <c r="L101">
        <v>9.4232270208884597E-2</v>
      </c>
      <c r="M101">
        <v>0.182290944060677</v>
      </c>
      <c r="N101">
        <v>0.106972178593103</v>
      </c>
      <c r="O101">
        <v>0.28712725219824697</v>
      </c>
      <c r="P101">
        <v>0.28149852869972503</v>
      </c>
      <c r="Q101">
        <v>0.15142316744708401</v>
      </c>
      <c r="R101">
        <v>6.6745363484219E-2</v>
      </c>
      <c r="S101">
        <v>0.123469286217645</v>
      </c>
      <c r="T101">
        <v>6.6978104596390198E-2</v>
      </c>
      <c r="U101">
        <v>0.249910642040513</v>
      </c>
      <c r="V101">
        <v>0.237573975050416</v>
      </c>
      <c r="W101">
        <v>0.29636181661358402</v>
      </c>
      <c r="X101">
        <v>0.19661196704168701</v>
      </c>
      <c r="AA101" t="str">
        <f t="shared" si="47"/>
        <v>CL_80:13</v>
      </c>
      <c r="AB101">
        <f t="shared" si="48"/>
        <v>0.16280308838263302</v>
      </c>
      <c r="AC101">
        <f t="shared" si="49"/>
        <v>6.0356219459686347E-2</v>
      </c>
      <c r="AD101">
        <f t="shared" si="50"/>
        <v>8.8249744101136646E-2</v>
      </c>
      <c r="AE101">
        <f t="shared" si="51"/>
        <v>5.3426420117662951E-2</v>
      </c>
      <c r="AF101">
        <f t="shared" si="52"/>
        <v>7.0964761899279749E-2</v>
      </c>
      <c r="AG101">
        <f t="shared" si="53"/>
        <v>0.14463156132689001</v>
      </c>
      <c r="AH101">
        <f t="shared" si="54"/>
        <v>0.284312890448986</v>
      </c>
      <c r="AI101">
        <f t="shared" si="38"/>
        <v>9.5223695407017597E-2</v>
      </c>
      <c r="AJ101">
        <f t="shared" si="39"/>
        <v>0.2437423085454645</v>
      </c>
      <c r="AK101">
        <f t="shared" si="40"/>
        <v>0.2464868918276355</v>
      </c>
      <c r="AM101" t="str">
        <f t="shared" si="41"/>
        <v>CL_80:13</v>
      </c>
      <c r="AN101">
        <f t="shared" si="42"/>
        <v>8.7160046792079754E-2</v>
      </c>
      <c r="AO101">
        <f t="shared" si="43"/>
        <v>0.2028794695111987</v>
      </c>
      <c r="AQ101">
        <f t="shared" si="44"/>
        <v>4.4276820014337567E-2</v>
      </c>
      <c r="AR101">
        <f t="shared" si="45"/>
        <v>7.9349488729407391E-2</v>
      </c>
      <c r="AT101">
        <f t="shared" si="55"/>
        <v>1.9801195875916403E-2</v>
      </c>
      <c r="AU101">
        <f t="shared" si="56"/>
        <v>3.2394293122962138E-2</v>
      </c>
      <c r="AW101">
        <f t="shared" si="46"/>
        <v>2.7887820435159909E-2</v>
      </c>
    </row>
    <row r="102" spans="1:49" x14ac:dyDescent="0.2">
      <c r="A102" t="s">
        <v>2000</v>
      </c>
      <c r="B102">
        <v>775.66254180602004</v>
      </c>
      <c r="C102">
        <v>8.3677806531656101E-2</v>
      </c>
      <c r="D102">
        <v>8.0535691254521993E-2</v>
      </c>
      <c r="E102">
        <v>5.5544549565947697E-2</v>
      </c>
      <c r="F102">
        <v>5.3879071391295497E-2</v>
      </c>
      <c r="G102">
        <v>8.1189093971811593E-2</v>
      </c>
      <c r="H102">
        <v>7.1725199739304801E-2</v>
      </c>
      <c r="I102">
        <v>4.6132392648280902E-2</v>
      </c>
      <c r="J102">
        <v>3.6893585802892502E-2</v>
      </c>
      <c r="K102">
        <v>7.12640470265858E-2</v>
      </c>
      <c r="L102">
        <v>4.92478138164677E-2</v>
      </c>
      <c r="M102">
        <v>0.114449698887687</v>
      </c>
      <c r="N102">
        <v>0.13125157387511699</v>
      </c>
      <c r="O102">
        <v>0.27095186288752898</v>
      </c>
      <c r="P102">
        <v>0.24093779070893001</v>
      </c>
      <c r="Q102">
        <v>6.5845909767472705E-2</v>
      </c>
      <c r="R102">
        <v>4.6774212917074003E-2</v>
      </c>
      <c r="S102">
        <v>6.9973807105222705E-2</v>
      </c>
      <c r="T102">
        <v>9.8848621959099298E-2</v>
      </c>
      <c r="U102">
        <v>0.262470261748038</v>
      </c>
      <c r="V102">
        <v>0.188600861963306</v>
      </c>
      <c r="W102">
        <v>0.26842815519394198</v>
      </c>
      <c r="X102">
        <v>0.342700207017134</v>
      </c>
      <c r="AA102" t="str">
        <f t="shared" si="47"/>
        <v>CL_80:12</v>
      </c>
      <c r="AB102">
        <f t="shared" si="48"/>
        <v>8.2106748893089054E-2</v>
      </c>
      <c r="AC102">
        <f t="shared" si="49"/>
        <v>5.47118104786216E-2</v>
      </c>
      <c r="AD102">
        <f t="shared" si="50"/>
        <v>7.6457146855558197E-2</v>
      </c>
      <c r="AE102">
        <f t="shared" si="51"/>
        <v>4.1512989225586702E-2</v>
      </c>
      <c r="AF102">
        <f t="shared" si="52"/>
        <v>6.025593042152675E-2</v>
      </c>
      <c r="AG102">
        <f t="shared" si="53"/>
        <v>0.12285063638140199</v>
      </c>
      <c r="AH102">
        <f t="shared" si="54"/>
        <v>0.2559448267982295</v>
      </c>
      <c r="AI102">
        <f t="shared" si="38"/>
        <v>8.4411214532160994E-2</v>
      </c>
      <c r="AJ102">
        <f t="shared" si="39"/>
        <v>0.225535561855672</v>
      </c>
      <c r="AK102">
        <f t="shared" si="40"/>
        <v>0.30556418110553796</v>
      </c>
      <c r="AM102" t="str">
        <f t="shared" si="41"/>
        <v>CL_80:12</v>
      </c>
      <c r="AN102">
        <f t="shared" si="42"/>
        <v>6.3008925174876468E-2</v>
      </c>
      <c r="AO102">
        <f t="shared" si="43"/>
        <v>0.1988612841346005</v>
      </c>
      <c r="AQ102">
        <f t="shared" si="44"/>
        <v>1.6462669071838135E-2</v>
      </c>
      <c r="AR102">
        <f t="shared" si="45"/>
        <v>9.2509449734643034E-2</v>
      </c>
      <c r="AT102">
        <f t="shared" si="55"/>
        <v>7.3623294271426875E-3</v>
      </c>
      <c r="AU102">
        <f t="shared" si="56"/>
        <v>3.7766824705920687E-2</v>
      </c>
      <c r="AW102">
        <f t="shared" si="46"/>
        <v>2.9189867884983688E-2</v>
      </c>
    </row>
    <row r="103" spans="1:49" x14ac:dyDescent="0.2">
      <c r="A103" t="s">
        <v>2001</v>
      </c>
      <c r="B103">
        <v>776.66270903010002</v>
      </c>
      <c r="C103">
        <v>0.10899847007298</v>
      </c>
      <c r="D103">
        <v>0.113643728720085</v>
      </c>
      <c r="E103">
        <v>6.5951711617423803E-2</v>
      </c>
      <c r="F103">
        <v>5.9867891049859699E-2</v>
      </c>
      <c r="G103">
        <v>5.7628832585418302E-2</v>
      </c>
      <c r="H103">
        <v>5.6427947803913601E-2</v>
      </c>
      <c r="I103">
        <v>5.1774575641789902E-2</v>
      </c>
      <c r="J103">
        <v>1.6599203107924301E-2</v>
      </c>
      <c r="K103">
        <v>4.0437945412159601E-2</v>
      </c>
      <c r="L103">
        <v>7.2186457813649699E-2</v>
      </c>
      <c r="M103">
        <v>4.9020615614954799E-2</v>
      </c>
      <c r="N103">
        <v>7.8565961174468804E-2</v>
      </c>
      <c r="O103">
        <v>0.28557243827121798</v>
      </c>
      <c r="P103">
        <v>0.13128115203101001</v>
      </c>
      <c r="Q103">
        <v>9.1355722346590104E-2</v>
      </c>
      <c r="R103">
        <v>4.1071329069747302E-2</v>
      </c>
      <c r="S103">
        <v>0.103828563978312</v>
      </c>
      <c r="T103">
        <v>7.8306930022353199E-2</v>
      </c>
      <c r="U103">
        <v>0.19757109940242901</v>
      </c>
      <c r="V103">
        <v>0.22915614679428101</v>
      </c>
      <c r="W103">
        <v>0.26623755769588398</v>
      </c>
      <c r="X103">
        <v>0.167535349651495</v>
      </c>
      <c r="AA103" t="str">
        <f t="shared" si="47"/>
        <v>CL_80:11</v>
      </c>
      <c r="AB103">
        <f t="shared" si="48"/>
        <v>0.11132109939653251</v>
      </c>
      <c r="AC103">
        <f t="shared" si="49"/>
        <v>6.2909801333641754E-2</v>
      </c>
      <c r="AD103">
        <f t="shared" si="50"/>
        <v>5.7028390194665948E-2</v>
      </c>
      <c r="AE103">
        <f t="shared" si="51"/>
        <v>3.4186889374857102E-2</v>
      </c>
      <c r="AF103">
        <f t="shared" si="52"/>
        <v>5.631220161290465E-2</v>
      </c>
      <c r="AG103">
        <f t="shared" si="53"/>
        <v>6.3793288394711795E-2</v>
      </c>
      <c r="AH103">
        <f t="shared" si="54"/>
        <v>0.20842679515111401</v>
      </c>
      <c r="AI103">
        <f t="shared" ref="AI103:AI134" si="57">AVERAGE(S103:T103)</f>
        <v>9.10677470003326E-2</v>
      </c>
      <c r="AJ103">
        <f t="shared" ref="AJ103:AJ134" si="58">AVERAGE(U103:V103)</f>
        <v>0.21336362309835499</v>
      </c>
      <c r="AK103">
        <f t="shared" ref="AK103:AK134" si="59">AVERAGE(W103:X103)</f>
        <v>0.21688645367368947</v>
      </c>
      <c r="AM103" t="str">
        <f t="shared" ref="AM103:AM134" si="60">A103</f>
        <v>CL_80:11</v>
      </c>
      <c r="AN103">
        <f t="shared" ref="AN103:AN134" si="61">AVERAGE(AB103:AF103)</f>
        <v>6.4351676382520401E-2</v>
      </c>
      <c r="AO103">
        <f t="shared" ref="AO103:AO134" si="62">AVERAGE(AG103:AK103)</f>
        <v>0.15870758146364058</v>
      </c>
      <c r="AQ103">
        <f t="shared" ref="AQ103:AQ134" si="63">STDEV(AB103:AF103)</f>
        <v>2.8444611758222282E-2</v>
      </c>
      <c r="AR103">
        <f t="shared" ref="AR103:AR134" si="64">STDEV(AG103:AK103)</f>
        <v>7.4879794510114117E-2</v>
      </c>
      <c r="AT103">
        <f t="shared" si="55"/>
        <v>1.2720817096994966E-2</v>
      </c>
      <c r="AU103">
        <f t="shared" si="56"/>
        <v>3.0569548099039445E-2</v>
      </c>
      <c r="AW103">
        <f t="shared" ref="AW103:AW134" si="65">TTEST(AB103:AF103,AG103:AK103,2,3)</f>
        <v>4.5149227982873193E-2</v>
      </c>
    </row>
    <row r="104" spans="1:49" x14ac:dyDescent="0.2">
      <c r="A104" t="s">
        <v>2002</v>
      </c>
      <c r="B104">
        <v>777.66287625418101</v>
      </c>
      <c r="C104">
        <v>5.8334978375695498E-2</v>
      </c>
      <c r="D104">
        <v>3.01573020267237E-2</v>
      </c>
      <c r="E104">
        <v>2.8016547415454701E-2</v>
      </c>
      <c r="F104">
        <v>2.0333125784315498E-2</v>
      </c>
      <c r="G104">
        <v>5.1467982573034199E-2</v>
      </c>
      <c r="H104">
        <v>3.1583855481166399E-2</v>
      </c>
      <c r="I104">
        <v>1.32695924735562E-2</v>
      </c>
      <c r="J104">
        <v>1.3936311261798701E-2</v>
      </c>
      <c r="K104">
        <v>1.7145762671660299E-2</v>
      </c>
      <c r="L104">
        <v>4.55562097254383E-2</v>
      </c>
      <c r="M104">
        <v>5.1498432502146897E-2</v>
      </c>
      <c r="N104">
        <v>3.2307796466680597E-2</v>
      </c>
      <c r="O104">
        <v>0.119882926695598</v>
      </c>
      <c r="P104">
        <v>0.14240825928318299</v>
      </c>
      <c r="Q104">
        <v>4.6393357058748197E-2</v>
      </c>
      <c r="R104">
        <v>3.4432347388761698E-2</v>
      </c>
      <c r="S104">
        <v>0.10097033394504799</v>
      </c>
      <c r="T104">
        <v>3.99423234686168E-2</v>
      </c>
      <c r="U104">
        <v>8.7426857111753395E-2</v>
      </c>
      <c r="V104">
        <v>0.103029139679867</v>
      </c>
      <c r="W104">
        <v>0.117253141543744</v>
      </c>
      <c r="X104">
        <v>5.1470339308926298E-2</v>
      </c>
      <c r="AA104" t="str">
        <f t="shared" si="47"/>
        <v>CL_80:10</v>
      </c>
      <c r="AB104">
        <f t="shared" si="48"/>
        <v>4.4246140201209601E-2</v>
      </c>
      <c r="AC104">
        <f t="shared" si="49"/>
        <v>2.4174836599885098E-2</v>
      </c>
      <c r="AD104">
        <f t="shared" si="50"/>
        <v>4.1525919027100303E-2</v>
      </c>
      <c r="AE104">
        <f t="shared" si="51"/>
        <v>1.3602951867677449E-2</v>
      </c>
      <c r="AF104">
        <f t="shared" si="52"/>
        <v>3.1350986198549299E-2</v>
      </c>
      <c r="AG104">
        <f t="shared" si="53"/>
        <v>4.190311448441375E-2</v>
      </c>
      <c r="AH104">
        <f t="shared" si="54"/>
        <v>0.13114559298939049</v>
      </c>
      <c r="AI104">
        <f t="shared" si="57"/>
        <v>7.0456328706832397E-2</v>
      </c>
      <c r="AJ104">
        <f t="shared" si="58"/>
        <v>9.5227998395810198E-2</v>
      </c>
      <c r="AK104">
        <f t="shared" si="59"/>
        <v>8.4361740426335152E-2</v>
      </c>
      <c r="AM104" t="str">
        <f t="shared" si="60"/>
        <v>CL_80:10</v>
      </c>
      <c r="AN104">
        <f t="shared" si="61"/>
        <v>3.0980166778884349E-2</v>
      </c>
      <c r="AO104">
        <f t="shared" si="62"/>
        <v>8.4618955000556398E-2</v>
      </c>
      <c r="AQ104">
        <f t="shared" si="63"/>
        <v>1.2605718595939511E-2</v>
      </c>
      <c r="AR104">
        <f t="shared" si="64"/>
        <v>3.2796985449046245E-2</v>
      </c>
      <c r="AT104">
        <f t="shared" si="55"/>
        <v>5.6374487371507898E-3</v>
      </c>
      <c r="AU104">
        <f t="shared" si="56"/>
        <v>1.3389313241941321E-2</v>
      </c>
      <c r="AW104">
        <f t="shared" si="65"/>
        <v>1.8071826897766229E-2</v>
      </c>
    </row>
    <row r="105" spans="1:49" x14ac:dyDescent="0.2">
      <c r="A105" t="s">
        <v>2003</v>
      </c>
      <c r="B105">
        <v>778.66304347826099</v>
      </c>
      <c r="C105">
        <v>7.8759097376469495E-2</v>
      </c>
      <c r="D105">
        <v>5.7121491897148699E-2</v>
      </c>
      <c r="E105">
        <v>1.35272346757345E-2</v>
      </c>
      <c r="F105">
        <v>1.8068553723814499E-2</v>
      </c>
      <c r="G105">
        <v>1.9317569288339002E-2</v>
      </c>
      <c r="H105">
        <v>2.2561317968902699E-2</v>
      </c>
      <c r="I105">
        <v>3.3006398625038999E-2</v>
      </c>
      <c r="J105">
        <v>1.8618057669170698E-2</v>
      </c>
      <c r="K105">
        <v>1.40245451812573E-2</v>
      </c>
      <c r="L105">
        <v>2.09612862541072E-2</v>
      </c>
      <c r="M105">
        <v>4.9372230034284398E-2</v>
      </c>
      <c r="N105">
        <v>7.4670899674146293E-2</v>
      </c>
      <c r="O105">
        <v>6.8043892860301006E-2</v>
      </c>
      <c r="P105">
        <v>7.4597300372204106E-2</v>
      </c>
      <c r="Q105">
        <v>7.8351152835688404E-3</v>
      </c>
      <c r="R105">
        <v>2.9794342795918499E-2</v>
      </c>
      <c r="S105">
        <v>4.551582504776E-2</v>
      </c>
      <c r="T105">
        <v>3.59650196176843E-2</v>
      </c>
      <c r="U105">
        <v>5.5513233877814303E-2</v>
      </c>
      <c r="V105">
        <v>0.10573403141815201</v>
      </c>
      <c r="W105">
        <v>4.2297405990383299E-2</v>
      </c>
      <c r="X105">
        <v>5.6120161356919399E-2</v>
      </c>
      <c r="AA105" t="str">
        <f t="shared" si="47"/>
        <v>CL_80:9</v>
      </c>
      <c r="AB105">
        <f t="shared" si="48"/>
        <v>6.794029463680909E-2</v>
      </c>
      <c r="AC105">
        <f t="shared" si="49"/>
        <v>1.5797894199774499E-2</v>
      </c>
      <c r="AD105">
        <f t="shared" si="50"/>
        <v>2.0939443628620852E-2</v>
      </c>
      <c r="AE105">
        <f t="shared" si="51"/>
        <v>2.5812228147104849E-2</v>
      </c>
      <c r="AF105">
        <f t="shared" si="52"/>
        <v>1.7492915717682252E-2</v>
      </c>
      <c r="AG105">
        <f t="shared" si="53"/>
        <v>6.2021564854215346E-2</v>
      </c>
      <c r="AH105">
        <f t="shared" si="54"/>
        <v>7.1320596616252563E-2</v>
      </c>
      <c r="AI105">
        <f t="shared" si="57"/>
        <v>4.0740422332722154E-2</v>
      </c>
      <c r="AJ105">
        <f t="shared" si="58"/>
        <v>8.0623632647983154E-2</v>
      </c>
      <c r="AK105">
        <f t="shared" si="59"/>
        <v>4.9208783673651349E-2</v>
      </c>
      <c r="AM105" t="str">
        <f t="shared" si="60"/>
        <v>CL_80:9</v>
      </c>
      <c r="AN105">
        <f t="shared" si="61"/>
        <v>2.9596555265998303E-2</v>
      </c>
      <c r="AO105">
        <f t="shared" si="62"/>
        <v>6.0783000024964909E-2</v>
      </c>
      <c r="AQ105">
        <f t="shared" si="63"/>
        <v>2.1773896069132624E-2</v>
      </c>
      <c r="AR105">
        <f t="shared" si="64"/>
        <v>1.6139184399584384E-2</v>
      </c>
      <c r="AT105">
        <f t="shared" si="55"/>
        <v>9.7375823491192004E-3</v>
      </c>
      <c r="AU105">
        <f t="shared" si="56"/>
        <v>6.5887944406113732E-3</v>
      </c>
      <c r="AW105">
        <f t="shared" si="65"/>
        <v>3.5255641243889919E-2</v>
      </c>
    </row>
    <row r="106" spans="1:49" x14ac:dyDescent="0.2">
      <c r="A106" t="s">
        <v>2004</v>
      </c>
      <c r="B106">
        <v>779.66321070234096</v>
      </c>
      <c r="C106">
        <v>3.6446357003105202E-2</v>
      </c>
      <c r="D106">
        <v>2.68817356578641E-2</v>
      </c>
      <c r="E106">
        <v>1.47092218679107E-2</v>
      </c>
      <c r="F106">
        <v>1.3680749759433E-2</v>
      </c>
      <c r="G106">
        <v>7.1406667175558996E-3</v>
      </c>
      <c r="H106">
        <v>1.39777756283259E-2</v>
      </c>
      <c r="I106">
        <v>1.23833888213671E-2</v>
      </c>
      <c r="J106">
        <v>5.26359979000555E-4</v>
      </c>
      <c r="K106">
        <v>7.9970654216237197E-3</v>
      </c>
      <c r="L106">
        <v>6.2400849660648201E-3</v>
      </c>
      <c r="M106">
        <v>2.76001538630062E-2</v>
      </c>
      <c r="N106">
        <v>3.41005830104767E-2</v>
      </c>
      <c r="O106">
        <v>0.119253322691179</v>
      </c>
      <c r="P106">
        <v>0.13794958487792799</v>
      </c>
      <c r="Q106">
        <v>3.6902015534689199E-2</v>
      </c>
      <c r="R106">
        <v>2.7966697088518299E-2</v>
      </c>
      <c r="S106">
        <v>2.9173882193381101E-2</v>
      </c>
      <c r="T106">
        <v>1.7897692509758301E-2</v>
      </c>
      <c r="U106">
        <v>3.15062910512105E-2</v>
      </c>
      <c r="V106">
        <v>9.7176440912560905E-2</v>
      </c>
      <c r="W106">
        <v>8.6473174547887902E-2</v>
      </c>
      <c r="X106">
        <v>1.6636587623040901E-2</v>
      </c>
      <c r="AA106" t="str">
        <f t="shared" si="47"/>
        <v>CL_80:8</v>
      </c>
      <c r="AB106">
        <f t="shared" si="48"/>
        <v>3.1664046330484655E-2</v>
      </c>
      <c r="AC106">
        <f t="shared" si="49"/>
        <v>1.4194985813671849E-2</v>
      </c>
      <c r="AD106">
        <f t="shared" si="50"/>
        <v>1.05592211729409E-2</v>
      </c>
      <c r="AE106">
        <f t="shared" si="51"/>
        <v>6.4548744001838273E-3</v>
      </c>
      <c r="AF106">
        <f t="shared" si="52"/>
        <v>7.1185751938442699E-3</v>
      </c>
      <c r="AG106">
        <f t="shared" si="53"/>
        <v>3.0850368436741452E-2</v>
      </c>
      <c r="AH106">
        <f t="shared" si="54"/>
        <v>0.12860145378455351</v>
      </c>
      <c r="AI106">
        <f t="shared" si="57"/>
        <v>2.3535787351569699E-2</v>
      </c>
      <c r="AJ106">
        <f t="shared" si="58"/>
        <v>6.4341365981885695E-2</v>
      </c>
      <c r="AK106">
        <f t="shared" si="59"/>
        <v>5.1554881085464403E-2</v>
      </c>
      <c r="AM106" t="str">
        <f t="shared" si="60"/>
        <v>CL_80:8</v>
      </c>
      <c r="AN106">
        <f t="shared" si="61"/>
        <v>1.3998340582225099E-2</v>
      </c>
      <c r="AO106">
        <f t="shared" si="62"/>
        <v>5.9776771328042946E-2</v>
      </c>
      <c r="AQ106">
        <f t="shared" si="63"/>
        <v>1.034623633358068E-2</v>
      </c>
      <c r="AR106">
        <f t="shared" si="64"/>
        <v>4.1759482822968798E-2</v>
      </c>
      <c r="AT106">
        <f t="shared" si="55"/>
        <v>4.6269775506329177E-3</v>
      </c>
      <c r="AU106">
        <f t="shared" si="56"/>
        <v>1.7048237473132066E-2</v>
      </c>
      <c r="AW106">
        <f t="shared" si="65"/>
        <v>6.9029062006541297E-2</v>
      </c>
    </row>
    <row r="107" spans="1:49" x14ac:dyDescent="0.2">
      <c r="A107" t="s">
        <v>2005</v>
      </c>
      <c r="B107">
        <v>780.66337792642196</v>
      </c>
      <c r="C107">
        <v>2.8759327389519002E-2</v>
      </c>
      <c r="D107">
        <v>4.0222302963317101E-2</v>
      </c>
      <c r="E107">
        <v>1.55125316572982E-2</v>
      </c>
      <c r="F107">
        <v>9.7476539530250202E-3</v>
      </c>
      <c r="G107">
        <v>2.2284987337304302E-2</v>
      </c>
      <c r="H107">
        <v>2.14228556581623E-2</v>
      </c>
      <c r="I107">
        <v>2.0198475876566101E-2</v>
      </c>
      <c r="J107">
        <v>1.34973916878003E-2</v>
      </c>
      <c r="K107">
        <v>9.1692283365590599E-3</v>
      </c>
      <c r="L107">
        <v>1.48782514302447E-2</v>
      </c>
      <c r="M107">
        <v>9.2662011043177894E-2</v>
      </c>
      <c r="N107">
        <v>1.9540744473638801E-2</v>
      </c>
      <c r="O107">
        <v>5.4856319181160802E-2</v>
      </c>
      <c r="P107">
        <v>6.7193554320114396E-2</v>
      </c>
      <c r="Q107">
        <v>4.3951431951299101E-2</v>
      </c>
      <c r="R107">
        <v>2.0291548778552101E-2</v>
      </c>
      <c r="S107">
        <v>1.6682965190010099E-2</v>
      </c>
      <c r="T107">
        <v>2.2117535252937401E-2</v>
      </c>
      <c r="U107">
        <v>0.12666944568643199</v>
      </c>
      <c r="V107">
        <v>7.8035430776523196E-2</v>
      </c>
      <c r="W107">
        <v>0.140299229684197</v>
      </c>
      <c r="X107">
        <v>9.3345706252330504E-2</v>
      </c>
      <c r="AA107" t="str">
        <f t="shared" si="47"/>
        <v>CL_80:7</v>
      </c>
      <c r="AB107">
        <f t="shared" si="48"/>
        <v>3.4490815176418055E-2</v>
      </c>
      <c r="AC107">
        <f t="shared" si="49"/>
        <v>1.263009280516161E-2</v>
      </c>
      <c r="AD107">
        <f t="shared" si="50"/>
        <v>2.1853921497733301E-2</v>
      </c>
      <c r="AE107">
        <f t="shared" si="51"/>
        <v>1.6847933782183203E-2</v>
      </c>
      <c r="AF107">
        <f t="shared" si="52"/>
        <v>1.202373988340188E-2</v>
      </c>
      <c r="AG107">
        <f t="shared" si="53"/>
        <v>5.6101377758408344E-2</v>
      </c>
      <c r="AH107">
        <f t="shared" si="54"/>
        <v>6.1024936750637596E-2</v>
      </c>
      <c r="AI107">
        <f t="shared" si="57"/>
        <v>1.940025022147375E-2</v>
      </c>
      <c r="AJ107">
        <f t="shared" si="58"/>
        <v>0.10235243823147759</v>
      </c>
      <c r="AK107">
        <f t="shared" si="59"/>
        <v>0.11682246796826376</v>
      </c>
      <c r="AM107" t="str">
        <f t="shared" si="60"/>
        <v>CL_80:7</v>
      </c>
      <c r="AN107">
        <f t="shared" si="61"/>
        <v>1.9569300628979609E-2</v>
      </c>
      <c r="AO107">
        <f t="shared" si="62"/>
        <v>7.1140294186052208E-2</v>
      </c>
      <c r="AQ107">
        <f t="shared" si="63"/>
        <v>9.2244921080450962E-3</v>
      </c>
      <c r="AR107">
        <f t="shared" si="64"/>
        <v>3.894412840917396E-2</v>
      </c>
      <c r="AT107">
        <f t="shared" si="55"/>
        <v>4.1253182822998339E-3</v>
      </c>
      <c r="AU107">
        <f t="shared" si="56"/>
        <v>1.5898873846650431E-2</v>
      </c>
      <c r="AW107">
        <f t="shared" si="65"/>
        <v>3.9629035386475331E-2</v>
      </c>
    </row>
    <row r="108" spans="1:49" x14ac:dyDescent="0.2">
      <c r="A108" t="s">
        <v>2006</v>
      </c>
      <c r="B108">
        <v>781.66354515050205</v>
      </c>
      <c r="C108">
        <v>3.7367169805820999E-2</v>
      </c>
      <c r="D108">
        <v>2.2039049985256801E-2</v>
      </c>
      <c r="E108">
        <v>1.3289302047592599E-2</v>
      </c>
      <c r="F108">
        <v>7.0943357780685404E-3</v>
      </c>
      <c r="G108">
        <v>2.8378560219394298E-2</v>
      </c>
      <c r="H108">
        <v>2.7023990452764001E-2</v>
      </c>
      <c r="I108">
        <v>4.9415301421889902E-3</v>
      </c>
      <c r="J108">
        <v>7.2387693959178601E-3</v>
      </c>
      <c r="K108">
        <v>7.9976151041362895E-3</v>
      </c>
      <c r="L108">
        <v>0</v>
      </c>
      <c r="M108">
        <v>2.0912999482661902E-2</v>
      </c>
      <c r="N108">
        <v>4.7669136099008101E-2</v>
      </c>
      <c r="O108">
        <v>9.2573453753872506E-2</v>
      </c>
      <c r="P108">
        <v>0</v>
      </c>
      <c r="Q108">
        <v>1.5918548489693301E-2</v>
      </c>
      <c r="R108">
        <v>3.2685016781637898E-2</v>
      </c>
      <c r="S108">
        <v>1.5703967355237599E-2</v>
      </c>
      <c r="T108">
        <v>0</v>
      </c>
      <c r="U108">
        <v>3.34852635492046E-2</v>
      </c>
      <c r="V108">
        <v>4.7948906409534801E-2</v>
      </c>
      <c r="W108">
        <v>3.0013231912274899E-2</v>
      </c>
      <c r="X108">
        <v>5.5586968736512601E-2</v>
      </c>
      <c r="AA108" t="str">
        <f t="shared" si="47"/>
        <v>CL_80:6</v>
      </c>
      <c r="AB108">
        <f t="shared" si="48"/>
        <v>2.9703109895538898E-2</v>
      </c>
      <c r="AC108">
        <f t="shared" si="49"/>
        <v>1.019181891283057E-2</v>
      </c>
      <c r="AD108">
        <f t="shared" si="50"/>
        <v>2.7701275336079148E-2</v>
      </c>
      <c r="AE108">
        <f t="shared" si="51"/>
        <v>6.0901497690534247E-3</v>
      </c>
      <c r="AF108">
        <f t="shared" si="52"/>
        <v>3.9988075520681447E-3</v>
      </c>
      <c r="AG108">
        <f t="shared" si="53"/>
        <v>3.4291067790835003E-2</v>
      </c>
      <c r="AH108">
        <f t="shared" si="54"/>
        <v>4.6286726876936253E-2</v>
      </c>
      <c r="AI108">
        <f t="shared" si="57"/>
        <v>7.8519836776187995E-3</v>
      </c>
      <c r="AJ108">
        <f t="shared" si="58"/>
        <v>4.0717084979369697E-2</v>
      </c>
      <c r="AK108">
        <f t="shared" si="59"/>
        <v>4.2800100324393749E-2</v>
      </c>
      <c r="AM108" t="str">
        <f t="shared" si="60"/>
        <v>CL_80:6</v>
      </c>
      <c r="AN108">
        <f t="shared" si="61"/>
        <v>1.5537032293114036E-2</v>
      </c>
      <c r="AO108">
        <f t="shared" si="62"/>
        <v>3.4389392729830701E-2</v>
      </c>
      <c r="AQ108">
        <f t="shared" si="63"/>
        <v>1.2243284783150465E-2</v>
      </c>
      <c r="AR108">
        <f t="shared" si="64"/>
        <v>1.5464232912207812E-2</v>
      </c>
      <c r="AT108">
        <f t="shared" si="55"/>
        <v>5.4753634086026418E-3</v>
      </c>
      <c r="AU108">
        <f t="shared" si="56"/>
        <v>6.3132466497438462E-3</v>
      </c>
      <c r="AW108">
        <f t="shared" si="65"/>
        <v>6.6843379327893179E-2</v>
      </c>
    </row>
    <row r="109" spans="1:49" x14ac:dyDescent="0.2">
      <c r="A109" t="s">
        <v>2007</v>
      </c>
      <c r="B109">
        <v>782.66371237458202</v>
      </c>
      <c r="C109">
        <v>4.1077661776179698E-2</v>
      </c>
      <c r="D109">
        <v>6.3384515933620905E-2</v>
      </c>
      <c r="E109">
        <v>1.8184699431140299E-2</v>
      </c>
      <c r="F109">
        <v>1.0205254573784E-2</v>
      </c>
      <c r="G109">
        <v>4.4034456477984298E-2</v>
      </c>
      <c r="H109">
        <v>1.41220770715779E-2</v>
      </c>
      <c r="I109">
        <v>1.58003443909688E-2</v>
      </c>
      <c r="J109">
        <v>4.1916179209281201E-3</v>
      </c>
      <c r="K109">
        <v>7.9949249139718293E-3</v>
      </c>
      <c r="L109">
        <v>1.42490693178058E-2</v>
      </c>
      <c r="M109">
        <v>3.8999603683649402E-2</v>
      </c>
      <c r="N109">
        <v>3.3229641409762201E-2</v>
      </c>
      <c r="O109">
        <v>0.115498456972439</v>
      </c>
      <c r="P109">
        <v>0.12515793915443299</v>
      </c>
      <c r="Q109">
        <v>6.8028496532985802E-2</v>
      </c>
      <c r="R109">
        <v>1.0935521334448301E-2</v>
      </c>
      <c r="S109">
        <v>5.16795083212215E-2</v>
      </c>
      <c r="T109">
        <v>3.9878313476425002E-2</v>
      </c>
      <c r="U109">
        <v>3.4029990456613798E-2</v>
      </c>
      <c r="V109">
        <v>4.7482871392455599E-2</v>
      </c>
      <c r="W109">
        <v>6.2077144898960601E-2</v>
      </c>
      <c r="X109">
        <v>1.56695865444006E-2</v>
      </c>
      <c r="AA109" t="str">
        <f t="shared" si="47"/>
        <v>CL_80:5</v>
      </c>
      <c r="AB109">
        <f t="shared" si="48"/>
        <v>5.2231088854900298E-2</v>
      </c>
      <c r="AC109">
        <f t="shared" si="49"/>
        <v>1.419497700246215E-2</v>
      </c>
      <c r="AD109">
        <f t="shared" si="50"/>
        <v>2.9078266774781099E-2</v>
      </c>
      <c r="AE109">
        <f t="shared" si="51"/>
        <v>9.99598115594846E-3</v>
      </c>
      <c r="AF109">
        <f t="shared" si="52"/>
        <v>1.1121997115888814E-2</v>
      </c>
      <c r="AG109">
        <f t="shared" si="53"/>
        <v>3.6114622546705805E-2</v>
      </c>
      <c r="AH109">
        <f t="shared" si="54"/>
        <v>0.120328198063436</v>
      </c>
      <c r="AI109">
        <f t="shared" si="57"/>
        <v>4.5778910898823251E-2</v>
      </c>
      <c r="AJ109">
        <f t="shared" si="58"/>
        <v>4.0756430924534695E-2</v>
      </c>
      <c r="AK109">
        <f t="shared" si="59"/>
        <v>3.8873365721680597E-2</v>
      </c>
      <c r="AM109" t="str">
        <f t="shared" si="60"/>
        <v>CL_80:5</v>
      </c>
      <c r="AN109">
        <f t="shared" si="61"/>
        <v>2.3324462180796167E-2</v>
      </c>
      <c r="AO109">
        <f t="shared" si="62"/>
        <v>5.6370305631036066E-2</v>
      </c>
      <c r="AQ109">
        <f t="shared" si="63"/>
        <v>1.7878726133964493E-2</v>
      </c>
      <c r="AR109">
        <f t="shared" si="64"/>
        <v>3.5927073125717926E-2</v>
      </c>
      <c r="AT109">
        <f t="shared" si="55"/>
        <v>7.995609397329323E-3</v>
      </c>
      <c r="AU109">
        <f t="shared" si="56"/>
        <v>1.4667166184944539E-2</v>
      </c>
      <c r="AW109">
        <f t="shared" si="65"/>
        <v>0.11627841328365253</v>
      </c>
    </row>
    <row r="110" spans="1:49" x14ac:dyDescent="0.2">
      <c r="A110" t="s">
        <v>2008</v>
      </c>
      <c r="B110">
        <v>783.66387959866199</v>
      </c>
      <c r="C110">
        <v>2.0096429605489199E-2</v>
      </c>
      <c r="D110">
        <v>4.0545021434019501E-2</v>
      </c>
      <c r="E110">
        <v>7.2070088317265704E-3</v>
      </c>
      <c r="F110">
        <v>4.5059298879367802E-3</v>
      </c>
      <c r="G110">
        <v>1.47868937267414E-2</v>
      </c>
      <c r="H110">
        <v>2.5307296601436002E-2</v>
      </c>
      <c r="I110">
        <v>1.2869407941510201E-2</v>
      </c>
      <c r="J110">
        <v>1.00575155877998E-2</v>
      </c>
      <c r="K110">
        <v>1.9758809995222198E-2</v>
      </c>
      <c r="L110">
        <v>7.4652231148508302E-3</v>
      </c>
      <c r="M110">
        <v>4.1218634724030201E-2</v>
      </c>
      <c r="N110">
        <v>1.3514520736949099E-2</v>
      </c>
      <c r="O110">
        <v>3.6452181869775897E-2</v>
      </c>
      <c r="P110">
        <v>1.39280959768726E-2</v>
      </c>
      <c r="Q110">
        <v>3.90761248646804E-2</v>
      </c>
      <c r="R110">
        <v>2.0270344239774099E-2</v>
      </c>
      <c r="S110">
        <v>4.0387771956733098E-2</v>
      </c>
      <c r="T110">
        <v>1.5197498707371601E-2</v>
      </c>
      <c r="U110">
        <v>2.5653668694608001E-2</v>
      </c>
      <c r="V110">
        <v>2.8166886799439302E-2</v>
      </c>
      <c r="W110">
        <v>7.2068071137761994E-2</v>
      </c>
      <c r="X110">
        <v>3.2717077043560597E-2</v>
      </c>
      <c r="AA110" t="str">
        <f t="shared" si="47"/>
        <v>CL_18:2-20:4-22:6-22:6</v>
      </c>
      <c r="AB110">
        <f t="shared" si="48"/>
        <v>3.032072551975435E-2</v>
      </c>
      <c r="AC110">
        <f t="shared" si="49"/>
        <v>5.8564693598316753E-3</v>
      </c>
      <c r="AD110">
        <f t="shared" si="50"/>
        <v>2.0047095164088702E-2</v>
      </c>
      <c r="AE110">
        <f t="shared" si="51"/>
        <v>1.1463461764655E-2</v>
      </c>
      <c r="AF110">
        <f t="shared" si="52"/>
        <v>1.3612016555036514E-2</v>
      </c>
      <c r="AG110">
        <f t="shared" si="53"/>
        <v>2.7366577730489651E-2</v>
      </c>
      <c r="AH110">
        <f t="shared" si="54"/>
        <v>2.5190138923324248E-2</v>
      </c>
      <c r="AI110">
        <f t="shared" si="57"/>
        <v>2.779263533205235E-2</v>
      </c>
      <c r="AJ110">
        <f t="shared" si="58"/>
        <v>2.6910277747023651E-2</v>
      </c>
      <c r="AK110">
        <f t="shared" si="59"/>
        <v>5.2392574090661295E-2</v>
      </c>
      <c r="AM110" t="str">
        <f t="shared" si="60"/>
        <v>CL_18:2-20:4-22:6-22:6</v>
      </c>
      <c r="AN110">
        <f t="shared" si="61"/>
        <v>1.6259953672673251E-2</v>
      </c>
      <c r="AO110">
        <f t="shared" si="62"/>
        <v>3.1930440764710237E-2</v>
      </c>
      <c r="AQ110">
        <f t="shared" si="63"/>
        <v>9.3581266429485308E-3</v>
      </c>
      <c r="AR110">
        <f t="shared" si="64"/>
        <v>1.1481320541207311E-2</v>
      </c>
      <c r="AT110">
        <f t="shared" si="55"/>
        <v>4.185081463136963E-3</v>
      </c>
      <c r="AU110">
        <f t="shared" si="56"/>
        <v>4.6872294832155199E-3</v>
      </c>
      <c r="AW110">
        <f t="shared" si="65"/>
        <v>4.6790149561282288E-2</v>
      </c>
    </row>
    <row r="111" spans="1:49" x14ac:dyDescent="0.2">
      <c r="A111" t="s">
        <v>2009</v>
      </c>
      <c r="B111">
        <v>784.66404682274299</v>
      </c>
      <c r="C111">
        <v>5.7075440048840402E-2</v>
      </c>
      <c r="D111">
        <v>5.1827090645384197E-2</v>
      </c>
      <c r="E111">
        <v>1.9702695560869898E-2</v>
      </c>
      <c r="F111">
        <v>1.9376757249033E-2</v>
      </c>
      <c r="G111">
        <v>2.9180979213050001E-2</v>
      </c>
      <c r="H111">
        <v>3.5413482420656402E-2</v>
      </c>
      <c r="I111">
        <v>1.44121294642632E-2</v>
      </c>
      <c r="J111">
        <v>8.2654728567408704E-3</v>
      </c>
      <c r="K111">
        <v>4.4592685589787996E-3</v>
      </c>
      <c r="L111">
        <v>1.79378374504107E-2</v>
      </c>
      <c r="M111">
        <v>6.4204953893401806E-2</v>
      </c>
      <c r="N111">
        <v>3.0368411974972899E-2</v>
      </c>
      <c r="O111">
        <v>7.8746348720099599E-2</v>
      </c>
      <c r="P111">
        <v>7.0834400836274306E-2</v>
      </c>
      <c r="Q111">
        <v>3.0208174291418002E-2</v>
      </c>
      <c r="R111">
        <v>1.36821138854041E-2</v>
      </c>
      <c r="S111">
        <v>8.2525928204312902E-3</v>
      </c>
      <c r="T111">
        <v>1.7422520264336699E-2</v>
      </c>
      <c r="U111">
        <v>1.8741087473139399E-2</v>
      </c>
      <c r="V111">
        <v>6.9503814632376704E-2</v>
      </c>
      <c r="W111">
        <v>3.70884071988783E-2</v>
      </c>
      <c r="X111">
        <v>4.4799610619501502E-2</v>
      </c>
      <c r="AA111" t="str">
        <f t="shared" si="47"/>
        <v>CL_18:2-20:3-22:6-22:6</v>
      </c>
      <c r="AB111">
        <f t="shared" si="48"/>
        <v>5.4451265347112296E-2</v>
      </c>
      <c r="AC111">
        <f t="shared" si="49"/>
        <v>1.9539726404951448E-2</v>
      </c>
      <c r="AD111">
        <f t="shared" si="50"/>
        <v>3.2297230816853199E-2</v>
      </c>
      <c r="AE111">
        <f t="shared" si="51"/>
        <v>1.1338801160502034E-2</v>
      </c>
      <c r="AF111">
        <f t="shared" si="52"/>
        <v>1.119855300469475E-2</v>
      </c>
      <c r="AG111">
        <f t="shared" si="53"/>
        <v>4.7286682934187349E-2</v>
      </c>
      <c r="AH111">
        <f t="shared" si="54"/>
        <v>7.4790374778186952E-2</v>
      </c>
      <c r="AI111">
        <f t="shared" si="57"/>
        <v>1.2837556542383995E-2</v>
      </c>
      <c r="AJ111">
        <f t="shared" si="58"/>
        <v>4.4122451052758055E-2</v>
      </c>
      <c r="AK111">
        <f t="shared" si="59"/>
        <v>4.0944008909189901E-2</v>
      </c>
      <c r="AM111" t="str">
        <f t="shared" si="60"/>
        <v>CL_18:2-20:3-22:6-22:6</v>
      </c>
      <c r="AN111">
        <f t="shared" si="61"/>
        <v>2.5765115346822749E-2</v>
      </c>
      <c r="AO111">
        <f t="shared" si="62"/>
        <v>4.399621484334125E-2</v>
      </c>
      <c r="AQ111">
        <f t="shared" si="63"/>
        <v>1.819768172941293E-2</v>
      </c>
      <c r="AR111">
        <f t="shared" si="64"/>
        <v>2.2018749681297654E-2</v>
      </c>
      <c r="AT111">
        <f t="shared" si="55"/>
        <v>8.1382506759746492E-3</v>
      </c>
      <c r="AU111">
        <f t="shared" si="56"/>
        <v>8.9891169155414969E-3</v>
      </c>
      <c r="AW111">
        <f t="shared" si="65"/>
        <v>0.19268782579645746</v>
      </c>
    </row>
    <row r="112" spans="1:49" x14ac:dyDescent="0.2">
      <c r="A112" t="s">
        <v>2010</v>
      </c>
      <c r="B112">
        <v>785.66421404682296</v>
      </c>
      <c r="C112">
        <v>1.2297348520374901E-2</v>
      </c>
      <c r="D112">
        <v>2.2938117970252799E-2</v>
      </c>
      <c r="E112">
        <v>9.3386493770610708E-3</v>
      </c>
      <c r="F112">
        <v>1.0693121858701801E-2</v>
      </c>
      <c r="G112">
        <v>3.3334204295628798E-2</v>
      </c>
      <c r="H112">
        <v>9.7880843436010494E-3</v>
      </c>
      <c r="I112">
        <v>8.7824013628454208E-3</v>
      </c>
      <c r="J112">
        <v>1.2583077235983901E-2</v>
      </c>
      <c r="K112">
        <v>9.8040544460718804E-3</v>
      </c>
      <c r="L112">
        <v>5.4501630765622401E-3</v>
      </c>
      <c r="M112">
        <v>1.50075134651545E-2</v>
      </c>
      <c r="N112">
        <v>3.13161183488707E-2</v>
      </c>
      <c r="O112">
        <v>3.3642465050172099E-2</v>
      </c>
      <c r="P112">
        <v>4.4349400703489299E-2</v>
      </c>
      <c r="Q112">
        <v>0</v>
      </c>
      <c r="R112">
        <v>1.7667845128187101E-2</v>
      </c>
      <c r="S112">
        <v>1.87488196800706E-2</v>
      </c>
      <c r="T112">
        <v>7.5069935651717297E-3</v>
      </c>
      <c r="U112">
        <v>4.2469885321434898E-2</v>
      </c>
      <c r="V112">
        <v>2.65213452415098E-2</v>
      </c>
      <c r="W112">
        <v>4.7296168162242198E-2</v>
      </c>
      <c r="X112">
        <v>2.7519179756951902E-2</v>
      </c>
      <c r="AA112" t="str">
        <f t="shared" si="47"/>
        <v>CL_18:2-20:2-22:6-22:6</v>
      </c>
      <c r="AB112">
        <f t="shared" si="48"/>
        <v>1.7617733245313849E-2</v>
      </c>
      <c r="AC112">
        <f t="shared" si="49"/>
        <v>1.0015885617881436E-2</v>
      </c>
      <c r="AD112">
        <f t="shared" si="50"/>
        <v>2.1561144319614922E-2</v>
      </c>
      <c r="AE112">
        <f t="shared" si="51"/>
        <v>1.068273929941466E-2</v>
      </c>
      <c r="AF112">
        <f t="shared" si="52"/>
        <v>7.6271087613170602E-3</v>
      </c>
      <c r="AG112">
        <f t="shared" si="53"/>
        <v>2.3161815907012599E-2</v>
      </c>
      <c r="AH112">
        <f t="shared" si="54"/>
        <v>3.8995932876830702E-2</v>
      </c>
      <c r="AI112">
        <f t="shared" si="57"/>
        <v>1.3127906622621165E-2</v>
      </c>
      <c r="AJ112">
        <f t="shared" si="58"/>
        <v>3.4495615281472353E-2</v>
      </c>
      <c r="AK112">
        <f t="shared" si="59"/>
        <v>3.740767395959705E-2</v>
      </c>
      <c r="AM112" t="str">
        <f t="shared" si="60"/>
        <v>CL_18:2-20:2-22:6-22:6</v>
      </c>
      <c r="AN112">
        <f t="shared" si="61"/>
        <v>1.3500922248708386E-2</v>
      </c>
      <c r="AO112">
        <f t="shared" si="62"/>
        <v>2.9437788929506777E-2</v>
      </c>
      <c r="AQ112">
        <f t="shared" si="63"/>
        <v>5.8417598579678064E-3</v>
      </c>
      <c r="AR112">
        <f t="shared" si="64"/>
        <v>1.1021103492400316E-2</v>
      </c>
      <c r="AT112">
        <f t="shared" si="55"/>
        <v>2.6125144301291062E-3</v>
      </c>
      <c r="AU112">
        <f t="shared" si="56"/>
        <v>4.4993466597977394E-3</v>
      </c>
      <c r="AW112">
        <f t="shared" si="65"/>
        <v>2.8480608431996374E-2</v>
      </c>
    </row>
    <row r="113" spans="1:49" x14ac:dyDescent="0.2">
      <c r="A113" t="s">
        <v>2011</v>
      </c>
      <c r="B113">
        <v>786.66438127090305</v>
      </c>
      <c r="C113">
        <v>1.1071868351258601E-2</v>
      </c>
      <c r="D113">
        <v>3.5473313279785201E-2</v>
      </c>
      <c r="E113">
        <v>8.3558621300657103E-3</v>
      </c>
      <c r="F113">
        <v>1.9588698285021602E-2</v>
      </c>
      <c r="G113">
        <v>5.8007774972264801E-2</v>
      </c>
      <c r="H113">
        <v>3.77588073755213E-2</v>
      </c>
      <c r="I113">
        <v>7.8671241316152496E-3</v>
      </c>
      <c r="J113">
        <v>1.1867782867968499E-2</v>
      </c>
      <c r="K113">
        <v>7.42259057183504E-3</v>
      </c>
      <c r="L113">
        <v>5.44667203668644E-3</v>
      </c>
      <c r="M113">
        <v>6.2742653800812398E-2</v>
      </c>
      <c r="N113">
        <v>1.0691362085344699E-2</v>
      </c>
      <c r="O113">
        <v>0.10741821418337499</v>
      </c>
      <c r="P113">
        <v>5.6597792771422198E-2</v>
      </c>
      <c r="Q113">
        <v>2.2533861577403301E-2</v>
      </c>
      <c r="R113">
        <v>7.1168553910442196E-3</v>
      </c>
      <c r="S113">
        <v>2.3958645746190201E-2</v>
      </c>
      <c r="T113">
        <v>7.5021850459558396E-3</v>
      </c>
      <c r="U113">
        <v>8.7824040953286706E-2</v>
      </c>
      <c r="V113">
        <v>8.3828559058782198E-2</v>
      </c>
      <c r="W113">
        <v>2.2786740429677099E-2</v>
      </c>
      <c r="X113">
        <v>3.0313960789648701E-2</v>
      </c>
      <c r="AA113" t="str">
        <f t="shared" si="47"/>
        <v>CL_82:15</v>
      </c>
      <c r="AB113">
        <f t="shared" si="48"/>
        <v>2.3272590815521903E-2</v>
      </c>
      <c r="AC113">
        <f t="shared" si="49"/>
        <v>1.3972280207543656E-2</v>
      </c>
      <c r="AD113">
        <f t="shared" si="50"/>
        <v>4.7883291173893047E-2</v>
      </c>
      <c r="AE113">
        <f t="shared" si="51"/>
        <v>9.8674534997918745E-3</v>
      </c>
      <c r="AF113">
        <f t="shared" si="52"/>
        <v>6.4346313042607396E-3</v>
      </c>
      <c r="AG113">
        <f t="shared" si="53"/>
        <v>3.6717007943078549E-2</v>
      </c>
      <c r="AH113">
        <f t="shared" si="54"/>
        <v>8.2008003477398589E-2</v>
      </c>
      <c r="AI113">
        <f t="shared" si="57"/>
        <v>1.5730415396073019E-2</v>
      </c>
      <c r="AJ113">
        <f t="shared" si="58"/>
        <v>8.5826300006034445E-2</v>
      </c>
      <c r="AK113">
        <f t="shared" si="59"/>
        <v>2.65503506096629E-2</v>
      </c>
      <c r="AM113" t="str">
        <f t="shared" si="60"/>
        <v>CL_82:15</v>
      </c>
      <c r="AN113">
        <f t="shared" si="61"/>
        <v>2.0286049400202243E-2</v>
      </c>
      <c r="AO113">
        <f t="shared" si="62"/>
        <v>4.9366415486449503E-2</v>
      </c>
      <c r="AQ113">
        <f t="shared" si="63"/>
        <v>1.6664331582482931E-2</v>
      </c>
      <c r="AR113">
        <f t="shared" si="64"/>
        <v>3.242975977205264E-2</v>
      </c>
      <c r="AT113">
        <f t="shared" si="55"/>
        <v>7.4525156436056955E-3</v>
      </c>
      <c r="AU113">
        <f t="shared" si="56"/>
        <v>1.3239393987094247E-2</v>
      </c>
      <c r="AW113">
        <f t="shared" si="65"/>
        <v>0.1249896271936398</v>
      </c>
    </row>
    <row r="114" spans="1:49" x14ac:dyDescent="0.2">
      <c r="A114" t="s">
        <v>2012</v>
      </c>
      <c r="B114">
        <v>787.66454849498302</v>
      </c>
      <c r="C114">
        <v>1.8589385083294802E-2</v>
      </c>
      <c r="D114">
        <v>0</v>
      </c>
      <c r="E114">
        <v>8.5905215976355906E-3</v>
      </c>
      <c r="F114">
        <v>1.0187106907887201E-2</v>
      </c>
      <c r="G114">
        <v>2.9245155311136702E-2</v>
      </c>
      <c r="H114">
        <v>5.8653346224049399E-3</v>
      </c>
      <c r="I114">
        <v>1.6884589312697301E-2</v>
      </c>
      <c r="J114">
        <v>9.0897433927155605E-3</v>
      </c>
      <c r="K114">
        <v>7.9807078040349793E-3</v>
      </c>
      <c r="L114">
        <v>2.3664623349608501E-2</v>
      </c>
      <c r="M114">
        <v>2.1067436224659501E-2</v>
      </c>
      <c r="N114">
        <v>3.12988448638113E-2</v>
      </c>
      <c r="O114">
        <v>1.47543600885763E-2</v>
      </c>
      <c r="P114">
        <v>8.9082246520922795E-2</v>
      </c>
      <c r="Q114">
        <v>3.5196199037787597E-2</v>
      </c>
      <c r="R114">
        <v>2.90842614012287E-2</v>
      </c>
      <c r="S114">
        <v>3.5438504219386699E-2</v>
      </c>
      <c r="T114">
        <v>9.4063402508082501E-3</v>
      </c>
      <c r="U114">
        <v>8.1321669540706201E-2</v>
      </c>
      <c r="V114">
        <v>6.0602678408544698E-2</v>
      </c>
      <c r="W114">
        <v>2.7429011531801099E-2</v>
      </c>
      <c r="X114">
        <v>3.31963593137398E-2</v>
      </c>
      <c r="AA114" t="str">
        <f t="shared" si="47"/>
        <v>CL_82:14</v>
      </c>
      <c r="AB114">
        <f t="shared" si="48"/>
        <v>9.2946925416474008E-3</v>
      </c>
      <c r="AC114">
        <f t="shared" si="49"/>
        <v>9.3888142527613957E-3</v>
      </c>
      <c r="AD114">
        <f t="shared" si="50"/>
        <v>1.7555244966770821E-2</v>
      </c>
      <c r="AE114">
        <f t="shared" si="51"/>
        <v>1.2987166352706431E-2</v>
      </c>
      <c r="AF114">
        <f t="shared" si="52"/>
        <v>1.5822665576821739E-2</v>
      </c>
      <c r="AG114">
        <f t="shared" si="53"/>
        <v>2.61831405442354E-2</v>
      </c>
      <c r="AH114">
        <f t="shared" si="54"/>
        <v>5.1918303304749544E-2</v>
      </c>
      <c r="AI114">
        <f t="shared" si="57"/>
        <v>2.2422422235097474E-2</v>
      </c>
      <c r="AJ114">
        <f t="shared" si="58"/>
        <v>7.0962173974625453E-2</v>
      </c>
      <c r="AK114">
        <f t="shared" si="59"/>
        <v>3.031268542277045E-2</v>
      </c>
      <c r="AM114" t="str">
        <f t="shared" si="60"/>
        <v>CL_82:14</v>
      </c>
      <c r="AN114">
        <f t="shared" si="61"/>
        <v>1.3009716738141558E-2</v>
      </c>
      <c r="AO114">
        <f t="shared" si="62"/>
        <v>4.0359745096295661E-2</v>
      </c>
      <c r="AQ114">
        <f t="shared" si="63"/>
        <v>3.7244917826245137E-3</v>
      </c>
      <c r="AR114">
        <f t="shared" si="64"/>
        <v>2.0577754962866984E-2</v>
      </c>
      <c r="AT114">
        <f t="shared" si="55"/>
        <v>1.6656433615175564E-3</v>
      </c>
      <c r="AU114">
        <f t="shared" si="56"/>
        <v>8.4008332851747206E-3</v>
      </c>
      <c r="AW114">
        <f t="shared" si="65"/>
        <v>3.9843846209757998E-2</v>
      </c>
    </row>
    <row r="115" spans="1:49" x14ac:dyDescent="0.2">
      <c r="A115" t="s">
        <v>2013</v>
      </c>
      <c r="B115">
        <v>788.66471571906402</v>
      </c>
      <c r="C115">
        <v>5.8658663048281802E-2</v>
      </c>
      <c r="D115">
        <v>5.98133955213467E-2</v>
      </c>
      <c r="E115">
        <v>4.9268270792841101E-2</v>
      </c>
      <c r="F115">
        <v>2.2886355596183999E-2</v>
      </c>
      <c r="G115">
        <v>4.1637089947453403E-2</v>
      </c>
      <c r="H115">
        <v>5.4387256632041303E-2</v>
      </c>
      <c r="I115">
        <v>3.0042683240047399E-2</v>
      </c>
      <c r="J115">
        <v>2.6124367051905999E-2</v>
      </c>
      <c r="K115">
        <v>3.1594156820479301E-2</v>
      </c>
      <c r="L115">
        <v>5.04728347117364E-2</v>
      </c>
      <c r="M115">
        <v>7.0922536726627003E-2</v>
      </c>
      <c r="N115">
        <v>0.113685718569374</v>
      </c>
      <c r="O115">
        <v>0.16972912118046099</v>
      </c>
      <c r="P115">
        <v>0.18177347819169101</v>
      </c>
      <c r="Q115">
        <v>6.2652639873001501E-2</v>
      </c>
      <c r="R115">
        <v>4.6029811645577602E-2</v>
      </c>
      <c r="S115">
        <v>8.6826813562630098E-2</v>
      </c>
      <c r="T115">
        <v>3.61492949942116E-2</v>
      </c>
      <c r="U115">
        <v>0.194068747558055</v>
      </c>
      <c r="V115">
        <v>0.243390897480319</v>
      </c>
      <c r="W115">
        <v>0.2665105293724</v>
      </c>
      <c r="X115">
        <v>0.24291765003615901</v>
      </c>
      <c r="AA115" t="str">
        <f t="shared" si="47"/>
        <v>CL_82:13</v>
      </c>
      <c r="AB115">
        <f t="shared" si="48"/>
        <v>5.9236029284814251E-2</v>
      </c>
      <c r="AC115">
        <f t="shared" si="49"/>
        <v>3.6077313194512552E-2</v>
      </c>
      <c r="AD115">
        <f t="shared" si="50"/>
        <v>4.8012173289747356E-2</v>
      </c>
      <c r="AE115">
        <f t="shared" si="51"/>
        <v>2.8083525145976701E-2</v>
      </c>
      <c r="AF115">
        <f t="shared" si="52"/>
        <v>4.1033495766107847E-2</v>
      </c>
      <c r="AG115">
        <f t="shared" si="53"/>
        <v>9.23041276480005E-2</v>
      </c>
      <c r="AH115">
        <f t="shared" si="54"/>
        <v>0.175751299686076</v>
      </c>
      <c r="AI115">
        <f t="shared" si="57"/>
        <v>6.1488054278420849E-2</v>
      </c>
      <c r="AJ115">
        <f t="shared" si="58"/>
        <v>0.21872982251918699</v>
      </c>
      <c r="AK115">
        <f t="shared" si="59"/>
        <v>0.2547140897042795</v>
      </c>
      <c r="AM115" t="str">
        <f t="shared" si="60"/>
        <v>CL_82:13</v>
      </c>
      <c r="AN115">
        <f t="shared" si="61"/>
        <v>4.2488507336231739E-2</v>
      </c>
      <c r="AO115">
        <f t="shared" si="62"/>
        <v>0.16059747876719274</v>
      </c>
      <c r="AQ115">
        <f t="shared" si="63"/>
        <v>1.1850256936854299E-2</v>
      </c>
      <c r="AR115">
        <f t="shared" si="64"/>
        <v>8.2087763951775194E-2</v>
      </c>
      <c r="AT115">
        <f t="shared" si="55"/>
        <v>5.2995960123289288E-3</v>
      </c>
      <c r="AU115">
        <f t="shared" si="56"/>
        <v>3.3512189301313347E-2</v>
      </c>
      <c r="AW115">
        <f t="shared" si="65"/>
        <v>3.153578072640037E-2</v>
      </c>
    </row>
    <row r="116" spans="1:49" x14ac:dyDescent="0.2">
      <c r="A116" t="s">
        <v>2014</v>
      </c>
      <c r="B116">
        <v>789.66488294314399</v>
      </c>
      <c r="C116">
        <v>7.8037793733375702E-2</v>
      </c>
      <c r="D116">
        <v>3.47938635464691E-2</v>
      </c>
      <c r="E116">
        <v>4.6111205966396999E-2</v>
      </c>
      <c r="F116">
        <v>3.8438780377280803E-2</v>
      </c>
      <c r="G116">
        <v>4.2368562119417898E-2</v>
      </c>
      <c r="H116">
        <v>3.8122241761172501E-2</v>
      </c>
      <c r="I116">
        <v>2.36318097635736E-2</v>
      </c>
      <c r="J116">
        <v>1.8713990302987801E-2</v>
      </c>
      <c r="K116">
        <v>2.2717035378048499E-2</v>
      </c>
      <c r="L116">
        <v>2.7768149499954601E-2</v>
      </c>
      <c r="M116">
        <v>5.0159146502689801E-2</v>
      </c>
      <c r="N116">
        <v>8.4842470614088297E-2</v>
      </c>
      <c r="O116">
        <v>0.152769582189971</v>
      </c>
      <c r="P116">
        <v>0.15843177595572899</v>
      </c>
      <c r="Q116">
        <v>3.3583366383522398E-2</v>
      </c>
      <c r="R116">
        <v>3.5148776621064901E-2</v>
      </c>
      <c r="S116">
        <v>8.0168851441943495E-2</v>
      </c>
      <c r="T116">
        <v>3.89575701771121E-2</v>
      </c>
      <c r="U116">
        <v>9.8552226017471406E-2</v>
      </c>
      <c r="V116">
        <v>9.9239672990124497E-2</v>
      </c>
      <c r="W116">
        <v>6.2304208219914198E-2</v>
      </c>
      <c r="X116">
        <v>4.2469211317409897E-2</v>
      </c>
      <c r="AA116" t="str">
        <f t="shared" si="47"/>
        <v>CL_82:12</v>
      </c>
      <c r="AB116">
        <f t="shared" si="48"/>
        <v>5.6415828639922401E-2</v>
      </c>
      <c r="AC116">
        <f t="shared" si="49"/>
        <v>4.2274993171838901E-2</v>
      </c>
      <c r="AD116">
        <f t="shared" si="50"/>
        <v>4.0245401940295203E-2</v>
      </c>
      <c r="AE116">
        <f t="shared" si="51"/>
        <v>2.1172900033280699E-2</v>
      </c>
      <c r="AF116">
        <f t="shared" si="52"/>
        <v>2.5242592439001552E-2</v>
      </c>
      <c r="AG116">
        <f t="shared" si="53"/>
        <v>6.7500808558389053E-2</v>
      </c>
      <c r="AH116">
        <f t="shared" si="54"/>
        <v>0.15560067907285</v>
      </c>
      <c r="AI116">
        <f t="shared" si="57"/>
        <v>5.9563210809527797E-2</v>
      </c>
      <c r="AJ116">
        <f t="shared" si="58"/>
        <v>9.8895949503797959E-2</v>
      </c>
      <c r="AK116">
        <f t="shared" si="59"/>
        <v>5.2386709768662047E-2</v>
      </c>
      <c r="AM116" t="str">
        <f t="shared" si="60"/>
        <v>CL_82:12</v>
      </c>
      <c r="AN116">
        <f t="shared" si="61"/>
        <v>3.7070343244867757E-2</v>
      </c>
      <c r="AO116">
        <f t="shared" si="62"/>
        <v>8.6789471542645366E-2</v>
      </c>
      <c r="AQ116">
        <f t="shared" si="63"/>
        <v>1.4177813420475898E-2</v>
      </c>
      <c r="AR116">
        <f t="shared" si="64"/>
        <v>4.2362781133012666E-2</v>
      </c>
      <c r="AT116">
        <f t="shared" si="55"/>
        <v>6.340510916098583E-3</v>
      </c>
      <c r="AU116">
        <f t="shared" si="56"/>
        <v>1.7294532976847212E-2</v>
      </c>
      <c r="AW116">
        <f t="shared" si="65"/>
        <v>5.6396875908372841E-2</v>
      </c>
    </row>
    <row r="117" spans="1:49" x14ac:dyDescent="0.2">
      <c r="A117" t="s">
        <v>2015</v>
      </c>
      <c r="B117">
        <v>790.66505016722397</v>
      </c>
      <c r="C117">
        <v>0.15254321433649701</v>
      </c>
      <c r="D117">
        <v>0.135417364888237</v>
      </c>
      <c r="E117">
        <v>4.7982232217769399E-2</v>
      </c>
      <c r="F117">
        <v>3.7857373360349202E-2</v>
      </c>
      <c r="G117">
        <v>4.6997206091754902E-2</v>
      </c>
      <c r="H117">
        <v>8.4153820890430497E-2</v>
      </c>
      <c r="I117">
        <v>3.6560396221008699E-2</v>
      </c>
      <c r="J117">
        <v>4.3227605837931102E-2</v>
      </c>
      <c r="K117">
        <v>3.3176016761184403E-2</v>
      </c>
      <c r="L117">
        <v>5.6727171819642402E-2</v>
      </c>
      <c r="M117">
        <v>0.17419949856511299</v>
      </c>
      <c r="N117">
        <v>0.133999275660805</v>
      </c>
      <c r="O117">
        <v>0.28838099303159598</v>
      </c>
      <c r="P117">
        <v>0.39843320332342902</v>
      </c>
      <c r="Q117">
        <v>0.11359199735933199</v>
      </c>
      <c r="R117">
        <v>6.3543262316307803E-2</v>
      </c>
      <c r="S117">
        <v>0.160569932722682</v>
      </c>
      <c r="T117">
        <v>8.3109468668683503E-2</v>
      </c>
      <c r="U117">
        <v>0.17323303131881601</v>
      </c>
      <c r="V117">
        <v>0.221188919635077</v>
      </c>
      <c r="W117">
        <v>0.220770553924482</v>
      </c>
      <c r="X117">
        <v>0.18525300872078401</v>
      </c>
      <c r="AA117" t="str">
        <f t="shared" si="47"/>
        <v>CL_82:11</v>
      </c>
      <c r="AB117">
        <f t="shared" si="48"/>
        <v>0.143980289612367</v>
      </c>
      <c r="AC117">
        <f t="shared" si="49"/>
        <v>4.2919802789059297E-2</v>
      </c>
      <c r="AD117">
        <f t="shared" si="50"/>
        <v>6.5575513491092696E-2</v>
      </c>
      <c r="AE117">
        <f t="shared" si="51"/>
        <v>3.9894001029469897E-2</v>
      </c>
      <c r="AF117">
        <f t="shared" si="52"/>
        <v>4.4951594290413399E-2</v>
      </c>
      <c r="AG117">
        <f t="shared" si="53"/>
        <v>0.15409938711295901</v>
      </c>
      <c r="AH117">
        <f t="shared" si="54"/>
        <v>0.34340709817751247</v>
      </c>
      <c r="AI117">
        <f t="shared" si="57"/>
        <v>0.12183970069568276</v>
      </c>
      <c r="AJ117">
        <f t="shared" si="58"/>
        <v>0.19721097547694649</v>
      </c>
      <c r="AK117">
        <f t="shared" si="59"/>
        <v>0.20301178132263301</v>
      </c>
      <c r="AM117" t="str">
        <f t="shared" si="60"/>
        <v>CL_82:11</v>
      </c>
      <c r="AN117">
        <f t="shared" si="61"/>
        <v>6.7464240242480461E-2</v>
      </c>
      <c r="AO117">
        <f t="shared" si="62"/>
        <v>0.20391378855714676</v>
      </c>
      <c r="AQ117">
        <f t="shared" si="63"/>
        <v>4.3953497664710864E-2</v>
      </c>
      <c r="AR117">
        <f t="shared" si="64"/>
        <v>8.4737469927146869E-2</v>
      </c>
      <c r="AT117">
        <f t="shared" si="55"/>
        <v>1.9656601725434351E-2</v>
      </c>
      <c r="AU117">
        <f t="shared" si="56"/>
        <v>3.4593927235990717E-2</v>
      </c>
      <c r="AW117">
        <f t="shared" si="65"/>
        <v>1.8657508096987852E-2</v>
      </c>
    </row>
    <row r="118" spans="1:49" x14ac:dyDescent="0.2">
      <c r="A118" t="s">
        <v>2016</v>
      </c>
      <c r="B118">
        <v>791.66521739130405</v>
      </c>
      <c r="C118">
        <v>1.4533179142848201E-2</v>
      </c>
      <c r="D118">
        <v>1.1835951480795999E-2</v>
      </c>
      <c r="E118">
        <v>4.7380850794019698E-3</v>
      </c>
      <c r="F118">
        <v>4.5059298879367802E-3</v>
      </c>
      <c r="G118">
        <v>1.47703591609263E-2</v>
      </c>
      <c r="H118">
        <v>0</v>
      </c>
      <c r="I118">
        <v>1.14686250630042E-2</v>
      </c>
      <c r="J118">
        <v>8.6485739467765492E-3</v>
      </c>
      <c r="K118">
        <v>7.9696301546390309E-3</v>
      </c>
      <c r="L118">
        <v>4.3171729374148603E-3</v>
      </c>
      <c r="M118">
        <v>4.3921384648511003E-2</v>
      </c>
      <c r="N118">
        <v>1.01040009170698E-2</v>
      </c>
      <c r="O118">
        <v>2.3964663157968701E-2</v>
      </c>
      <c r="P118">
        <v>7.1872291492353205E-2</v>
      </c>
      <c r="Q118">
        <v>2.3743337427585599E-2</v>
      </c>
      <c r="R118">
        <v>2.3383057913923502E-2</v>
      </c>
      <c r="S118">
        <v>4.8844128974264399E-3</v>
      </c>
      <c r="T118">
        <v>5.9464256400469503E-3</v>
      </c>
      <c r="U118">
        <v>3.8203294803774497E-2</v>
      </c>
      <c r="V118">
        <v>4.7745152032365401E-2</v>
      </c>
      <c r="W118">
        <v>4.5597989837518803E-2</v>
      </c>
      <c r="X118">
        <v>1.0630338170546601E-2</v>
      </c>
      <c r="AA118" t="str">
        <f t="shared" si="47"/>
        <v>CL_82:10</v>
      </c>
      <c r="AB118">
        <f t="shared" si="48"/>
        <v>1.31845653118221E-2</v>
      </c>
      <c r="AC118">
        <f t="shared" si="49"/>
        <v>4.6220074836693745E-3</v>
      </c>
      <c r="AD118">
        <f t="shared" si="50"/>
        <v>7.3851795804631502E-3</v>
      </c>
      <c r="AE118">
        <f t="shared" si="51"/>
        <v>1.0058599504890374E-2</v>
      </c>
      <c r="AF118">
        <f t="shared" si="52"/>
        <v>6.1434015460269456E-3</v>
      </c>
      <c r="AG118">
        <f t="shared" si="53"/>
        <v>2.70126927827904E-2</v>
      </c>
      <c r="AH118">
        <f t="shared" si="54"/>
        <v>4.7918477325160955E-2</v>
      </c>
      <c r="AI118">
        <f t="shared" si="57"/>
        <v>5.4154192687366955E-3</v>
      </c>
      <c r="AJ118">
        <f t="shared" si="58"/>
        <v>4.2974223418069946E-2</v>
      </c>
      <c r="AK118">
        <f t="shared" si="59"/>
        <v>2.8114164004032702E-2</v>
      </c>
      <c r="AM118" t="str">
        <f t="shared" si="60"/>
        <v>CL_82:10</v>
      </c>
      <c r="AN118">
        <f t="shared" si="61"/>
        <v>8.2787506853743888E-3</v>
      </c>
      <c r="AO118">
        <f t="shared" si="62"/>
        <v>3.0286995359758141E-2</v>
      </c>
      <c r="AQ118">
        <f t="shared" si="63"/>
        <v>3.3898685475642252E-3</v>
      </c>
      <c r="AR118">
        <f t="shared" si="64"/>
        <v>1.662733038416999E-2</v>
      </c>
      <c r="AT118">
        <f t="shared" si="55"/>
        <v>1.5159953014284172E-3</v>
      </c>
      <c r="AU118">
        <f t="shared" si="56"/>
        <v>6.788079204315246E-3</v>
      </c>
      <c r="AW118">
        <f t="shared" si="65"/>
        <v>4.0080613924116479E-2</v>
      </c>
    </row>
    <row r="119" spans="1:49" x14ac:dyDescent="0.2">
      <c r="A119" t="s">
        <v>2017</v>
      </c>
      <c r="B119">
        <v>792.66538461538505</v>
      </c>
      <c r="C119">
        <v>3.2369176087445002E-2</v>
      </c>
      <c r="D119">
        <v>0</v>
      </c>
      <c r="E119">
        <v>1.74184818454984E-2</v>
      </c>
      <c r="F119">
        <v>2.14548704213386E-2</v>
      </c>
      <c r="G119">
        <v>1.6136551437044001E-2</v>
      </c>
      <c r="H119">
        <v>1.6213255799206901E-2</v>
      </c>
      <c r="I119">
        <v>1.0526226544983201E-2</v>
      </c>
      <c r="J119">
        <v>1.5135791232976099E-2</v>
      </c>
      <c r="K119">
        <v>6.1558025660790501E-3</v>
      </c>
      <c r="L119">
        <v>1.6514305851354199E-2</v>
      </c>
      <c r="M119">
        <v>7.9120528001860896E-2</v>
      </c>
      <c r="N119">
        <v>4.9335687007262298E-2</v>
      </c>
      <c r="O119">
        <v>8.6483142712315497E-2</v>
      </c>
      <c r="P119">
        <v>9.3844039094903006E-2</v>
      </c>
      <c r="Q119">
        <v>2.1765182569457E-2</v>
      </c>
      <c r="R119">
        <v>2.93169744905812E-2</v>
      </c>
      <c r="S119">
        <v>2.0007555145130099E-2</v>
      </c>
      <c r="T119">
        <v>1.3420397174302301E-2</v>
      </c>
      <c r="U119">
        <v>6.8098798960001802E-2</v>
      </c>
      <c r="V119">
        <v>5.80051791708837E-2</v>
      </c>
      <c r="W119">
        <v>2.25186714108663E-2</v>
      </c>
      <c r="X119">
        <v>5.3743086335082201E-2</v>
      </c>
      <c r="AA119" t="str">
        <f t="shared" si="47"/>
        <v>CL_82:9</v>
      </c>
      <c r="AB119">
        <f t="shared" si="48"/>
        <v>1.6184588043722501E-2</v>
      </c>
      <c r="AC119">
        <f t="shared" si="49"/>
        <v>1.9436676133418498E-2</v>
      </c>
      <c r="AD119">
        <f t="shared" si="50"/>
        <v>1.6174903618125451E-2</v>
      </c>
      <c r="AE119">
        <f t="shared" si="51"/>
        <v>1.283100888897965E-2</v>
      </c>
      <c r="AF119">
        <f t="shared" si="52"/>
        <v>1.1335054208716625E-2</v>
      </c>
      <c r="AG119">
        <f t="shared" si="53"/>
        <v>6.4228107504561593E-2</v>
      </c>
      <c r="AH119">
        <f t="shared" si="54"/>
        <v>9.0163590903609259E-2</v>
      </c>
      <c r="AI119">
        <f t="shared" si="57"/>
        <v>1.6713976159716201E-2</v>
      </c>
      <c r="AJ119">
        <f t="shared" si="58"/>
        <v>6.3051989065442751E-2</v>
      </c>
      <c r="AK119">
        <f t="shared" si="59"/>
        <v>3.8130878872974248E-2</v>
      </c>
      <c r="AM119" t="str">
        <f t="shared" si="60"/>
        <v>CL_82:9</v>
      </c>
      <c r="AN119">
        <f t="shared" si="61"/>
        <v>1.5192446178592545E-2</v>
      </c>
      <c r="AO119">
        <f t="shared" si="62"/>
        <v>5.4457708501260804E-2</v>
      </c>
      <c r="AQ119">
        <f t="shared" si="63"/>
        <v>3.1787935955530579E-3</v>
      </c>
      <c r="AR119">
        <f t="shared" si="64"/>
        <v>2.7997263660986468E-2</v>
      </c>
      <c r="AT119">
        <f t="shared" si="55"/>
        <v>1.421599713219522E-3</v>
      </c>
      <c r="AU119">
        <f t="shared" si="56"/>
        <v>1.1429835027263762E-2</v>
      </c>
      <c r="AW119">
        <f t="shared" si="65"/>
        <v>3.4453127875630728E-2</v>
      </c>
    </row>
    <row r="120" spans="1:49" x14ac:dyDescent="0.2">
      <c r="A120" t="s">
        <v>2018</v>
      </c>
      <c r="B120">
        <v>793.66555183946502</v>
      </c>
      <c r="C120">
        <v>4.7743642161616598E-2</v>
      </c>
      <c r="D120">
        <v>2.74260539370953E-2</v>
      </c>
      <c r="E120">
        <v>1.5445506519836101E-2</v>
      </c>
      <c r="F120">
        <v>6.46727806551773E-3</v>
      </c>
      <c r="G120">
        <v>2.04535193813477E-2</v>
      </c>
      <c r="H120">
        <v>4.3162463032449701E-2</v>
      </c>
      <c r="I120">
        <v>0</v>
      </c>
      <c r="J120">
        <v>1.7214443791357899E-2</v>
      </c>
      <c r="K120">
        <v>1.09498840615023E-2</v>
      </c>
      <c r="L120">
        <v>1.2618032073349401E-2</v>
      </c>
      <c r="M120">
        <v>5.9729341307352801E-2</v>
      </c>
      <c r="N120">
        <v>6.7576121938426797E-2</v>
      </c>
      <c r="O120">
        <v>7.3899711078880007E-2</v>
      </c>
      <c r="P120">
        <v>7.7526018428301896E-2</v>
      </c>
      <c r="Q120">
        <v>3.6655120784224997E-2</v>
      </c>
      <c r="R120">
        <v>1.2963965984342201E-2</v>
      </c>
      <c r="S120">
        <v>5.0873153216947499E-2</v>
      </c>
      <c r="T120">
        <v>2.33263616619819E-2</v>
      </c>
      <c r="U120">
        <v>8.8511162345804306E-2</v>
      </c>
      <c r="V120">
        <v>3.75541404588162E-2</v>
      </c>
      <c r="W120">
        <v>2.05780752690592E-2</v>
      </c>
      <c r="X120">
        <v>1.82972764995076E-2</v>
      </c>
      <c r="AA120" t="str">
        <f t="shared" si="47"/>
        <v>CL_82:8</v>
      </c>
      <c r="AB120">
        <f t="shared" si="48"/>
        <v>3.7584848049355947E-2</v>
      </c>
      <c r="AC120">
        <f t="shared" si="49"/>
        <v>1.0956392292676916E-2</v>
      </c>
      <c r="AD120">
        <f t="shared" si="50"/>
        <v>3.18079912068987E-2</v>
      </c>
      <c r="AE120">
        <f t="shared" si="51"/>
        <v>8.6072218956789494E-3</v>
      </c>
      <c r="AF120">
        <f t="shared" si="52"/>
        <v>1.178395806742585E-2</v>
      </c>
      <c r="AG120">
        <f t="shared" si="53"/>
        <v>6.3652731622889799E-2</v>
      </c>
      <c r="AH120">
        <f t="shared" si="54"/>
        <v>7.5712864753590958E-2</v>
      </c>
      <c r="AI120">
        <f t="shared" si="57"/>
        <v>3.7099757439464698E-2</v>
      </c>
      <c r="AJ120">
        <f t="shared" si="58"/>
        <v>6.303265140231025E-2</v>
      </c>
      <c r="AK120">
        <f t="shared" si="59"/>
        <v>1.9437675884283398E-2</v>
      </c>
      <c r="AM120" t="str">
        <f t="shared" si="60"/>
        <v>CL_82:8</v>
      </c>
      <c r="AN120">
        <f t="shared" si="61"/>
        <v>2.0148082302407271E-2</v>
      </c>
      <c r="AO120">
        <f t="shared" si="62"/>
        <v>5.1787136220507825E-2</v>
      </c>
      <c r="AQ120">
        <f t="shared" si="63"/>
        <v>1.3487322508153449E-2</v>
      </c>
      <c r="AR120">
        <f t="shared" si="64"/>
        <v>2.2923247650031803E-2</v>
      </c>
      <c r="AT120">
        <f t="shared" si="55"/>
        <v>6.0317139925388143E-3</v>
      </c>
      <c r="AU120">
        <f t="shared" si="56"/>
        <v>9.3583766650052504E-3</v>
      </c>
      <c r="AW120">
        <f t="shared" si="65"/>
        <v>3.4914022479901372E-2</v>
      </c>
    </row>
    <row r="121" spans="1:49" x14ac:dyDescent="0.2">
      <c r="A121" t="s">
        <v>2019</v>
      </c>
      <c r="B121">
        <v>794.665719063545</v>
      </c>
      <c r="C121">
        <v>1.3779427296520401E-2</v>
      </c>
      <c r="D121">
        <v>5.1840989781745797E-2</v>
      </c>
      <c r="E121">
        <v>3.27585608565047E-2</v>
      </c>
      <c r="F121">
        <v>2.100213705874E-2</v>
      </c>
      <c r="G121">
        <v>4.06038742681058E-2</v>
      </c>
      <c r="H121">
        <v>1.3195507196731199E-2</v>
      </c>
      <c r="I121">
        <v>9.5520587330258904E-3</v>
      </c>
      <c r="J121">
        <v>2.88946917705118E-2</v>
      </c>
      <c r="K121">
        <v>1.7316579431357199E-2</v>
      </c>
      <c r="L121">
        <v>1.6696152578213701E-2</v>
      </c>
      <c r="M121">
        <v>7.66912105454709E-2</v>
      </c>
      <c r="N121">
        <v>3.5788700888770501E-2</v>
      </c>
      <c r="O121">
        <v>0.10265637130154801</v>
      </c>
      <c r="P121">
        <v>0.191456219674458</v>
      </c>
      <c r="Q121">
        <v>4.0737778311948698E-2</v>
      </c>
      <c r="R121">
        <v>4.2606145987538598E-2</v>
      </c>
      <c r="S121">
        <v>5.5546359920786298E-2</v>
      </c>
      <c r="T121">
        <v>3.03976818557006E-2</v>
      </c>
      <c r="U121">
        <v>0.11016176610185099</v>
      </c>
      <c r="V121">
        <v>4.8830173504051201E-2</v>
      </c>
      <c r="W121">
        <v>3.6667897416814997E-2</v>
      </c>
      <c r="X121">
        <v>3.4755269765717002E-2</v>
      </c>
      <c r="AA121" t="str">
        <f t="shared" si="47"/>
        <v>CL_84:21</v>
      </c>
      <c r="AB121">
        <f t="shared" si="48"/>
        <v>3.28102085391331E-2</v>
      </c>
      <c r="AC121">
        <f t="shared" si="49"/>
        <v>2.6880348957622348E-2</v>
      </c>
      <c r="AD121">
        <f t="shared" si="50"/>
        <v>2.6899690732418498E-2</v>
      </c>
      <c r="AE121">
        <f t="shared" si="51"/>
        <v>1.9223375251768846E-2</v>
      </c>
      <c r="AF121">
        <f t="shared" si="52"/>
        <v>1.7006366004785452E-2</v>
      </c>
      <c r="AG121">
        <f t="shared" si="53"/>
        <v>5.6239955717120704E-2</v>
      </c>
      <c r="AH121">
        <f t="shared" si="54"/>
        <v>0.147056295488003</v>
      </c>
      <c r="AI121">
        <f t="shared" si="57"/>
        <v>4.2972020888243451E-2</v>
      </c>
      <c r="AJ121">
        <f t="shared" si="58"/>
        <v>7.9495969802951094E-2</v>
      </c>
      <c r="AK121">
        <f t="shared" si="59"/>
        <v>3.5711583591266E-2</v>
      </c>
      <c r="AM121" t="str">
        <f t="shared" si="60"/>
        <v>CL_84:21</v>
      </c>
      <c r="AN121">
        <f t="shared" si="61"/>
        <v>2.4563997897145647E-2</v>
      </c>
      <c r="AO121">
        <f t="shared" si="62"/>
        <v>7.229516509751685E-2</v>
      </c>
      <c r="AQ121">
        <f t="shared" si="63"/>
        <v>6.412117108819745E-3</v>
      </c>
      <c r="AR121">
        <f t="shared" si="64"/>
        <v>4.4991813633314941E-2</v>
      </c>
      <c r="AT121">
        <f t="shared" si="55"/>
        <v>2.8675859470020733E-3</v>
      </c>
      <c r="AU121">
        <f t="shared" si="56"/>
        <v>1.8367831000669552E-2</v>
      </c>
      <c r="AW121">
        <f t="shared" si="65"/>
        <v>7.6103845264495942E-2</v>
      </c>
    </row>
    <row r="122" spans="1:49" x14ac:dyDescent="0.2">
      <c r="A122" t="s">
        <v>2020</v>
      </c>
      <c r="B122">
        <v>795.66588628762497</v>
      </c>
      <c r="C122">
        <v>2.8177391291861098E-3</v>
      </c>
      <c r="D122">
        <v>1.61021019531934E-2</v>
      </c>
      <c r="E122">
        <v>2.1725241538170799E-2</v>
      </c>
      <c r="F122">
        <v>1.4126823869711201E-2</v>
      </c>
      <c r="G122">
        <v>1.6115787604466501E-2</v>
      </c>
      <c r="H122">
        <v>1.6007917165041699E-2</v>
      </c>
      <c r="I122">
        <v>9.0514390435834802E-3</v>
      </c>
      <c r="J122">
        <v>1.0860525931907601E-2</v>
      </c>
      <c r="K122">
        <v>4.4283713860356197E-3</v>
      </c>
      <c r="L122">
        <v>1.70355983522685E-3</v>
      </c>
      <c r="M122">
        <v>3.7581380287821799E-2</v>
      </c>
      <c r="N122">
        <v>5.01561967817084E-2</v>
      </c>
      <c r="O122">
        <v>3.3685021339991301E-2</v>
      </c>
      <c r="P122">
        <v>3.9936257130863601E-2</v>
      </c>
      <c r="Q122">
        <v>3.7113416100022799E-2</v>
      </c>
      <c r="R122">
        <v>1.2089039155558E-2</v>
      </c>
      <c r="S122">
        <v>1.30735593329908E-2</v>
      </c>
      <c r="T122">
        <v>2.82900740033303E-2</v>
      </c>
      <c r="U122">
        <v>2.0689788030696401E-2</v>
      </c>
      <c r="V122">
        <v>4.0623439649482E-2</v>
      </c>
      <c r="W122">
        <v>3.7467479810411597E-2</v>
      </c>
      <c r="X122">
        <v>2.4690570579804401E-2</v>
      </c>
      <c r="AA122" t="str">
        <f t="shared" si="47"/>
        <v>CL_20:4-20:4-22:6-22:6,_18:2-22:6-22:6-22:6_(1:1)</v>
      </c>
      <c r="AB122">
        <f t="shared" si="48"/>
        <v>9.4599205411897546E-3</v>
      </c>
      <c r="AC122">
        <f t="shared" si="49"/>
        <v>1.7926032703941001E-2</v>
      </c>
      <c r="AD122">
        <f t="shared" si="50"/>
        <v>1.6061852384754098E-2</v>
      </c>
      <c r="AE122">
        <f t="shared" si="51"/>
        <v>9.9559824877455405E-3</v>
      </c>
      <c r="AF122">
        <f t="shared" si="52"/>
        <v>3.0659656106312347E-3</v>
      </c>
      <c r="AG122">
        <f t="shared" si="53"/>
        <v>4.3868788534765099E-2</v>
      </c>
      <c r="AH122">
        <f t="shared" si="54"/>
        <v>3.6810639235427448E-2</v>
      </c>
      <c r="AI122">
        <f t="shared" si="57"/>
        <v>2.068181666816055E-2</v>
      </c>
      <c r="AJ122">
        <f t="shared" si="58"/>
        <v>3.0656613840089199E-2</v>
      </c>
      <c r="AK122">
        <f t="shared" si="59"/>
        <v>3.1079025195107999E-2</v>
      </c>
      <c r="AM122" t="str">
        <f t="shared" si="60"/>
        <v>CL_20:4-20:4-22:6-22:6,_18:2-22:6-22:6-22:6_(1:1)</v>
      </c>
      <c r="AN122">
        <f t="shared" si="61"/>
        <v>1.1293950745652325E-2</v>
      </c>
      <c r="AO122">
        <f t="shared" si="62"/>
        <v>3.2619376694710059E-2</v>
      </c>
      <c r="AQ122">
        <f t="shared" si="63"/>
        <v>5.9070077529528994E-3</v>
      </c>
      <c r="AR122">
        <f t="shared" si="64"/>
        <v>8.5563778637001344E-3</v>
      </c>
      <c r="AT122">
        <f t="shared" si="55"/>
        <v>2.6416941758441934E-3</v>
      </c>
      <c r="AU122">
        <f t="shared" si="56"/>
        <v>3.4931266354184206E-3</v>
      </c>
      <c r="AW122">
        <f t="shared" si="65"/>
        <v>2.4279717635507991E-3</v>
      </c>
    </row>
    <row r="123" spans="1:49" x14ac:dyDescent="0.2">
      <c r="A123" t="s">
        <v>2021</v>
      </c>
      <c r="B123">
        <v>796.66605351170597</v>
      </c>
      <c r="C123">
        <v>6.2142717354151798E-2</v>
      </c>
      <c r="D123">
        <v>2.90750341390941E-2</v>
      </c>
      <c r="E123">
        <v>3.1092365368507999E-2</v>
      </c>
      <c r="F123">
        <v>1.01550230034045E-2</v>
      </c>
      <c r="G123">
        <v>3.0417839420255399E-2</v>
      </c>
      <c r="H123">
        <v>3.4947340315820301E-2</v>
      </c>
      <c r="I123">
        <v>3.6589155713664098E-2</v>
      </c>
      <c r="J123">
        <v>1.5704403636314399E-2</v>
      </c>
      <c r="K123">
        <v>1.83201150692574E-2</v>
      </c>
      <c r="L123">
        <v>2.36535249342344E-2</v>
      </c>
      <c r="M123">
        <v>8.2270473887207304E-2</v>
      </c>
      <c r="N123">
        <v>4.5719244941156797E-2</v>
      </c>
      <c r="O123">
        <v>4.5654016423879701E-2</v>
      </c>
      <c r="P123">
        <v>0.135167235535468</v>
      </c>
      <c r="Q123">
        <v>5.6185588486414501E-2</v>
      </c>
      <c r="R123">
        <v>3.9394840233560699E-2</v>
      </c>
      <c r="S123">
        <v>2.3837337251426002E-2</v>
      </c>
      <c r="T123">
        <v>2.3312180498058801E-2</v>
      </c>
      <c r="U123">
        <v>7.4324629927320099E-2</v>
      </c>
      <c r="V123">
        <v>3.9212312125800099E-2</v>
      </c>
      <c r="W123">
        <v>3.7270072583167897E-2</v>
      </c>
      <c r="X123">
        <v>5.6648834413057E-2</v>
      </c>
      <c r="AA123" t="str">
        <f t="shared" si="47"/>
        <v>CL_20:4-20:4-22:6-22:5,_18:2-22:6-22:6-22:5_(1:1)</v>
      </c>
      <c r="AB123">
        <f t="shared" si="48"/>
        <v>4.5608875746622951E-2</v>
      </c>
      <c r="AC123">
        <f t="shared" si="49"/>
        <v>2.0623694185956248E-2</v>
      </c>
      <c r="AD123">
        <f t="shared" si="50"/>
        <v>3.2682589868037848E-2</v>
      </c>
      <c r="AE123">
        <f t="shared" si="51"/>
        <v>2.6146779674989247E-2</v>
      </c>
      <c r="AF123">
        <f t="shared" si="52"/>
        <v>2.0986820001745898E-2</v>
      </c>
      <c r="AG123">
        <f t="shared" si="53"/>
        <v>6.3994859414182051E-2</v>
      </c>
      <c r="AH123">
        <f t="shared" si="54"/>
        <v>9.041062597967385E-2</v>
      </c>
      <c r="AI123">
        <f t="shared" si="57"/>
        <v>2.3574758874742401E-2</v>
      </c>
      <c r="AJ123">
        <f t="shared" si="58"/>
        <v>5.6768471026560102E-2</v>
      </c>
      <c r="AK123">
        <f t="shared" si="59"/>
        <v>4.6959453498112452E-2</v>
      </c>
      <c r="AM123" t="str">
        <f t="shared" si="60"/>
        <v>CL_20:4-20:4-22:6-22:5,_18:2-22:6-22:6-22:5_(1:1)</v>
      </c>
      <c r="AN123">
        <f t="shared" si="61"/>
        <v>2.9209751895470436E-2</v>
      </c>
      <c r="AO123">
        <f t="shared" si="62"/>
        <v>5.6341633758654176E-2</v>
      </c>
      <c r="AQ123">
        <f t="shared" si="63"/>
        <v>1.0388824060168281E-2</v>
      </c>
      <c r="AR123">
        <f t="shared" si="64"/>
        <v>2.4398481920207795E-2</v>
      </c>
      <c r="AT123">
        <f t="shared" si="55"/>
        <v>4.6460233609643279E-3</v>
      </c>
      <c r="AU123">
        <f t="shared" si="56"/>
        <v>9.9606385338383025E-3</v>
      </c>
      <c r="AW123">
        <f t="shared" si="65"/>
        <v>6.6918365013763886E-2</v>
      </c>
    </row>
    <row r="124" spans="1:49" x14ac:dyDescent="0.2">
      <c r="A124" t="s">
        <v>2022</v>
      </c>
      <c r="B124">
        <v>797.66622073578606</v>
      </c>
      <c r="C124">
        <v>1.28722484926556E-2</v>
      </c>
      <c r="D124">
        <v>2.0352112066733902E-2</v>
      </c>
      <c r="E124">
        <v>1.73678163369466E-2</v>
      </c>
      <c r="F124">
        <v>1.44650661331633E-2</v>
      </c>
      <c r="G124">
        <v>1.6471693879556298E-2</v>
      </c>
      <c r="H124">
        <v>2.3801463593911401E-2</v>
      </c>
      <c r="I124">
        <v>7.8933206488681507E-3</v>
      </c>
      <c r="J124">
        <v>3.4317483370865198E-3</v>
      </c>
      <c r="K124">
        <v>1.3254629095648601E-2</v>
      </c>
      <c r="L124">
        <v>1.28631910998705E-2</v>
      </c>
      <c r="M124">
        <v>3.8931366238595701E-2</v>
      </c>
      <c r="N124">
        <v>4.8067742283285302E-2</v>
      </c>
      <c r="O124">
        <v>3.9141288736252E-2</v>
      </c>
      <c r="P124">
        <v>0.10636210586528499</v>
      </c>
      <c r="Q124">
        <v>3.6721701576238101E-2</v>
      </c>
      <c r="R124">
        <v>1.1217423859829E-2</v>
      </c>
      <c r="S124">
        <v>3.4181039228803098E-2</v>
      </c>
      <c r="T124">
        <v>1.73610458781502E-2</v>
      </c>
      <c r="U124">
        <v>2.5615657041826501E-2</v>
      </c>
      <c r="V124">
        <v>5.23275641400665E-2</v>
      </c>
      <c r="W124">
        <v>4.4709138363209798E-2</v>
      </c>
      <c r="X124">
        <v>3.7732790523630898E-2</v>
      </c>
      <c r="AA124" t="str">
        <f t="shared" si="47"/>
        <v>CL_20:4-20:3-22:6-22:5</v>
      </c>
      <c r="AB124">
        <f t="shared" si="48"/>
        <v>1.6612180279694751E-2</v>
      </c>
      <c r="AC124">
        <f t="shared" si="49"/>
        <v>1.5916441235054951E-2</v>
      </c>
      <c r="AD124">
        <f t="shared" si="50"/>
        <v>2.013657873673385E-2</v>
      </c>
      <c r="AE124">
        <f t="shared" si="51"/>
        <v>5.6625344929773355E-3</v>
      </c>
      <c r="AF124">
        <f t="shared" si="52"/>
        <v>1.305891009775955E-2</v>
      </c>
      <c r="AG124">
        <f t="shared" si="53"/>
        <v>4.3499554260940501E-2</v>
      </c>
      <c r="AH124">
        <f t="shared" si="54"/>
        <v>7.2751697300768498E-2</v>
      </c>
      <c r="AI124">
        <f t="shared" si="57"/>
        <v>2.5771042553476647E-2</v>
      </c>
      <c r="AJ124">
        <f t="shared" si="58"/>
        <v>3.8971610590946504E-2</v>
      </c>
      <c r="AK124">
        <f t="shared" si="59"/>
        <v>4.1220964443420348E-2</v>
      </c>
      <c r="AM124" t="str">
        <f t="shared" si="60"/>
        <v>CL_20:4-20:3-22:6-22:5</v>
      </c>
      <c r="AN124">
        <f t="shared" si="61"/>
        <v>1.4277328968444086E-2</v>
      </c>
      <c r="AO124">
        <f t="shared" si="62"/>
        <v>4.4442973829910498E-2</v>
      </c>
      <c r="AQ124">
        <f t="shared" si="63"/>
        <v>5.4352611693086984E-3</v>
      </c>
      <c r="AR124">
        <f t="shared" si="64"/>
        <v>1.7257114784950362E-2</v>
      </c>
      <c r="AT124">
        <f t="shared" si="55"/>
        <v>2.4307226900078483E-3</v>
      </c>
      <c r="AU124">
        <f t="shared" si="56"/>
        <v>7.0451876092946413E-3</v>
      </c>
      <c r="AW124">
        <f t="shared" si="65"/>
        <v>1.4720979174235585E-2</v>
      </c>
    </row>
    <row r="125" spans="1:49" x14ac:dyDescent="0.2">
      <c r="A125" t="s">
        <v>2023</v>
      </c>
      <c r="B125">
        <v>798.66638795986603</v>
      </c>
      <c r="C125">
        <v>7.5735992577873307E-2</v>
      </c>
      <c r="D125">
        <v>4.4735063112226102E-2</v>
      </c>
      <c r="E125">
        <v>1.5476055815527001E-2</v>
      </c>
      <c r="F125">
        <v>6.0137281565490804E-3</v>
      </c>
      <c r="G125">
        <v>1.85728851177729E-2</v>
      </c>
      <c r="H125">
        <v>2.6381568172671802E-2</v>
      </c>
      <c r="I125">
        <v>1.5641760193837E-2</v>
      </c>
      <c r="J125">
        <v>1.7547620510430101E-2</v>
      </c>
      <c r="K125">
        <v>9.9187006364013508E-3</v>
      </c>
      <c r="L125">
        <v>1.6918077909226399E-2</v>
      </c>
      <c r="M125">
        <v>3.5934167981778703E-2</v>
      </c>
      <c r="N125">
        <v>5.14098043990295E-2</v>
      </c>
      <c r="O125">
        <v>3.1750955201480198E-2</v>
      </c>
      <c r="P125">
        <v>6.1042508144975097E-2</v>
      </c>
      <c r="Q125">
        <v>4.7210989133764099E-2</v>
      </c>
      <c r="R125">
        <v>1.7167509844694E-2</v>
      </c>
      <c r="S125">
        <v>3.20744615832518E-2</v>
      </c>
      <c r="T125">
        <v>2.82665282802388E-2</v>
      </c>
      <c r="U125">
        <v>0.15500187205034599</v>
      </c>
      <c r="V125">
        <v>9.2184496077510406E-2</v>
      </c>
      <c r="W125">
        <v>4.99419303282728E-2</v>
      </c>
      <c r="X125">
        <v>3.9455039372604403E-2</v>
      </c>
      <c r="AA125" t="str">
        <f t="shared" si="47"/>
        <v>CL_84:17</v>
      </c>
      <c r="AB125">
        <f t="shared" si="48"/>
        <v>6.0235527845049708E-2</v>
      </c>
      <c r="AC125">
        <f t="shared" si="49"/>
        <v>1.0744891986038041E-2</v>
      </c>
      <c r="AD125">
        <f t="shared" si="50"/>
        <v>2.2477226645222351E-2</v>
      </c>
      <c r="AE125">
        <f t="shared" si="51"/>
        <v>1.659469035213355E-2</v>
      </c>
      <c r="AF125">
        <f t="shared" si="52"/>
        <v>1.3418389272813875E-2</v>
      </c>
      <c r="AG125">
        <f t="shared" si="53"/>
        <v>4.3671986190404105E-2</v>
      </c>
      <c r="AH125">
        <f t="shared" si="54"/>
        <v>4.6396731673227651E-2</v>
      </c>
      <c r="AI125">
        <f t="shared" si="57"/>
        <v>3.0170494931745298E-2</v>
      </c>
      <c r="AJ125">
        <f t="shared" si="58"/>
        <v>0.12359318406392819</v>
      </c>
      <c r="AK125">
        <f t="shared" si="59"/>
        <v>4.4698484850438605E-2</v>
      </c>
      <c r="AM125" t="str">
        <f t="shared" si="60"/>
        <v>CL_84:17</v>
      </c>
      <c r="AN125">
        <f t="shared" si="61"/>
        <v>2.4694145220251505E-2</v>
      </c>
      <c r="AO125">
        <f t="shared" si="62"/>
        <v>5.7706176341948766E-2</v>
      </c>
      <c r="AQ125">
        <f t="shared" si="63"/>
        <v>2.0343488601943915E-2</v>
      </c>
      <c r="AR125">
        <f t="shared" si="64"/>
        <v>3.7394430090400124E-2</v>
      </c>
      <c r="AT125">
        <f t="shared" si="55"/>
        <v>9.0978846826877506E-3</v>
      </c>
      <c r="AU125">
        <f t="shared" si="56"/>
        <v>1.526621215727629E-2</v>
      </c>
      <c r="AW125">
        <f t="shared" si="65"/>
        <v>0.13219050610631886</v>
      </c>
    </row>
    <row r="126" spans="1:49" x14ac:dyDescent="0.2">
      <c r="A126" t="s">
        <v>2024</v>
      </c>
      <c r="B126">
        <v>799.66655518394703</v>
      </c>
      <c r="C126">
        <v>3.73108002280323E-2</v>
      </c>
      <c r="D126">
        <v>2.1419048518963001E-2</v>
      </c>
      <c r="E126">
        <v>1.97650785158218E-2</v>
      </c>
      <c r="F126">
        <v>1.8410512586532701E-2</v>
      </c>
      <c r="G126">
        <v>1.9435806405403901E-2</v>
      </c>
      <c r="H126">
        <v>9.9920167674520904E-4</v>
      </c>
      <c r="I126">
        <v>0</v>
      </c>
      <c r="J126">
        <v>9.2767269423255205E-3</v>
      </c>
      <c r="K126">
        <v>7.5820951167032897E-4</v>
      </c>
      <c r="L126">
        <v>7.3530401928393E-3</v>
      </c>
      <c r="M126">
        <v>5.8865703819868803E-2</v>
      </c>
      <c r="N126">
        <v>5.9971208735368702E-2</v>
      </c>
      <c r="O126">
        <v>5.6162129025834097E-2</v>
      </c>
      <c r="P126">
        <v>0.108053817824211</v>
      </c>
      <c r="Q126">
        <v>1.7539972878992401E-2</v>
      </c>
      <c r="R126">
        <v>1.1203283442536001E-2</v>
      </c>
      <c r="S126">
        <v>2.0993430770127702E-2</v>
      </c>
      <c r="T126">
        <v>1.94803763841917E-2</v>
      </c>
      <c r="U126">
        <v>4.4555248934181002E-2</v>
      </c>
      <c r="V126">
        <v>4.02378731869346E-2</v>
      </c>
      <c r="W126">
        <v>3.8796127961492399E-2</v>
      </c>
      <c r="X126">
        <v>5.3867699928346599E-2</v>
      </c>
      <c r="AA126" t="str">
        <f t="shared" si="47"/>
        <v>CL_84:16</v>
      </c>
      <c r="AB126">
        <f t="shared" si="48"/>
        <v>2.936492437349765E-2</v>
      </c>
      <c r="AC126">
        <f t="shared" si="49"/>
        <v>1.9087795551177251E-2</v>
      </c>
      <c r="AD126">
        <f t="shared" si="50"/>
        <v>1.0217504041074556E-2</v>
      </c>
      <c r="AE126">
        <f t="shared" si="51"/>
        <v>4.6383634711627602E-3</v>
      </c>
      <c r="AF126">
        <f t="shared" si="52"/>
        <v>4.0556248522548143E-3</v>
      </c>
      <c r="AG126">
        <f t="shared" si="53"/>
        <v>5.9418456277618756E-2</v>
      </c>
      <c r="AH126">
        <f t="shared" si="54"/>
        <v>8.2107973425022546E-2</v>
      </c>
      <c r="AI126">
        <f t="shared" si="57"/>
        <v>2.0236903577159703E-2</v>
      </c>
      <c r="AJ126">
        <f t="shared" si="58"/>
        <v>4.2396561060557801E-2</v>
      </c>
      <c r="AK126">
        <f t="shared" si="59"/>
        <v>4.6331913944919499E-2</v>
      </c>
      <c r="AM126" t="str">
        <f t="shared" si="60"/>
        <v>CL_84:16</v>
      </c>
      <c r="AN126">
        <f t="shared" si="61"/>
        <v>1.3472842457833405E-2</v>
      </c>
      <c r="AO126">
        <f t="shared" si="62"/>
        <v>5.0098361657055654E-2</v>
      </c>
      <c r="AQ126">
        <f t="shared" si="63"/>
        <v>1.074028864205945E-2</v>
      </c>
      <c r="AR126">
        <f t="shared" si="64"/>
        <v>2.2785356858770447E-2</v>
      </c>
      <c r="AT126">
        <f t="shared" si="55"/>
        <v>4.8032031003227673E-3</v>
      </c>
      <c r="AU126">
        <f t="shared" si="56"/>
        <v>9.3020829852020915E-3</v>
      </c>
      <c r="AW126">
        <f t="shared" si="65"/>
        <v>1.8795108770737208E-2</v>
      </c>
    </row>
    <row r="127" spans="1:49" x14ac:dyDescent="0.2">
      <c r="A127" t="s">
        <v>2025</v>
      </c>
      <c r="B127">
        <v>800.666722408027</v>
      </c>
      <c r="C127">
        <v>2.4917718561588701E-2</v>
      </c>
      <c r="D127">
        <v>4.3010348489376703E-2</v>
      </c>
      <c r="E127">
        <v>1.2854584882040001E-2</v>
      </c>
      <c r="F127">
        <v>1.23736186984562E-2</v>
      </c>
      <c r="G127">
        <v>2.2116037231327702E-2</v>
      </c>
      <c r="H127">
        <v>3.9116894718955901E-2</v>
      </c>
      <c r="I127">
        <v>1.28100541655017E-2</v>
      </c>
      <c r="J127">
        <v>7.7232980491500599E-3</v>
      </c>
      <c r="K127">
        <v>1.00561139216846E-2</v>
      </c>
      <c r="L127">
        <v>7.9813981083881498E-3</v>
      </c>
      <c r="M127">
        <v>4.9212983983498299E-2</v>
      </c>
      <c r="N127">
        <v>4.4397944000864602E-2</v>
      </c>
      <c r="O127">
        <v>0.105303016262555</v>
      </c>
      <c r="P127">
        <v>7.1644963112970306E-2</v>
      </c>
      <c r="Q127">
        <v>2.3863997192335201E-2</v>
      </c>
      <c r="R127">
        <v>8.0337802623824204E-3</v>
      </c>
      <c r="S127">
        <v>2.9554635850930301E-2</v>
      </c>
      <c r="T127">
        <v>1.77861295349011E-2</v>
      </c>
      <c r="U127">
        <v>0.102326101542276</v>
      </c>
      <c r="V127">
        <v>7.7126648863170597E-2</v>
      </c>
      <c r="W127">
        <v>5.04468542420533E-2</v>
      </c>
      <c r="X127">
        <v>8.01033021787768E-2</v>
      </c>
      <c r="AA127" t="str">
        <f t="shared" si="47"/>
        <v>CL_84:15</v>
      </c>
      <c r="AB127">
        <f t="shared" si="48"/>
        <v>3.3964033525482704E-2</v>
      </c>
      <c r="AC127">
        <f t="shared" si="49"/>
        <v>1.26141017902481E-2</v>
      </c>
      <c r="AD127">
        <f t="shared" si="50"/>
        <v>3.0616465975141803E-2</v>
      </c>
      <c r="AE127">
        <f t="shared" si="51"/>
        <v>1.026667610732588E-2</v>
      </c>
      <c r="AF127">
        <f t="shared" si="52"/>
        <v>9.0187560150363742E-3</v>
      </c>
      <c r="AG127">
        <f t="shared" si="53"/>
        <v>4.6805463992181454E-2</v>
      </c>
      <c r="AH127">
        <f t="shared" si="54"/>
        <v>8.8473989687762655E-2</v>
      </c>
      <c r="AI127">
        <f t="shared" si="57"/>
        <v>2.3670382692915701E-2</v>
      </c>
      <c r="AJ127">
        <f t="shared" si="58"/>
        <v>8.9726375202723307E-2</v>
      </c>
      <c r="AK127">
        <f t="shared" si="59"/>
        <v>6.5275078210415047E-2</v>
      </c>
      <c r="AM127" t="str">
        <f t="shared" si="60"/>
        <v>CL_84:15</v>
      </c>
      <c r="AN127">
        <f t="shared" si="61"/>
        <v>1.9296006682646971E-2</v>
      </c>
      <c r="AO127">
        <f t="shared" si="62"/>
        <v>6.2790257957199641E-2</v>
      </c>
      <c r="AQ127">
        <f t="shared" si="63"/>
        <v>1.1990645885122046E-2</v>
      </c>
      <c r="AR127">
        <f t="shared" si="64"/>
        <v>2.8183599390248799E-2</v>
      </c>
      <c r="AT127">
        <f t="shared" si="55"/>
        <v>5.3623798586522053E-3</v>
      </c>
      <c r="AU127">
        <f t="shared" si="56"/>
        <v>1.1505906270187445E-2</v>
      </c>
      <c r="AW127">
        <f t="shared" si="65"/>
        <v>2.216015982348676E-2</v>
      </c>
    </row>
    <row r="128" spans="1:49" x14ac:dyDescent="0.2">
      <c r="A128" t="s">
        <v>2026</v>
      </c>
      <c r="B128">
        <v>801.66688963210697</v>
      </c>
      <c r="C128">
        <v>7.1652254088154899E-2</v>
      </c>
      <c r="D128">
        <v>6.0125042085014201E-2</v>
      </c>
      <c r="E128">
        <v>2.64581462737557E-2</v>
      </c>
      <c r="F128">
        <v>1.9396936664940301E-2</v>
      </c>
      <c r="G128">
        <v>4.1995978941758001E-2</v>
      </c>
      <c r="H128">
        <v>1.43417584953395E-2</v>
      </c>
      <c r="I128">
        <v>2.3173956227379802E-2</v>
      </c>
      <c r="J128">
        <v>5.3369254298685602E-3</v>
      </c>
      <c r="K128">
        <v>1.10788726465691E-2</v>
      </c>
      <c r="L128">
        <v>5.3954184545212296E-3</v>
      </c>
      <c r="M128">
        <v>0.10106441166791701</v>
      </c>
      <c r="N128">
        <v>7.1268828186450001E-2</v>
      </c>
      <c r="O128">
        <v>0.16552957847934699</v>
      </c>
      <c r="P128">
        <v>0.30153005695833901</v>
      </c>
      <c r="Q128">
        <v>2.82968815585369E-2</v>
      </c>
      <c r="R128">
        <v>6.1669680089288102E-2</v>
      </c>
      <c r="S128">
        <v>3.8795890847442602E-2</v>
      </c>
      <c r="T128">
        <v>2.80802105676221E-2</v>
      </c>
      <c r="U128">
        <v>0.12609089492279399</v>
      </c>
      <c r="V128">
        <v>0.44115168333228899</v>
      </c>
      <c r="W128">
        <v>0.57174958174409696</v>
      </c>
      <c r="X128">
        <v>0.85051095456260395</v>
      </c>
      <c r="AA128" t="str">
        <f t="shared" si="47"/>
        <v>CL_84:14</v>
      </c>
      <c r="AB128">
        <f t="shared" si="48"/>
        <v>6.5888648086584553E-2</v>
      </c>
      <c r="AC128">
        <f t="shared" si="49"/>
        <v>2.2927541469348001E-2</v>
      </c>
      <c r="AD128">
        <f t="shared" si="50"/>
        <v>2.8168868718548751E-2</v>
      </c>
      <c r="AE128">
        <f t="shared" si="51"/>
        <v>1.4255440828624181E-2</v>
      </c>
      <c r="AF128">
        <f t="shared" si="52"/>
        <v>8.2371455505451645E-3</v>
      </c>
      <c r="AG128">
        <f t="shared" si="53"/>
        <v>8.6166619927183496E-2</v>
      </c>
      <c r="AH128">
        <f t="shared" si="54"/>
        <v>0.23352981771884301</v>
      </c>
      <c r="AI128">
        <f t="shared" si="57"/>
        <v>3.3438050707532349E-2</v>
      </c>
      <c r="AJ128">
        <f t="shared" si="58"/>
        <v>0.28362128912754148</v>
      </c>
      <c r="AK128">
        <f t="shared" si="59"/>
        <v>0.71113026815335045</v>
      </c>
      <c r="AM128" t="str">
        <f t="shared" si="60"/>
        <v>CL_84:14</v>
      </c>
      <c r="AN128">
        <f t="shared" si="61"/>
        <v>2.7895528930730128E-2</v>
      </c>
      <c r="AO128">
        <f t="shared" si="62"/>
        <v>0.26957720912689015</v>
      </c>
      <c r="AQ128">
        <f t="shared" si="63"/>
        <v>2.2587257236119616E-2</v>
      </c>
      <c r="AR128">
        <f t="shared" si="64"/>
        <v>0.26733261160752558</v>
      </c>
      <c r="AT128">
        <f t="shared" si="55"/>
        <v>1.0101328521047495E-2</v>
      </c>
      <c r="AU128">
        <f t="shared" si="56"/>
        <v>0.10913808167401219</v>
      </c>
      <c r="AW128">
        <f t="shared" si="65"/>
        <v>0.11324197189217867</v>
      </c>
    </row>
    <row r="129" spans="1:49" x14ac:dyDescent="0.2">
      <c r="A129" t="s">
        <v>2027</v>
      </c>
      <c r="B129">
        <v>802.66705685618695</v>
      </c>
      <c r="C129">
        <v>6.6073802698315906E-2</v>
      </c>
      <c r="D129">
        <v>3.42980291424757E-3</v>
      </c>
      <c r="E129">
        <v>2.7147968631634399E-2</v>
      </c>
      <c r="F129">
        <v>6.1481146554513396E-3</v>
      </c>
      <c r="G129">
        <v>1.64065642625554E-2</v>
      </c>
      <c r="H129">
        <v>1.7981527524759702E-2</v>
      </c>
      <c r="I129">
        <v>2.3049292857564001E-2</v>
      </c>
      <c r="J129">
        <v>1.2979364935327101E-2</v>
      </c>
      <c r="K129">
        <v>1.9749096011881899E-2</v>
      </c>
      <c r="L129">
        <v>9.7624574359645496E-3</v>
      </c>
      <c r="M129">
        <v>3.5715471077026197E-2</v>
      </c>
      <c r="N129">
        <v>4.75806793329046E-2</v>
      </c>
      <c r="O129">
        <v>0.25989105370763999</v>
      </c>
      <c r="P129">
        <v>7.5271120087233107E-2</v>
      </c>
      <c r="Q129">
        <v>4.04389350363989E-2</v>
      </c>
      <c r="R129">
        <v>1.3243100346695701E-2</v>
      </c>
      <c r="S129">
        <v>2.0433275840748999E-2</v>
      </c>
      <c r="T129">
        <v>1.83246319321312E-2</v>
      </c>
      <c r="U129">
        <v>9.3148790127485795E-2</v>
      </c>
      <c r="V129">
        <v>0.24022922758066401</v>
      </c>
      <c r="W129">
        <v>0.200224538645843</v>
      </c>
      <c r="X129">
        <v>0.26010609121547701</v>
      </c>
      <c r="AA129" t="str">
        <f t="shared" si="47"/>
        <v>CL_84:13</v>
      </c>
      <c r="AB129">
        <f t="shared" si="48"/>
        <v>3.4751802806281741E-2</v>
      </c>
      <c r="AC129">
        <f t="shared" si="49"/>
        <v>1.6648041643542871E-2</v>
      </c>
      <c r="AD129">
        <f t="shared" si="50"/>
        <v>1.7194045893657549E-2</v>
      </c>
      <c r="AE129">
        <f t="shared" si="51"/>
        <v>1.8014328896445553E-2</v>
      </c>
      <c r="AF129">
        <f t="shared" si="52"/>
        <v>1.4755776723923225E-2</v>
      </c>
      <c r="AG129">
        <f t="shared" si="53"/>
        <v>4.1648075204965398E-2</v>
      </c>
      <c r="AH129">
        <f t="shared" si="54"/>
        <v>0.16758108689743656</v>
      </c>
      <c r="AI129">
        <f t="shared" si="57"/>
        <v>1.9378953886440099E-2</v>
      </c>
      <c r="AJ129">
        <f t="shared" si="58"/>
        <v>0.16668900885407489</v>
      </c>
      <c r="AK129">
        <f t="shared" si="59"/>
        <v>0.23016531493066</v>
      </c>
      <c r="AM129" t="str">
        <f t="shared" si="60"/>
        <v>CL_84:13</v>
      </c>
      <c r="AN129">
        <f t="shared" si="61"/>
        <v>2.0272799192770186E-2</v>
      </c>
      <c r="AO129">
        <f t="shared" si="62"/>
        <v>0.12509248795471536</v>
      </c>
      <c r="AQ129">
        <f t="shared" si="63"/>
        <v>8.1822576317404846E-3</v>
      </c>
      <c r="AR129">
        <f t="shared" si="64"/>
        <v>9.0435297124682082E-2</v>
      </c>
      <c r="AT129">
        <f t="shared" si="55"/>
        <v>3.6592168547976327E-3</v>
      </c>
      <c r="AU129">
        <f t="shared" si="56"/>
        <v>3.6920055448742967E-2</v>
      </c>
      <c r="AW129">
        <f t="shared" si="65"/>
        <v>6.0279121554374746E-2</v>
      </c>
    </row>
    <row r="130" spans="1:49" x14ac:dyDescent="0.2">
      <c r="A130" t="s">
        <v>2028</v>
      </c>
      <c r="B130">
        <v>803.66722408026806</v>
      </c>
      <c r="C130">
        <v>1.3819793180489801E-2</v>
      </c>
      <c r="D130">
        <v>3.3781836933170398E-2</v>
      </c>
      <c r="E130">
        <v>1.9627200553661E-2</v>
      </c>
      <c r="F130">
        <v>1.3170742319323501E-2</v>
      </c>
      <c r="G130">
        <v>2.3343750147038201E-2</v>
      </c>
      <c r="H130">
        <v>1.82149128325103E-2</v>
      </c>
      <c r="I130">
        <v>4.3912006814227104E-3</v>
      </c>
      <c r="J130">
        <v>1.9184498522264601E-2</v>
      </c>
      <c r="K130">
        <v>8.4915130697794799E-3</v>
      </c>
      <c r="L130">
        <v>6.0679000230109501E-3</v>
      </c>
      <c r="M130">
        <v>2.1014930170080499E-2</v>
      </c>
      <c r="N130">
        <v>3.2932777317429697E-2</v>
      </c>
      <c r="O130">
        <v>0.12037288433658599</v>
      </c>
      <c r="P130">
        <v>0.124648338920158</v>
      </c>
      <c r="Q130">
        <v>3.6764505406773298E-2</v>
      </c>
      <c r="R130">
        <v>3.5128654472050297E-2</v>
      </c>
      <c r="S130">
        <v>3.6705583438001399E-2</v>
      </c>
      <c r="T130">
        <v>3.1689444081393202E-2</v>
      </c>
      <c r="U130">
        <v>0.14674473721774001</v>
      </c>
      <c r="V130">
        <v>9.9692304191056305E-2</v>
      </c>
      <c r="W130">
        <v>8.3452818403905102E-2</v>
      </c>
      <c r="X130">
        <v>7.4000884034080006E-2</v>
      </c>
      <c r="AA130" t="str">
        <f t="shared" si="47"/>
        <v>CL_84:12</v>
      </c>
      <c r="AB130">
        <f t="shared" si="48"/>
        <v>2.3800815056830099E-2</v>
      </c>
      <c r="AC130">
        <f t="shared" si="49"/>
        <v>1.639897143649225E-2</v>
      </c>
      <c r="AD130">
        <f t="shared" si="50"/>
        <v>2.0779331489774251E-2</v>
      </c>
      <c r="AE130">
        <f t="shared" si="51"/>
        <v>1.1787849601843656E-2</v>
      </c>
      <c r="AF130">
        <f t="shared" si="52"/>
        <v>7.279706546395215E-3</v>
      </c>
      <c r="AG130">
        <f t="shared" si="53"/>
        <v>2.6973853743755098E-2</v>
      </c>
      <c r="AH130">
        <f t="shared" si="54"/>
        <v>0.122510611628372</v>
      </c>
      <c r="AI130">
        <f t="shared" si="57"/>
        <v>3.4197513759697304E-2</v>
      </c>
      <c r="AJ130">
        <f t="shared" si="58"/>
        <v>0.12321852070439815</v>
      </c>
      <c r="AK130">
        <f t="shared" si="59"/>
        <v>7.8726851218992561E-2</v>
      </c>
      <c r="AM130" t="str">
        <f t="shared" si="60"/>
        <v>CL_84:12</v>
      </c>
      <c r="AN130">
        <f t="shared" si="61"/>
        <v>1.6009334826267096E-2</v>
      </c>
      <c r="AO130">
        <f t="shared" si="62"/>
        <v>7.7125470211043018E-2</v>
      </c>
      <c r="AQ130">
        <f t="shared" si="63"/>
        <v>6.6640677601205994E-3</v>
      </c>
      <c r="AR130">
        <f t="shared" si="64"/>
        <v>4.621941925683714E-2</v>
      </c>
      <c r="AT130">
        <f t="shared" si="55"/>
        <v>2.9802617036588843E-3</v>
      </c>
      <c r="AU130">
        <f t="shared" si="56"/>
        <v>1.8868998897836314E-2</v>
      </c>
      <c r="AW130">
        <f t="shared" si="65"/>
        <v>4.0875397144386851E-2</v>
      </c>
    </row>
    <row r="131" spans="1:49" x14ac:dyDescent="0.2">
      <c r="A131" t="s">
        <v>2029</v>
      </c>
      <c r="B131">
        <v>804.66739130434803</v>
      </c>
      <c r="C131">
        <v>8.5874506804910197E-2</v>
      </c>
      <c r="D131">
        <v>5.4065648429928302E-2</v>
      </c>
      <c r="E131">
        <v>4.85162336132988E-2</v>
      </c>
      <c r="F131">
        <v>2.6245664214690101E-2</v>
      </c>
      <c r="G131">
        <v>3.8088555856605602E-2</v>
      </c>
      <c r="H131">
        <v>4.4469657014279199E-2</v>
      </c>
      <c r="I131">
        <v>4.0208649810860003E-2</v>
      </c>
      <c r="J131">
        <v>2.2564488977116999E-2</v>
      </c>
      <c r="K131">
        <v>2.4690512407458499E-2</v>
      </c>
      <c r="L131">
        <v>4.1382757573619901E-2</v>
      </c>
      <c r="M131">
        <v>6.1800127983026303E-2</v>
      </c>
      <c r="N131">
        <v>3.2741092251446599E-2</v>
      </c>
      <c r="O131">
        <v>9.2838375548190397E-2</v>
      </c>
      <c r="P131">
        <v>0.162195516047968</v>
      </c>
      <c r="Q131">
        <v>3.5589194640874199E-2</v>
      </c>
      <c r="R131">
        <v>6.8727383252052202E-2</v>
      </c>
      <c r="S131">
        <v>6.6452651505999494E-2</v>
      </c>
      <c r="T131">
        <v>3.0296784365976499E-2</v>
      </c>
      <c r="U131">
        <v>7.8023764653783204E-2</v>
      </c>
      <c r="V131">
        <v>0.128400605237115</v>
      </c>
      <c r="W131">
        <v>5.8181406052052499E-2</v>
      </c>
      <c r="X131">
        <v>9.7116842081457905E-2</v>
      </c>
      <c r="AA131" t="str">
        <f t="shared" si="47"/>
        <v>CL_84:11</v>
      </c>
      <c r="AB131">
        <f t="shared" si="48"/>
        <v>6.9970077617419246E-2</v>
      </c>
      <c r="AC131">
        <f t="shared" si="49"/>
        <v>3.7380948913994447E-2</v>
      </c>
      <c r="AD131">
        <f t="shared" si="50"/>
        <v>4.12791064354424E-2</v>
      </c>
      <c r="AE131">
        <f t="shared" si="51"/>
        <v>3.1386569393988498E-2</v>
      </c>
      <c r="AF131">
        <f t="shared" si="52"/>
        <v>3.3036634990539201E-2</v>
      </c>
      <c r="AG131">
        <f t="shared" si="53"/>
        <v>4.7270610117236447E-2</v>
      </c>
      <c r="AH131">
        <f t="shared" si="54"/>
        <v>0.12751694579807921</v>
      </c>
      <c r="AI131">
        <f t="shared" si="57"/>
        <v>4.8374717935987993E-2</v>
      </c>
      <c r="AJ131">
        <f t="shared" si="58"/>
        <v>0.10321218494544909</v>
      </c>
      <c r="AK131">
        <f t="shared" si="59"/>
        <v>7.7649124066755199E-2</v>
      </c>
      <c r="AM131" t="str">
        <f t="shared" si="60"/>
        <v>CL_84:11</v>
      </c>
      <c r="AN131">
        <f t="shared" si="61"/>
        <v>4.2610667470276767E-2</v>
      </c>
      <c r="AO131">
        <f t="shared" si="62"/>
        <v>8.0804716572701579E-2</v>
      </c>
      <c r="AQ131">
        <f t="shared" si="63"/>
        <v>1.5774210044532982E-2</v>
      </c>
      <c r="AR131">
        <f t="shared" si="64"/>
        <v>3.4893860023961255E-2</v>
      </c>
      <c r="AT131">
        <f t="shared" si="55"/>
        <v>7.0544411901871463E-3</v>
      </c>
      <c r="AU131">
        <f t="shared" si="56"/>
        <v>1.4245358702467514E-2</v>
      </c>
      <c r="AW131">
        <f t="shared" si="65"/>
        <v>7.0673488520975117E-2</v>
      </c>
    </row>
    <row r="132" spans="1:49" x14ac:dyDescent="0.2">
      <c r="A132" t="s">
        <v>2030</v>
      </c>
      <c r="B132">
        <v>805.667558528428</v>
      </c>
      <c r="C132">
        <v>2.89249246002534E-2</v>
      </c>
      <c r="D132">
        <v>5.7490421044440403E-2</v>
      </c>
      <c r="E132">
        <v>4.0024547618418102E-2</v>
      </c>
      <c r="F132">
        <v>4.0480795634627899E-2</v>
      </c>
      <c r="G132">
        <v>3.9046939160355003E-2</v>
      </c>
      <c r="H132">
        <v>3.71383682463233E-2</v>
      </c>
      <c r="I132">
        <v>4.3701791605442297E-2</v>
      </c>
      <c r="J132">
        <v>2.3227666558149802E-2</v>
      </c>
      <c r="K132">
        <v>2.2439696211683499E-2</v>
      </c>
      <c r="L132">
        <v>3.98942309326984E-2</v>
      </c>
      <c r="M132">
        <v>3.0236903301779399E-2</v>
      </c>
      <c r="N132">
        <v>5.0144453446211497E-2</v>
      </c>
      <c r="O132">
        <v>0.193209988744481</v>
      </c>
      <c r="P132">
        <v>7.0527129980352904E-2</v>
      </c>
      <c r="Q132">
        <v>4.2886820385705002E-2</v>
      </c>
      <c r="R132">
        <v>3.0248380157872699E-2</v>
      </c>
      <c r="S132">
        <v>2.8851750118215901E-2</v>
      </c>
      <c r="T132">
        <v>2.9409852121814802E-2</v>
      </c>
      <c r="U132">
        <v>8.7641359451514897E-2</v>
      </c>
      <c r="V132">
        <v>8.72664250397404E-2</v>
      </c>
      <c r="W132">
        <v>9.6574657615440304E-2</v>
      </c>
      <c r="X132">
        <v>4.4739293115209598E-2</v>
      </c>
      <c r="AA132" t="str">
        <f t="shared" si="47"/>
        <v>CL_84:10</v>
      </c>
      <c r="AB132">
        <f t="shared" si="48"/>
        <v>4.3207672822346901E-2</v>
      </c>
      <c r="AC132">
        <f t="shared" si="49"/>
        <v>4.0252671626523004E-2</v>
      </c>
      <c r="AD132">
        <f t="shared" si="50"/>
        <v>3.8092653703339155E-2</v>
      </c>
      <c r="AE132">
        <f t="shared" si="51"/>
        <v>3.3464729081796048E-2</v>
      </c>
      <c r="AF132">
        <f t="shared" si="52"/>
        <v>3.116696357219095E-2</v>
      </c>
      <c r="AG132">
        <f t="shared" si="53"/>
        <v>4.0190678373995446E-2</v>
      </c>
      <c r="AH132">
        <f t="shared" si="54"/>
        <v>0.13186855936241695</v>
      </c>
      <c r="AI132">
        <f t="shared" si="57"/>
        <v>2.913080112001535E-2</v>
      </c>
      <c r="AJ132">
        <f t="shared" si="58"/>
        <v>8.7453892245627649E-2</v>
      </c>
      <c r="AK132">
        <f t="shared" si="59"/>
        <v>7.0656975365324948E-2</v>
      </c>
      <c r="AM132" t="str">
        <f t="shared" si="60"/>
        <v>CL_84:10</v>
      </c>
      <c r="AN132">
        <f t="shared" si="61"/>
        <v>3.7236938161239214E-2</v>
      </c>
      <c r="AO132">
        <f t="shared" si="62"/>
        <v>7.1860181293476072E-2</v>
      </c>
      <c r="AQ132">
        <f t="shared" si="63"/>
        <v>4.9130113643951054E-3</v>
      </c>
      <c r="AR132">
        <f t="shared" si="64"/>
        <v>4.0848421968923312E-2</v>
      </c>
      <c r="AT132">
        <f t="shared" si="55"/>
        <v>2.1971654770032889E-3</v>
      </c>
      <c r="AU132">
        <f t="shared" si="56"/>
        <v>1.667629843695945E-2</v>
      </c>
      <c r="AW132">
        <f t="shared" si="65"/>
        <v>0.13100423303532613</v>
      </c>
    </row>
    <row r="133" spans="1:49" x14ac:dyDescent="0.2">
      <c r="A133" t="s">
        <v>2031</v>
      </c>
      <c r="B133">
        <v>806.66772575250798</v>
      </c>
      <c r="C133">
        <v>8.4089798500793303E-2</v>
      </c>
      <c r="D133">
        <v>6.6491349651951095E-2</v>
      </c>
      <c r="E133">
        <v>1.3475951063693301E-2</v>
      </c>
      <c r="F133">
        <v>1.6866068030178899E-2</v>
      </c>
      <c r="G133">
        <v>2.7443488961254502E-2</v>
      </c>
      <c r="H133">
        <v>6.1037418793609799E-2</v>
      </c>
      <c r="I133">
        <v>2.7378178315881699E-2</v>
      </c>
      <c r="J133">
        <v>3.3305886938943798E-2</v>
      </c>
      <c r="K133">
        <v>2.5181458613056099E-2</v>
      </c>
      <c r="L133">
        <v>5.1364396201702002E-2</v>
      </c>
      <c r="M133">
        <v>7.5864868902839805E-2</v>
      </c>
      <c r="N133">
        <v>8.4513122389528905E-2</v>
      </c>
      <c r="O133">
        <v>0.15119166687732899</v>
      </c>
      <c r="P133">
        <v>0.117346675852079</v>
      </c>
      <c r="Q133">
        <v>5.6877153176832299E-2</v>
      </c>
      <c r="R133">
        <v>3.4691975279611903E-2</v>
      </c>
      <c r="S133">
        <v>5.3821344002697898E-2</v>
      </c>
      <c r="T133">
        <v>8.0954546209483599E-2</v>
      </c>
      <c r="U133">
        <v>0.16867690323304399</v>
      </c>
      <c r="V133">
        <v>0.12816583378083199</v>
      </c>
      <c r="W133">
        <v>6.1717619866722903E-2</v>
      </c>
      <c r="X133">
        <v>9.6118760594634894E-2</v>
      </c>
      <c r="AA133" t="str">
        <f t="shared" si="47"/>
        <v>CL_84:9</v>
      </c>
      <c r="AB133">
        <f t="shared" si="48"/>
        <v>7.5290574076372199E-2</v>
      </c>
      <c r="AC133">
        <f t="shared" si="49"/>
        <v>1.51710095469361E-2</v>
      </c>
      <c r="AD133">
        <f t="shared" si="50"/>
        <v>4.4240453877432154E-2</v>
      </c>
      <c r="AE133">
        <f t="shared" si="51"/>
        <v>3.0342032627412748E-2</v>
      </c>
      <c r="AF133">
        <f t="shared" si="52"/>
        <v>3.8272927407379052E-2</v>
      </c>
      <c r="AG133">
        <f t="shared" si="53"/>
        <v>8.0188995646184355E-2</v>
      </c>
      <c r="AH133">
        <f t="shared" si="54"/>
        <v>0.13426917136470401</v>
      </c>
      <c r="AI133">
        <f t="shared" si="57"/>
        <v>6.7387945106090752E-2</v>
      </c>
      <c r="AJ133">
        <f t="shared" si="58"/>
        <v>0.14842136850693799</v>
      </c>
      <c r="AK133">
        <f t="shared" si="59"/>
        <v>7.8918190230678892E-2</v>
      </c>
      <c r="AM133" t="str">
        <f t="shared" si="60"/>
        <v>CL_84:9</v>
      </c>
      <c r="AN133">
        <f t="shared" si="61"/>
        <v>4.066339950710645E-2</v>
      </c>
      <c r="AO133">
        <f t="shared" si="62"/>
        <v>0.10183713417091919</v>
      </c>
      <c r="AQ133">
        <f t="shared" si="63"/>
        <v>2.221454171047018E-2</v>
      </c>
      <c r="AR133">
        <f t="shared" si="64"/>
        <v>3.6751171564177516E-2</v>
      </c>
      <c r="AT133">
        <f t="shared" si="55"/>
        <v>9.9346450707231537E-3</v>
      </c>
      <c r="AU133">
        <f t="shared" si="56"/>
        <v>1.5003602963619607E-2</v>
      </c>
      <c r="AW133">
        <f t="shared" si="65"/>
        <v>1.6714774825030341E-2</v>
      </c>
    </row>
    <row r="134" spans="1:49" x14ac:dyDescent="0.2">
      <c r="A134" t="s">
        <v>2032</v>
      </c>
      <c r="B134">
        <v>807.66789297658897</v>
      </c>
      <c r="C134">
        <v>2.9871598066981499E-2</v>
      </c>
      <c r="D134">
        <v>2.84060114152269E-2</v>
      </c>
      <c r="E134">
        <v>9.0810407594953298E-3</v>
      </c>
      <c r="F134">
        <v>1.7426946737123E-2</v>
      </c>
      <c r="G134">
        <v>3.54161551024725E-3</v>
      </c>
      <c r="H134">
        <v>2.67113067166482E-2</v>
      </c>
      <c r="I134">
        <v>1.8916463002645E-2</v>
      </c>
      <c r="J134">
        <v>1.3876678001290299E-2</v>
      </c>
      <c r="K134">
        <v>0</v>
      </c>
      <c r="L134">
        <v>1.2570793742121399E-2</v>
      </c>
      <c r="M134">
        <v>2.4382530119067901E-2</v>
      </c>
      <c r="N134">
        <v>6.0502745342110699E-3</v>
      </c>
      <c r="O134">
        <v>5.94869969016966E-2</v>
      </c>
      <c r="P134">
        <v>7.1072784736705197E-2</v>
      </c>
      <c r="Q134">
        <v>1.5661118303365199E-2</v>
      </c>
      <c r="R134">
        <v>8.9530958838818907E-3</v>
      </c>
      <c r="S134">
        <v>2.1046907677778202E-2</v>
      </c>
      <c r="T134">
        <v>2.5504696429648699E-2</v>
      </c>
      <c r="U134">
        <v>3.16306059948403E-2</v>
      </c>
      <c r="V134">
        <v>2.5895355148998898E-2</v>
      </c>
      <c r="W134">
        <v>4.03597737848813E-2</v>
      </c>
      <c r="X134">
        <v>1.8870374162271102E-2</v>
      </c>
      <c r="AA134" t="str">
        <f t="shared" si="47"/>
        <v>CL_86:22</v>
      </c>
      <c r="AB134">
        <f t="shared" si="48"/>
        <v>2.91388047411042E-2</v>
      </c>
      <c r="AC134">
        <f t="shared" si="49"/>
        <v>1.3253993748309165E-2</v>
      </c>
      <c r="AD134">
        <f t="shared" si="50"/>
        <v>1.5126461113447724E-2</v>
      </c>
      <c r="AE134">
        <f t="shared" si="51"/>
        <v>1.6396570501967651E-2</v>
      </c>
      <c r="AF134">
        <f t="shared" si="52"/>
        <v>6.2853968710606997E-3</v>
      </c>
      <c r="AG134">
        <f t="shared" si="53"/>
        <v>1.5216402326639485E-2</v>
      </c>
      <c r="AH134">
        <f t="shared" si="54"/>
        <v>6.5279890819200895E-2</v>
      </c>
      <c r="AI134">
        <f t="shared" si="57"/>
        <v>2.3275802053713449E-2</v>
      </c>
      <c r="AJ134">
        <f t="shared" si="58"/>
        <v>2.8762980571919599E-2</v>
      </c>
      <c r="AK134">
        <f t="shared" si="59"/>
        <v>2.9615073973576201E-2</v>
      </c>
      <c r="AM134" t="str">
        <f t="shared" si="60"/>
        <v>CL_86:22</v>
      </c>
      <c r="AN134">
        <f t="shared" si="61"/>
        <v>1.6040245395177889E-2</v>
      </c>
      <c r="AO134">
        <f t="shared" si="62"/>
        <v>3.2430029949009925E-2</v>
      </c>
      <c r="AQ134">
        <f t="shared" si="63"/>
        <v>8.2984109051397522E-3</v>
      </c>
      <c r="AR134">
        <f t="shared" si="64"/>
        <v>1.9239240186070313E-2</v>
      </c>
      <c r="AT134">
        <f t="shared" si="55"/>
        <v>3.7111621778236088E-3</v>
      </c>
      <c r="AU134">
        <f t="shared" si="56"/>
        <v>7.8543869157868592E-3</v>
      </c>
      <c r="AW134">
        <f t="shared" si="65"/>
        <v>0.13594044004415418</v>
      </c>
    </row>
    <row r="135" spans="1:49" x14ac:dyDescent="0.2">
      <c r="A135" t="s">
        <v>2033</v>
      </c>
      <c r="B135">
        <v>808.66806020066895</v>
      </c>
      <c r="C135">
        <v>2.2962483143167799E-2</v>
      </c>
      <c r="D135">
        <v>2.6050825830822699E-2</v>
      </c>
      <c r="E135">
        <v>2.6783179168594601E-2</v>
      </c>
      <c r="F135">
        <v>2.2461988545723802E-2</v>
      </c>
      <c r="G135">
        <v>2.2516018199744799E-2</v>
      </c>
      <c r="H135">
        <v>1.81941043023198E-2</v>
      </c>
      <c r="I135">
        <v>9.8554747367030106E-3</v>
      </c>
      <c r="J135">
        <v>7.2937052090434797E-3</v>
      </c>
      <c r="K135">
        <v>1.33015845483443E-2</v>
      </c>
      <c r="L135">
        <v>1.4828705812682599E-2</v>
      </c>
      <c r="M135">
        <v>3.6261289485148E-2</v>
      </c>
      <c r="N135">
        <v>5.1233306432693297E-2</v>
      </c>
      <c r="O135">
        <v>9.4853640448870596E-2</v>
      </c>
      <c r="P135">
        <v>9.7857669086562599E-2</v>
      </c>
      <c r="Q135">
        <v>4.3156239328988398E-2</v>
      </c>
      <c r="R135">
        <v>1.5987313667089099E-2</v>
      </c>
      <c r="S135">
        <v>2.3906296130092299E-2</v>
      </c>
      <c r="T135">
        <v>3.4494549815830701E-2</v>
      </c>
      <c r="U135">
        <v>8.8028293586620204E-2</v>
      </c>
      <c r="V135">
        <v>5.4476399934622499E-2</v>
      </c>
      <c r="W135">
        <v>3.4580157249011798E-2</v>
      </c>
      <c r="X135">
        <v>2.4170421061558499E-2</v>
      </c>
      <c r="AA135" t="str">
        <f t="shared" si="47"/>
        <v>CL_86:21</v>
      </c>
      <c r="AB135">
        <f t="shared" si="48"/>
        <v>2.4506654486995249E-2</v>
      </c>
      <c r="AC135">
        <f t="shared" si="49"/>
        <v>2.4622583857159201E-2</v>
      </c>
      <c r="AD135">
        <f t="shared" si="50"/>
        <v>2.03550612510323E-2</v>
      </c>
      <c r="AE135">
        <f t="shared" si="51"/>
        <v>8.5745899728732443E-3</v>
      </c>
      <c r="AF135">
        <f t="shared" si="52"/>
        <v>1.4065145180513449E-2</v>
      </c>
      <c r="AG135">
        <f t="shared" si="53"/>
        <v>4.3747297958920649E-2</v>
      </c>
      <c r="AH135">
        <f t="shared" si="54"/>
        <v>9.6355654767716598E-2</v>
      </c>
      <c r="AI135">
        <f t="shared" ref="AI135:AI166" si="66">AVERAGE(S135:T135)</f>
        <v>2.92004229729615E-2</v>
      </c>
      <c r="AJ135">
        <f t="shared" ref="AJ135:AJ166" si="67">AVERAGE(U135:V135)</f>
        <v>7.1252346760621352E-2</v>
      </c>
      <c r="AK135">
        <f t="shared" ref="AK135:AK166" si="68">AVERAGE(W135:X135)</f>
        <v>2.9375289155285148E-2</v>
      </c>
      <c r="AM135" t="str">
        <f t="shared" ref="AM135:AM166" si="69">A135</f>
        <v>CL_86:21</v>
      </c>
      <c r="AN135">
        <f t="shared" ref="AN135:AN166" si="70">AVERAGE(AB135:AF135)</f>
        <v>1.8424806949714691E-2</v>
      </c>
      <c r="AO135">
        <f t="shared" ref="AO135:AO166" si="71">AVERAGE(AG135:AK135)</f>
        <v>5.398620232310105E-2</v>
      </c>
      <c r="AQ135">
        <f t="shared" ref="AQ135:AQ166" si="72">STDEV(AB135:AF135)</f>
        <v>6.9849948990966214E-3</v>
      </c>
      <c r="AR135">
        <f t="shared" ref="AR135:AR166" si="73">STDEV(AG135:AK135)</f>
        <v>2.9232504646883487E-2</v>
      </c>
      <c r="AT135">
        <f t="shared" si="55"/>
        <v>3.1237846833738659E-3</v>
      </c>
      <c r="AU135">
        <f t="shared" si="56"/>
        <v>1.1934120048067116E-2</v>
      </c>
      <c r="AW135">
        <f t="shared" ref="AW135:AW166" si="74">TTEST(AB135:AF135,AG135:AK135,2,3)</f>
        <v>5.1265655840956548E-2</v>
      </c>
    </row>
    <row r="136" spans="1:49" x14ac:dyDescent="0.2">
      <c r="A136" t="s">
        <v>2034</v>
      </c>
      <c r="B136">
        <v>809.66822742474903</v>
      </c>
      <c r="C136">
        <v>3.3128166394875501E-2</v>
      </c>
      <c r="D136">
        <v>3.2127793770366501E-2</v>
      </c>
      <c r="E136">
        <v>7.0425123566012701E-3</v>
      </c>
      <c r="F136">
        <v>4.7237153475451297E-3</v>
      </c>
      <c r="G136">
        <v>1.5174312427497E-2</v>
      </c>
      <c r="H136">
        <v>2.3561221706084701E-2</v>
      </c>
      <c r="I136">
        <v>1.2567301253894299E-2</v>
      </c>
      <c r="J136">
        <v>1.3976336488410601E-2</v>
      </c>
      <c r="K136">
        <v>1.3370439325396199E-2</v>
      </c>
      <c r="L136">
        <v>1.3969064744513499E-2</v>
      </c>
      <c r="M136">
        <v>5.0698577899208397E-2</v>
      </c>
      <c r="N136">
        <v>1.2069352578467901E-2</v>
      </c>
      <c r="O136">
        <v>3.1534782273939903E-2</v>
      </c>
      <c r="P136">
        <v>0.15087411622602301</v>
      </c>
      <c r="Q136">
        <v>3.4553864676103198E-2</v>
      </c>
      <c r="R136">
        <v>1.7906191767763799E-2</v>
      </c>
      <c r="S136">
        <v>1.7907572528785502E-2</v>
      </c>
      <c r="T136">
        <v>2.3443684216315201E-2</v>
      </c>
      <c r="U136">
        <v>3.9561692943357402E-2</v>
      </c>
      <c r="V136">
        <v>7.0336605651752607E-2</v>
      </c>
      <c r="W136">
        <v>2.2019078789206701E-2</v>
      </c>
      <c r="X136">
        <v>1.99970836438574E-2</v>
      </c>
      <c r="AA136" t="str">
        <f t="shared" si="47"/>
        <v>CL_86:20</v>
      </c>
      <c r="AB136">
        <f t="shared" si="48"/>
        <v>3.2627980082621001E-2</v>
      </c>
      <c r="AC136">
        <f t="shared" si="49"/>
        <v>5.8831138520731999E-3</v>
      </c>
      <c r="AD136">
        <f t="shared" si="50"/>
        <v>1.9367767066790852E-2</v>
      </c>
      <c r="AE136">
        <f t="shared" si="51"/>
        <v>1.327181887115245E-2</v>
      </c>
      <c r="AF136">
        <f t="shared" si="52"/>
        <v>1.3669752034954848E-2</v>
      </c>
      <c r="AG136">
        <f t="shared" si="53"/>
        <v>3.138396523883815E-2</v>
      </c>
      <c r="AH136">
        <f t="shared" si="54"/>
        <v>9.1204449249981459E-2</v>
      </c>
      <c r="AI136">
        <f t="shared" si="66"/>
        <v>2.0675628372550353E-2</v>
      </c>
      <c r="AJ136">
        <f t="shared" si="67"/>
        <v>5.4949149297555004E-2</v>
      </c>
      <c r="AK136">
        <f t="shared" si="68"/>
        <v>2.1008081216532051E-2</v>
      </c>
      <c r="AM136" t="str">
        <f t="shared" si="69"/>
        <v>CL_86:20</v>
      </c>
      <c r="AN136">
        <f t="shared" si="70"/>
        <v>1.6964086381518469E-2</v>
      </c>
      <c r="AO136">
        <f t="shared" si="71"/>
        <v>4.3844254675091406E-2</v>
      </c>
      <c r="AQ136">
        <f t="shared" si="72"/>
        <v>9.9800886402572238E-3</v>
      </c>
      <c r="AR136">
        <f t="shared" si="73"/>
        <v>2.9915888715525734E-2</v>
      </c>
      <c r="AT136">
        <f t="shared" si="55"/>
        <v>4.4632313242177193E-3</v>
      </c>
      <c r="AU136">
        <f t="shared" si="56"/>
        <v>1.2213110425820553E-2</v>
      </c>
      <c r="AW136">
        <f t="shared" si="74"/>
        <v>0.11641804916604102</v>
      </c>
    </row>
    <row r="137" spans="1:49" x14ac:dyDescent="0.2">
      <c r="A137" t="s">
        <v>2035</v>
      </c>
      <c r="B137">
        <v>810.66839464882901</v>
      </c>
      <c r="C137">
        <v>4.0371039777326201E-2</v>
      </c>
      <c r="D137">
        <v>2.1106990658737501E-2</v>
      </c>
      <c r="E137">
        <v>1.26011720456099E-2</v>
      </c>
      <c r="F137">
        <v>1.01059971708185E-2</v>
      </c>
      <c r="G137">
        <v>2.7342982371056802E-2</v>
      </c>
      <c r="H137">
        <v>1.7288606461856999E-2</v>
      </c>
      <c r="I137">
        <v>4.3912006814227104E-3</v>
      </c>
      <c r="J137">
        <v>1.6255448307606502E-2</v>
      </c>
      <c r="K137">
        <v>9.0686873968459994E-3</v>
      </c>
      <c r="L137">
        <v>1.6877937221911301E-2</v>
      </c>
      <c r="M137">
        <v>1.92926811381753E-2</v>
      </c>
      <c r="N137">
        <v>1.32874564213416E-2</v>
      </c>
      <c r="O137">
        <v>8.9092975157550797E-2</v>
      </c>
      <c r="P137">
        <v>0.154334564337542</v>
      </c>
      <c r="Q137">
        <v>3.19164768429126E-2</v>
      </c>
      <c r="R137">
        <v>3.5024456398252198E-2</v>
      </c>
      <c r="S137">
        <v>2.72747360399829E-2</v>
      </c>
      <c r="T137">
        <v>9.1428375191873103E-3</v>
      </c>
      <c r="U137">
        <v>0.101576220750002</v>
      </c>
      <c r="V137">
        <v>4.4290582831770599E-2</v>
      </c>
      <c r="W137">
        <v>4.7521441655378896E-3</v>
      </c>
      <c r="X137">
        <v>3.6780725278070497E-2</v>
      </c>
      <c r="AA137" t="str">
        <f t="shared" si="47"/>
        <v>CL_86:19</v>
      </c>
      <c r="AB137">
        <f t="shared" si="48"/>
        <v>3.0739015218031851E-2</v>
      </c>
      <c r="AC137">
        <f t="shared" si="49"/>
        <v>1.1353584608214201E-2</v>
      </c>
      <c r="AD137">
        <f t="shared" si="50"/>
        <v>2.23157944164569E-2</v>
      </c>
      <c r="AE137">
        <f t="shared" si="51"/>
        <v>1.0323324494514606E-2</v>
      </c>
      <c r="AF137">
        <f t="shared" si="52"/>
        <v>1.297331230937865E-2</v>
      </c>
      <c r="AG137">
        <f t="shared" si="53"/>
        <v>1.629006877975845E-2</v>
      </c>
      <c r="AH137">
        <f t="shared" si="54"/>
        <v>0.1217137697475464</v>
      </c>
      <c r="AI137">
        <f t="shared" si="66"/>
        <v>1.8208786779585106E-2</v>
      </c>
      <c r="AJ137">
        <f t="shared" si="67"/>
        <v>7.2933401790886296E-2</v>
      </c>
      <c r="AK137">
        <f t="shared" si="68"/>
        <v>2.0766434721804193E-2</v>
      </c>
      <c r="AM137" t="str">
        <f t="shared" si="69"/>
        <v>CL_86:19</v>
      </c>
      <c r="AN137">
        <f t="shared" si="70"/>
        <v>1.754100620931924E-2</v>
      </c>
      <c r="AO137">
        <f t="shared" si="71"/>
        <v>4.9982492363916095E-2</v>
      </c>
      <c r="AQ137">
        <f t="shared" si="72"/>
        <v>8.7782257203076267E-3</v>
      </c>
      <c r="AR137">
        <f t="shared" si="73"/>
        <v>4.6557615371423271E-2</v>
      </c>
      <c r="AT137">
        <f t="shared" si="55"/>
        <v>3.925741886488982E-3</v>
      </c>
      <c r="AU137">
        <f t="shared" si="56"/>
        <v>1.9007066883457623E-2</v>
      </c>
      <c r="AW137">
        <f t="shared" si="74"/>
        <v>0.19583303785061318</v>
      </c>
    </row>
    <row r="138" spans="1:49" x14ac:dyDescent="0.2">
      <c r="A138" t="s">
        <v>2036</v>
      </c>
      <c r="B138">
        <v>811.66856187291</v>
      </c>
      <c r="C138">
        <v>1.8072513415108801E-4</v>
      </c>
      <c r="D138">
        <v>2.27791231921258E-3</v>
      </c>
      <c r="E138">
        <v>1.03270969632797E-2</v>
      </c>
      <c r="F138">
        <v>5.6456243384624596E-3</v>
      </c>
      <c r="G138">
        <v>7.1756693015393603E-3</v>
      </c>
      <c r="H138">
        <v>1.1180675111268201E-2</v>
      </c>
      <c r="I138">
        <v>4.3912006814227104E-3</v>
      </c>
      <c r="J138">
        <v>5.8689568992495297E-3</v>
      </c>
      <c r="K138">
        <v>9.4133392064433292E-3</v>
      </c>
      <c r="L138">
        <v>6.1292626547705502E-3</v>
      </c>
      <c r="M138">
        <v>2.0481663168851099E-4</v>
      </c>
      <c r="N138">
        <v>5.4548190067655801E-2</v>
      </c>
      <c r="O138">
        <v>6.8310563685161599E-2</v>
      </c>
      <c r="P138">
        <v>7.7031257097413194E-2</v>
      </c>
      <c r="Q138">
        <v>5.4708882077996297E-2</v>
      </c>
      <c r="R138">
        <v>1.5067967070490899E-2</v>
      </c>
      <c r="S138">
        <v>1.36152589821975E-2</v>
      </c>
      <c r="T138">
        <v>2.1803560680172099E-2</v>
      </c>
      <c r="U138">
        <v>4.8895447472616503E-2</v>
      </c>
      <c r="V138">
        <v>2.1893612791530001E-2</v>
      </c>
      <c r="W138">
        <v>2.2135913907927102E-2</v>
      </c>
      <c r="X138">
        <v>2.58573249264408E-2</v>
      </c>
      <c r="AA138" t="str">
        <f t="shared" si="47"/>
        <v>CL_86:18</v>
      </c>
      <c r="AB138">
        <f t="shared" si="48"/>
        <v>1.2293187266818339E-3</v>
      </c>
      <c r="AC138">
        <f t="shared" si="49"/>
        <v>7.9863606508710806E-3</v>
      </c>
      <c r="AD138">
        <f t="shared" si="50"/>
        <v>9.1781722064037813E-3</v>
      </c>
      <c r="AE138">
        <f t="shared" si="51"/>
        <v>5.1300787903361201E-3</v>
      </c>
      <c r="AF138">
        <f t="shared" si="52"/>
        <v>7.7713009306069397E-3</v>
      </c>
      <c r="AG138">
        <f t="shared" si="53"/>
        <v>2.7376503349672156E-2</v>
      </c>
      <c r="AH138">
        <f t="shared" si="54"/>
        <v>7.2670910391287397E-2</v>
      </c>
      <c r="AI138">
        <f t="shared" si="66"/>
        <v>1.77094098311848E-2</v>
      </c>
      <c r="AJ138">
        <f t="shared" si="67"/>
        <v>3.5394530132073249E-2</v>
      </c>
      <c r="AK138">
        <f t="shared" si="68"/>
        <v>2.3996619417183951E-2</v>
      </c>
      <c r="AM138" t="str">
        <f t="shared" si="69"/>
        <v>CL_86:18</v>
      </c>
      <c r="AN138">
        <f t="shared" si="70"/>
        <v>6.2590462609799519E-3</v>
      </c>
      <c r="AO138">
        <f t="shared" si="71"/>
        <v>3.542959462428031E-2</v>
      </c>
      <c r="AQ138">
        <f t="shared" si="72"/>
        <v>3.1766551627312629E-3</v>
      </c>
      <c r="AR138">
        <f t="shared" si="73"/>
        <v>2.1774336843181072E-2</v>
      </c>
      <c r="AT138">
        <f t="shared" si="55"/>
        <v>1.420643376988552E-3</v>
      </c>
      <c r="AU138">
        <f t="shared" si="56"/>
        <v>8.8893357922129809E-3</v>
      </c>
      <c r="AW138">
        <f t="shared" si="74"/>
        <v>3.9279986875005189E-2</v>
      </c>
    </row>
    <row r="139" spans="1:49" x14ac:dyDescent="0.2">
      <c r="A139" t="s">
        <v>2037</v>
      </c>
      <c r="B139">
        <v>812.66872909698998</v>
      </c>
      <c r="C139">
        <v>3.3013920055886499E-2</v>
      </c>
      <c r="D139">
        <v>3.20463439767655E-2</v>
      </c>
      <c r="E139">
        <v>1.62502140385819E-2</v>
      </c>
      <c r="F139">
        <v>8.2259499305019392E-3</v>
      </c>
      <c r="G139">
        <v>1.2994770584848599E-2</v>
      </c>
      <c r="H139">
        <v>2.5797850239351799E-2</v>
      </c>
      <c r="I139">
        <v>1.3467212461522E-2</v>
      </c>
      <c r="J139">
        <v>1.6232308805793998E-2</v>
      </c>
      <c r="K139">
        <v>7.9185611102889301E-3</v>
      </c>
      <c r="L139">
        <v>3.0113142912943699E-2</v>
      </c>
      <c r="M139">
        <v>3.7414828526438001E-2</v>
      </c>
      <c r="N139">
        <v>1.3270975540658101E-2</v>
      </c>
      <c r="O139">
        <v>0.11802179993775699</v>
      </c>
      <c r="P139">
        <v>0.13215030729525201</v>
      </c>
      <c r="Q139">
        <v>3.7596742457918497E-2</v>
      </c>
      <c r="R139">
        <v>2.22612828214972E-2</v>
      </c>
      <c r="S139">
        <v>1.40180230376813E-2</v>
      </c>
      <c r="T139">
        <v>2.22126762579118E-2</v>
      </c>
      <c r="U139">
        <v>7.5244860897459201E-2</v>
      </c>
      <c r="V139">
        <v>0.139681357412582</v>
      </c>
      <c r="W139">
        <v>0.11236415619923</v>
      </c>
      <c r="X139">
        <v>7.3834885044250301E-2</v>
      </c>
      <c r="AA139" t="str">
        <f t="shared" si="47"/>
        <v>CL_86:17</v>
      </c>
      <c r="AB139">
        <f t="shared" si="48"/>
        <v>3.2530132016325999E-2</v>
      </c>
      <c r="AC139">
        <f t="shared" si="49"/>
        <v>1.223808198454192E-2</v>
      </c>
      <c r="AD139">
        <f t="shared" si="50"/>
        <v>1.9396310412100201E-2</v>
      </c>
      <c r="AE139">
        <f t="shared" si="51"/>
        <v>1.4849760633657999E-2</v>
      </c>
      <c r="AF139">
        <f t="shared" si="52"/>
        <v>1.9015852011616315E-2</v>
      </c>
      <c r="AG139">
        <f t="shared" si="53"/>
        <v>2.534290203354805E-2</v>
      </c>
      <c r="AH139">
        <f t="shared" si="54"/>
        <v>0.12508605361650449</v>
      </c>
      <c r="AI139">
        <f t="shared" si="66"/>
        <v>1.8115349647796548E-2</v>
      </c>
      <c r="AJ139">
        <f t="shared" si="67"/>
        <v>0.10746310915502061</v>
      </c>
      <c r="AK139">
        <f t="shared" si="68"/>
        <v>9.3099520621740151E-2</v>
      </c>
      <c r="AM139" t="str">
        <f t="shared" si="69"/>
        <v>CL_86:17</v>
      </c>
      <c r="AN139">
        <f t="shared" si="70"/>
        <v>1.9606027411648488E-2</v>
      </c>
      <c r="AO139">
        <f t="shared" si="71"/>
        <v>7.3821387014921969E-2</v>
      </c>
      <c r="AQ139">
        <f t="shared" si="72"/>
        <v>7.8155847755555941E-3</v>
      </c>
      <c r="AR139">
        <f t="shared" si="73"/>
        <v>4.895100624839651E-2</v>
      </c>
      <c r="AT139">
        <f t="shared" si="55"/>
        <v>3.4952357684109488E-3</v>
      </c>
      <c r="AU139">
        <f t="shared" si="56"/>
        <v>1.9984164617393753E-2</v>
      </c>
      <c r="AW139">
        <f t="shared" si="74"/>
        <v>6.7721483618535E-2</v>
      </c>
    </row>
    <row r="140" spans="1:49" x14ac:dyDescent="0.2">
      <c r="A140" t="s">
        <v>2038</v>
      </c>
      <c r="B140">
        <v>813.66889632106995</v>
      </c>
      <c r="C140">
        <v>1.8007533793700702E-2</v>
      </c>
      <c r="D140">
        <v>2.52363732672789E-2</v>
      </c>
      <c r="E140">
        <v>1.6682881443212699E-2</v>
      </c>
      <c r="F140">
        <v>1.9755522427578501E-2</v>
      </c>
      <c r="G140">
        <v>2.9984563785490401E-2</v>
      </c>
      <c r="H140">
        <v>1.2391188802869499E-2</v>
      </c>
      <c r="I140">
        <v>2.7691050791111998E-3</v>
      </c>
      <c r="J140">
        <v>1.0526954036814201E-2</v>
      </c>
      <c r="K140">
        <v>8.0363148913800697E-3</v>
      </c>
      <c r="L140">
        <v>9.6726757931274096E-3</v>
      </c>
      <c r="M140">
        <v>4.90264895082098E-2</v>
      </c>
      <c r="N140">
        <v>6.7420068452788201E-3</v>
      </c>
      <c r="O140">
        <v>2.57765228713886E-2</v>
      </c>
      <c r="P140">
        <v>3.1834519587214199E-2</v>
      </c>
      <c r="Q140">
        <v>3.3468302602942299E-2</v>
      </c>
      <c r="R140">
        <v>2.00595146604041E-2</v>
      </c>
      <c r="S140">
        <v>4.1046656026141298E-2</v>
      </c>
      <c r="T140">
        <v>9.7944594814530807E-3</v>
      </c>
      <c r="U140">
        <v>5.4801968071974898E-2</v>
      </c>
      <c r="V140">
        <v>5.1314156457418297E-2</v>
      </c>
      <c r="W140">
        <v>4.6697949216389902E-2</v>
      </c>
      <c r="X140">
        <v>3.6704348399244899E-2</v>
      </c>
      <c r="AA140" t="str">
        <f t="shared" si="47"/>
        <v>CL_86:16</v>
      </c>
      <c r="AB140">
        <f t="shared" si="48"/>
        <v>2.1621953530489801E-2</v>
      </c>
      <c r="AC140">
        <f t="shared" si="49"/>
        <v>1.8219201935395599E-2</v>
      </c>
      <c r="AD140">
        <f t="shared" si="50"/>
        <v>2.1187876294179949E-2</v>
      </c>
      <c r="AE140">
        <f t="shared" si="51"/>
        <v>6.6480295579627001E-3</v>
      </c>
      <c r="AF140">
        <f t="shared" si="52"/>
        <v>8.8544953422537397E-3</v>
      </c>
      <c r="AG140">
        <f t="shared" si="53"/>
        <v>2.7884248176744311E-2</v>
      </c>
      <c r="AH140">
        <f t="shared" si="54"/>
        <v>2.8805521229301398E-2</v>
      </c>
      <c r="AI140">
        <f t="shared" si="66"/>
        <v>2.5420557753797188E-2</v>
      </c>
      <c r="AJ140">
        <f t="shared" si="67"/>
        <v>5.3058062264696601E-2</v>
      </c>
      <c r="AK140">
        <f t="shared" si="68"/>
        <v>4.1701148807817404E-2</v>
      </c>
      <c r="AM140" t="str">
        <f t="shared" si="69"/>
        <v>CL_86:16</v>
      </c>
      <c r="AN140">
        <f t="shared" si="70"/>
        <v>1.5306311332056361E-2</v>
      </c>
      <c r="AO140">
        <f t="shared" si="71"/>
        <v>3.5373907646471379E-2</v>
      </c>
      <c r="AQ140">
        <f t="shared" si="72"/>
        <v>7.0632295604632928E-3</v>
      </c>
      <c r="AR140">
        <f t="shared" si="73"/>
        <v>1.1737452645898724E-2</v>
      </c>
      <c r="AT140">
        <f t="shared" si="55"/>
        <v>3.1587722875763766E-3</v>
      </c>
      <c r="AU140">
        <f t="shared" si="56"/>
        <v>4.7917949770887001E-3</v>
      </c>
      <c r="AW140">
        <f t="shared" si="74"/>
        <v>1.4875459225994869E-2</v>
      </c>
    </row>
    <row r="141" spans="1:49" x14ac:dyDescent="0.2">
      <c r="A141" t="s">
        <v>2039</v>
      </c>
      <c r="B141">
        <v>814.66906354515095</v>
      </c>
      <c r="C141">
        <v>5.4221373374026001E-2</v>
      </c>
      <c r="D141">
        <v>6.3899662962770304E-2</v>
      </c>
      <c r="E141">
        <v>8.2485341581396004E-3</v>
      </c>
      <c r="F141">
        <v>2.54517864013117E-2</v>
      </c>
      <c r="G141">
        <v>4.0016621752988202E-2</v>
      </c>
      <c r="H141">
        <v>2.4740226958785101E-2</v>
      </c>
      <c r="I141">
        <v>1.71134744243495E-2</v>
      </c>
      <c r="J141">
        <v>4.2544903800892601E-3</v>
      </c>
      <c r="K141">
        <v>9.30532527927155E-3</v>
      </c>
      <c r="L141">
        <v>1.6480936442521601E-2</v>
      </c>
      <c r="M141">
        <v>4.0804953903324198E-2</v>
      </c>
      <c r="N141">
        <v>5.7728798647964701E-2</v>
      </c>
      <c r="O141">
        <v>5.8625268759094198E-2</v>
      </c>
      <c r="P141">
        <v>6.6070367237732006E-2</v>
      </c>
      <c r="Q141">
        <v>2.50398934512698E-2</v>
      </c>
      <c r="R141">
        <v>2.3146387110362699E-2</v>
      </c>
      <c r="S141">
        <v>5.4363586405265299E-2</v>
      </c>
      <c r="T141">
        <v>2.21974547149431E-2</v>
      </c>
      <c r="U141">
        <v>4.9500335661240798E-2</v>
      </c>
      <c r="V141">
        <v>9.1911576018092897E-2</v>
      </c>
      <c r="W141">
        <v>5.8723641022553598E-2</v>
      </c>
      <c r="X141">
        <v>5.41186615725196E-2</v>
      </c>
      <c r="AA141" t="str">
        <f t="shared" si="47"/>
        <v>CL_86:15</v>
      </c>
      <c r="AB141">
        <f t="shared" si="48"/>
        <v>5.9060518168398149E-2</v>
      </c>
      <c r="AC141">
        <f t="shared" si="49"/>
        <v>1.6850160279725648E-2</v>
      </c>
      <c r="AD141">
        <f t="shared" si="50"/>
        <v>3.2378424355886649E-2</v>
      </c>
      <c r="AE141">
        <f t="shared" si="51"/>
        <v>1.0683982402219381E-2</v>
      </c>
      <c r="AF141">
        <f t="shared" si="52"/>
        <v>1.2893130860896575E-2</v>
      </c>
      <c r="AG141">
        <f t="shared" si="53"/>
        <v>4.9266876275644453E-2</v>
      </c>
      <c r="AH141">
        <f t="shared" si="54"/>
        <v>6.2347817998413102E-2</v>
      </c>
      <c r="AI141">
        <f t="shared" si="66"/>
        <v>3.8280520560104198E-2</v>
      </c>
      <c r="AJ141">
        <f t="shared" si="67"/>
        <v>7.0705955839666851E-2</v>
      </c>
      <c r="AK141">
        <f t="shared" si="68"/>
        <v>5.6421151297536595E-2</v>
      </c>
      <c r="AM141" t="str">
        <f t="shared" si="69"/>
        <v>CL_86:15</v>
      </c>
      <c r="AN141">
        <f t="shared" si="70"/>
        <v>2.6373243213425279E-2</v>
      </c>
      <c r="AO141">
        <f t="shared" si="71"/>
        <v>5.5404464394273031E-2</v>
      </c>
      <c r="AQ141">
        <f t="shared" si="72"/>
        <v>2.0143706132044879E-2</v>
      </c>
      <c r="AR141">
        <f t="shared" si="73"/>
        <v>1.2392325168572646E-2</v>
      </c>
      <c r="AT141">
        <f t="shared" si="55"/>
        <v>9.0085392460063397E-3</v>
      </c>
      <c r="AU141">
        <f t="shared" si="56"/>
        <v>5.0591455649420863E-3</v>
      </c>
      <c r="AW141">
        <f t="shared" si="74"/>
        <v>3.0219585909308969E-2</v>
      </c>
    </row>
    <row r="142" spans="1:49" x14ac:dyDescent="0.2">
      <c r="A142" t="s">
        <v>2040</v>
      </c>
      <c r="B142">
        <v>815.66923076923104</v>
      </c>
      <c r="C142">
        <v>3.6901850600336503E-2</v>
      </c>
      <c r="D142">
        <v>7.8977828930644998E-3</v>
      </c>
      <c r="E142">
        <v>2.93929749410431E-2</v>
      </c>
      <c r="F142">
        <v>1.08083419547503E-2</v>
      </c>
      <c r="G142">
        <v>2.97360147183772E-2</v>
      </c>
      <c r="H142">
        <v>1.9408823159980701E-2</v>
      </c>
      <c r="I142">
        <v>0</v>
      </c>
      <c r="J142">
        <v>1.4771405018512899E-2</v>
      </c>
      <c r="K142">
        <v>9.8785546950069403E-3</v>
      </c>
      <c r="L142">
        <v>1.0071696736436399E-2</v>
      </c>
      <c r="M142">
        <v>2.3078110565590799E-2</v>
      </c>
      <c r="N142">
        <v>4.8880014800863403E-2</v>
      </c>
      <c r="O142">
        <v>2.5357766015471302E-2</v>
      </c>
      <c r="P142">
        <v>3.1834519587214199E-2</v>
      </c>
      <c r="Q142">
        <v>5.2481272493009302E-2</v>
      </c>
      <c r="R142">
        <v>2.6010980387607501E-2</v>
      </c>
      <c r="S142">
        <v>2.7238708842424499E-2</v>
      </c>
      <c r="T142">
        <v>8.32358535280525E-3</v>
      </c>
      <c r="U142">
        <v>6.6221186633915893E-2</v>
      </c>
      <c r="V142">
        <v>2.8362291685454601E-2</v>
      </c>
      <c r="W142">
        <v>8.0228235347427401E-2</v>
      </c>
      <c r="X142">
        <v>3.30117286453286E-2</v>
      </c>
      <c r="AA142" t="str">
        <f t="shared" si="47"/>
        <v>CL_86:14</v>
      </c>
      <c r="AB142">
        <f t="shared" si="48"/>
        <v>2.2399816746700503E-2</v>
      </c>
      <c r="AC142">
        <f t="shared" si="49"/>
        <v>2.0100658447896699E-2</v>
      </c>
      <c r="AD142">
        <f t="shared" si="50"/>
        <v>2.4572418939178949E-2</v>
      </c>
      <c r="AE142">
        <f t="shared" si="51"/>
        <v>7.3857025092564496E-3</v>
      </c>
      <c r="AF142">
        <f t="shared" si="52"/>
        <v>9.9751257157216708E-3</v>
      </c>
      <c r="AG142">
        <f t="shared" si="53"/>
        <v>3.5979062683227099E-2</v>
      </c>
      <c r="AH142">
        <f t="shared" si="54"/>
        <v>2.8596142801342751E-2</v>
      </c>
      <c r="AI142">
        <f t="shared" si="66"/>
        <v>1.7781147097614875E-2</v>
      </c>
      <c r="AJ142">
        <f t="shared" si="67"/>
        <v>4.729173915968525E-2</v>
      </c>
      <c r="AK142">
        <f t="shared" si="68"/>
        <v>5.6619981996378001E-2</v>
      </c>
      <c r="AM142" t="str">
        <f t="shared" si="69"/>
        <v>CL_86:14</v>
      </c>
      <c r="AN142">
        <f t="shared" si="70"/>
        <v>1.6886744471750852E-2</v>
      </c>
      <c r="AO142">
        <f t="shared" si="71"/>
        <v>3.7253614747649592E-2</v>
      </c>
      <c r="AQ142">
        <f t="shared" si="72"/>
        <v>7.7109187710663616E-3</v>
      </c>
      <c r="AR142">
        <f t="shared" si="73"/>
        <v>1.5260843865689331E-2</v>
      </c>
      <c r="AT142">
        <f t="shared" si="55"/>
        <v>3.4484277082167045E-3</v>
      </c>
      <c r="AU142">
        <f t="shared" si="56"/>
        <v>6.2302134192036007E-3</v>
      </c>
      <c r="AW142">
        <f t="shared" si="74"/>
        <v>3.7850440698741016E-2</v>
      </c>
    </row>
    <row r="143" spans="1:49" x14ac:dyDescent="0.2">
      <c r="A143" t="s">
        <v>2041</v>
      </c>
      <c r="B143">
        <v>816.66939799331101</v>
      </c>
      <c r="C143">
        <v>7.6723759074442899E-2</v>
      </c>
      <c r="D143">
        <v>6.9437903291209593E-2</v>
      </c>
      <c r="E143">
        <v>4.0164406710362303E-2</v>
      </c>
      <c r="F143">
        <v>3.4309050120412701E-2</v>
      </c>
      <c r="G143">
        <v>7.7911095049804202E-2</v>
      </c>
      <c r="H143">
        <v>5.01799804856796E-2</v>
      </c>
      <c r="I143">
        <v>6.1851398418675201E-2</v>
      </c>
      <c r="J143">
        <v>2.3351999228701199E-2</v>
      </c>
      <c r="K143">
        <v>3.7736313886888397E-2</v>
      </c>
      <c r="L143">
        <v>1.6104596124051698E-2</v>
      </c>
      <c r="M143">
        <v>0.10014931473328099</v>
      </c>
      <c r="N143">
        <v>0.13833309846636499</v>
      </c>
      <c r="O143">
        <v>0.212396281705586</v>
      </c>
      <c r="P143">
        <v>0.13694906220272299</v>
      </c>
      <c r="Q143">
        <v>9.4103594635237403E-2</v>
      </c>
      <c r="R143">
        <v>3.2279839823458598E-2</v>
      </c>
      <c r="S143">
        <v>3.7997290854968398E-2</v>
      </c>
      <c r="T143">
        <v>4.7950134726681103E-2</v>
      </c>
      <c r="U143">
        <v>0.662940897436611</v>
      </c>
      <c r="V143">
        <v>0.74209995831880504</v>
      </c>
      <c r="W143">
        <v>1.41372513464938</v>
      </c>
      <c r="X143">
        <v>0.91049734877835498</v>
      </c>
      <c r="AA143" t="str">
        <f t="shared" si="47"/>
        <v>CL_86:13</v>
      </c>
      <c r="AB143">
        <f t="shared" si="48"/>
        <v>7.3080831182826239E-2</v>
      </c>
      <c r="AC143">
        <f t="shared" si="49"/>
        <v>3.7236728415387499E-2</v>
      </c>
      <c r="AD143">
        <f t="shared" si="50"/>
        <v>6.4045537767741897E-2</v>
      </c>
      <c r="AE143">
        <f t="shared" si="51"/>
        <v>4.2601698823688201E-2</v>
      </c>
      <c r="AF143">
        <f t="shared" si="52"/>
        <v>2.6920455005470047E-2</v>
      </c>
      <c r="AG143">
        <f t="shared" si="53"/>
        <v>0.11924120659982299</v>
      </c>
      <c r="AH143">
        <f t="shared" si="54"/>
        <v>0.17467267195415448</v>
      </c>
      <c r="AI143">
        <f t="shared" si="66"/>
        <v>4.297371279082475E-2</v>
      </c>
      <c r="AJ143">
        <f t="shared" si="67"/>
        <v>0.70252042787770796</v>
      </c>
      <c r="AK143">
        <f t="shared" si="68"/>
        <v>1.1621112417138675</v>
      </c>
      <c r="AM143" t="str">
        <f t="shared" si="69"/>
        <v>CL_86:13</v>
      </c>
      <c r="AN143">
        <f t="shared" si="70"/>
        <v>4.8777050239022776E-2</v>
      </c>
      <c r="AO143">
        <f t="shared" si="71"/>
        <v>0.44030385218727552</v>
      </c>
      <c r="AQ143">
        <f t="shared" si="72"/>
        <v>1.9188702585625397E-2</v>
      </c>
      <c r="AR143">
        <f t="shared" si="73"/>
        <v>0.47991557229331172</v>
      </c>
      <c r="AT143">
        <f t="shared" si="55"/>
        <v>8.5814486762968729E-3</v>
      </c>
      <c r="AU143">
        <f t="shared" si="56"/>
        <v>0.195924711955731</v>
      </c>
      <c r="AW143">
        <f t="shared" si="74"/>
        <v>0.14218777724873791</v>
      </c>
    </row>
    <row r="144" spans="1:49" x14ac:dyDescent="0.2">
      <c r="A144" t="s">
        <v>2042</v>
      </c>
      <c r="B144">
        <v>817.66956521739098</v>
      </c>
      <c r="C144">
        <v>6.7495116068954503E-2</v>
      </c>
      <c r="D144">
        <v>3.3977258846664797E-2</v>
      </c>
      <c r="E144">
        <v>1.3521906864419101E-2</v>
      </c>
      <c r="F144">
        <v>2.47110001250881E-2</v>
      </c>
      <c r="G144">
        <v>2.9823873316928901E-2</v>
      </c>
      <c r="H144">
        <v>1.0408603931471101E-2</v>
      </c>
      <c r="I144">
        <v>2.40818129191109E-2</v>
      </c>
      <c r="J144">
        <v>8.9320862111180004E-3</v>
      </c>
      <c r="K144">
        <v>1.3995964481683E-2</v>
      </c>
      <c r="L144">
        <v>2.6725030568828301E-2</v>
      </c>
      <c r="M144">
        <v>5.9360654976247297E-2</v>
      </c>
      <c r="N144">
        <v>4.0112672720890898E-2</v>
      </c>
      <c r="O144">
        <v>7.9896572881977296E-2</v>
      </c>
      <c r="P144">
        <v>0.131312219788951</v>
      </c>
      <c r="Q144">
        <v>8.3430762785744197E-2</v>
      </c>
      <c r="R144">
        <v>3.0703964122461101E-2</v>
      </c>
      <c r="S144">
        <v>4.8656943819308199E-2</v>
      </c>
      <c r="T144">
        <v>4.4349458196677002E-2</v>
      </c>
      <c r="U144">
        <v>0.25448740764112898</v>
      </c>
      <c r="V144">
        <v>0.322693171439003</v>
      </c>
      <c r="W144">
        <v>0.37607936737150099</v>
      </c>
      <c r="X144">
        <v>0.29885214605074201</v>
      </c>
      <c r="AA144" t="str">
        <f t="shared" ref="AA144:AA191" si="75">A144</f>
        <v>CL_86:12</v>
      </c>
      <c r="AB144">
        <f t="shared" ref="AB144:AB190" si="76">AVERAGE(C144:D144)</f>
        <v>5.0736187457809653E-2</v>
      </c>
      <c r="AC144">
        <f t="shared" ref="AC144:AC190" si="77">AVERAGE(E144:F144)</f>
        <v>1.9116453494753601E-2</v>
      </c>
      <c r="AD144">
        <f t="shared" ref="AD144:AD190" si="78">AVERAGE(G144:H144)</f>
        <v>2.0116238624199999E-2</v>
      </c>
      <c r="AE144">
        <f t="shared" ref="AE144:AE190" si="79">AVERAGE(I144:J144)</f>
        <v>1.6506949565114448E-2</v>
      </c>
      <c r="AF144">
        <f t="shared" ref="AF144:AF190" si="80">AVERAGE(K144:L144)</f>
        <v>2.036049752525565E-2</v>
      </c>
      <c r="AG144">
        <f t="shared" ref="AG144:AG190" si="81">AVERAGE(M144:N144)</f>
        <v>4.9736663848569097E-2</v>
      </c>
      <c r="AH144">
        <f t="shared" ref="AH144:AH190" si="82">AVERAGE(O144:P144)</f>
        <v>0.10560439633546415</v>
      </c>
      <c r="AI144">
        <f t="shared" si="66"/>
        <v>4.6503201007992601E-2</v>
      </c>
      <c r="AJ144">
        <f t="shared" si="67"/>
        <v>0.28859028954006599</v>
      </c>
      <c r="AK144">
        <f t="shared" si="68"/>
        <v>0.3374657567111215</v>
      </c>
      <c r="AM144" t="str">
        <f t="shared" si="69"/>
        <v>CL_86:12</v>
      </c>
      <c r="AN144">
        <f t="shared" si="70"/>
        <v>2.5367265333426668E-2</v>
      </c>
      <c r="AO144">
        <f t="shared" si="71"/>
        <v>0.16558006148864268</v>
      </c>
      <c r="AQ144">
        <f t="shared" si="72"/>
        <v>1.4263599294144299E-2</v>
      </c>
      <c r="AR144">
        <f t="shared" si="73"/>
        <v>0.13772461682345374</v>
      </c>
      <c r="AT144">
        <f t="shared" ref="AT144:AT191" si="83">AQ144/SQRT(5)</f>
        <v>6.3788755251049335E-3</v>
      </c>
      <c r="AU144">
        <f t="shared" ref="AU144:AU191" si="84">AR144/SQRT(6)</f>
        <v>5.6225839372965582E-2</v>
      </c>
      <c r="AW144">
        <f t="shared" si="74"/>
        <v>8.4862693302198713E-2</v>
      </c>
    </row>
    <row r="145" spans="1:49" x14ac:dyDescent="0.2">
      <c r="A145" t="s">
        <v>2043</v>
      </c>
      <c r="B145">
        <v>818.66973244147198</v>
      </c>
      <c r="C145">
        <v>9.1254399120802507E-2</v>
      </c>
      <c r="D145">
        <v>6.18799149992754E-2</v>
      </c>
      <c r="E145">
        <v>4.06216295167178E-2</v>
      </c>
      <c r="F145">
        <v>3.9166992631542302E-2</v>
      </c>
      <c r="G145">
        <v>3.9817200145325103E-2</v>
      </c>
      <c r="H145">
        <v>3.83290683009831E-2</v>
      </c>
      <c r="I145">
        <v>1.7465557080003798E-2</v>
      </c>
      <c r="J145">
        <v>1.3629154009381601E-2</v>
      </c>
      <c r="K145">
        <v>1.77957010985401E-2</v>
      </c>
      <c r="L145">
        <v>1.7477021975421898E-2</v>
      </c>
      <c r="M145">
        <v>6.0987525527788203E-2</v>
      </c>
      <c r="N145">
        <v>9.3696662327522606E-2</v>
      </c>
      <c r="O145">
        <v>0.16033797377308401</v>
      </c>
      <c r="P145">
        <v>0.18428893539434901</v>
      </c>
      <c r="Q145">
        <v>4.9952401461632198E-2</v>
      </c>
      <c r="R145">
        <v>4.5197521525158303E-2</v>
      </c>
      <c r="S145">
        <v>0.10720345138974</v>
      </c>
      <c r="T145">
        <v>2.8518758317282299E-2</v>
      </c>
      <c r="U145">
        <v>0.14604504382570599</v>
      </c>
      <c r="V145">
        <v>0.16808800336862401</v>
      </c>
      <c r="W145">
        <v>0.18364330817963501</v>
      </c>
      <c r="X145">
        <v>0.11794528097952001</v>
      </c>
      <c r="AA145" t="str">
        <f t="shared" si="75"/>
        <v>CL_86:11</v>
      </c>
      <c r="AB145">
        <f t="shared" si="76"/>
        <v>7.6567157060038957E-2</v>
      </c>
      <c r="AC145">
        <f t="shared" si="77"/>
        <v>3.9894311074130051E-2</v>
      </c>
      <c r="AD145">
        <f t="shared" si="78"/>
        <v>3.9073134223154102E-2</v>
      </c>
      <c r="AE145">
        <f t="shared" si="79"/>
        <v>1.5547355544692699E-2</v>
      </c>
      <c r="AF145">
        <f t="shared" si="80"/>
        <v>1.7636361536980998E-2</v>
      </c>
      <c r="AG145">
        <f t="shared" si="81"/>
        <v>7.7342093927655398E-2</v>
      </c>
      <c r="AH145">
        <f t="shared" si="82"/>
        <v>0.1723134545837165</v>
      </c>
      <c r="AI145">
        <f t="shared" si="66"/>
        <v>6.7861104853511142E-2</v>
      </c>
      <c r="AJ145">
        <f t="shared" si="67"/>
        <v>0.157066523597165</v>
      </c>
      <c r="AK145">
        <f t="shared" si="68"/>
        <v>0.15079429457957749</v>
      </c>
      <c r="AM145" t="str">
        <f t="shared" si="69"/>
        <v>CL_86:11</v>
      </c>
      <c r="AN145">
        <f t="shared" si="70"/>
        <v>3.7743663887799359E-2</v>
      </c>
      <c r="AO145">
        <f t="shared" si="71"/>
        <v>0.12507549430832512</v>
      </c>
      <c r="AQ145">
        <f t="shared" si="72"/>
        <v>2.4549114590332408E-2</v>
      </c>
      <c r="AR145">
        <f t="shared" si="73"/>
        <v>4.8652521532598567E-2</v>
      </c>
      <c r="AT145">
        <f t="shared" si="83"/>
        <v>1.0978697802283032E-2</v>
      </c>
      <c r="AU145">
        <f t="shared" si="84"/>
        <v>1.986230874243965E-2</v>
      </c>
      <c r="AW145">
        <f t="shared" si="74"/>
        <v>1.1887164935293822E-2</v>
      </c>
    </row>
    <row r="146" spans="1:49" x14ac:dyDescent="0.2">
      <c r="A146" t="s">
        <v>2044</v>
      </c>
      <c r="B146">
        <v>819.66989966555195</v>
      </c>
      <c r="C146">
        <v>1.8453113918764402E-2</v>
      </c>
      <c r="D146">
        <v>3.1872140468439301E-2</v>
      </c>
      <c r="E146">
        <v>6.1967088260397396E-3</v>
      </c>
      <c r="F146">
        <v>0</v>
      </c>
      <c r="G146">
        <v>1.16586667967756E-2</v>
      </c>
      <c r="H146">
        <v>5.81618565613323E-3</v>
      </c>
      <c r="I146">
        <v>3.9302170937419896E-3</v>
      </c>
      <c r="J146">
        <v>3.0714870383624299E-3</v>
      </c>
      <c r="K146">
        <v>1.11490475326519E-2</v>
      </c>
      <c r="L146">
        <v>1.03038952099822E-2</v>
      </c>
      <c r="M146">
        <v>4.0591697676839303E-2</v>
      </c>
      <c r="N146">
        <v>1.9593856165812901E-2</v>
      </c>
      <c r="O146">
        <v>0</v>
      </c>
      <c r="P146">
        <v>8.1550098148466199E-2</v>
      </c>
      <c r="Q146">
        <v>3.09830165496769E-2</v>
      </c>
      <c r="R146">
        <v>3.2152683978463402E-2</v>
      </c>
      <c r="S146">
        <v>1.1586773311645499E-2</v>
      </c>
      <c r="T146">
        <v>2.02760764850415E-3</v>
      </c>
      <c r="U146">
        <v>5.0586433802036201E-3</v>
      </c>
      <c r="V146">
        <v>3.7986514042322103E-2</v>
      </c>
      <c r="W146">
        <v>2.21445005998047E-2</v>
      </c>
      <c r="X146">
        <v>1.23684342067915E-2</v>
      </c>
      <c r="AA146" t="str">
        <f t="shared" si="75"/>
        <v>CL_88:24</v>
      </c>
      <c r="AB146">
        <f t="shared" si="76"/>
        <v>2.516262719360185E-2</v>
      </c>
      <c r="AC146">
        <f t="shared" si="77"/>
        <v>3.0983544130198698E-3</v>
      </c>
      <c r="AD146">
        <f t="shared" si="78"/>
        <v>8.7374262264544155E-3</v>
      </c>
      <c r="AE146">
        <f t="shared" si="79"/>
        <v>3.5008520660522098E-3</v>
      </c>
      <c r="AF146">
        <f t="shared" si="80"/>
        <v>1.0726471371317051E-2</v>
      </c>
      <c r="AG146">
        <f t="shared" si="81"/>
        <v>3.00927769213261E-2</v>
      </c>
      <c r="AH146">
        <f t="shared" si="82"/>
        <v>4.07750490742331E-2</v>
      </c>
      <c r="AI146">
        <f t="shared" si="66"/>
        <v>6.8071904800748248E-3</v>
      </c>
      <c r="AJ146">
        <f t="shared" si="67"/>
        <v>2.1522578711262862E-2</v>
      </c>
      <c r="AK146">
        <f t="shared" si="68"/>
        <v>1.7256467403298101E-2</v>
      </c>
      <c r="AM146" t="str">
        <f t="shared" si="69"/>
        <v>CL_88:24</v>
      </c>
      <c r="AN146">
        <f t="shared" si="70"/>
        <v>1.024514625408908E-2</v>
      </c>
      <c r="AO146">
        <f t="shared" si="71"/>
        <v>2.3290812518038998E-2</v>
      </c>
      <c r="AQ146">
        <f t="shared" si="72"/>
        <v>8.9665805751871375E-3</v>
      </c>
      <c r="AR146">
        <f t="shared" si="73"/>
        <v>1.2876480642495254E-2</v>
      </c>
      <c r="AT146">
        <f t="shared" si="83"/>
        <v>4.0099767383695202E-3</v>
      </c>
      <c r="AU146">
        <f t="shared" si="84"/>
        <v>5.2568012094897122E-3</v>
      </c>
      <c r="AW146">
        <f t="shared" si="74"/>
        <v>0.10451774001675507</v>
      </c>
    </row>
    <row r="147" spans="1:49" x14ac:dyDescent="0.2">
      <c r="A147" t="s">
        <v>2045</v>
      </c>
      <c r="B147">
        <v>820.67006688963204</v>
      </c>
      <c r="C147">
        <v>7.1838297884389002E-2</v>
      </c>
      <c r="D147">
        <v>9.4109090321371301E-3</v>
      </c>
      <c r="E147">
        <v>1.4483096140585701E-3</v>
      </c>
      <c r="F147">
        <v>1.2914663935637401E-2</v>
      </c>
      <c r="G147">
        <v>4.2779261519501899E-2</v>
      </c>
      <c r="H147">
        <v>1.4395565995032699E-2</v>
      </c>
      <c r="I147">
        <v>1.8243396902627499E-2</v>
      </c>
      <c r="J147">
        <v>8.3316972478798997E-3</v>
      </c>
      <c r="K147">
        <v>1.1451094744640299E-2</v>
      </c>
      <c r="L147">
        <v>2.6532663949931399E-2</v>
      </c>
      <c r="M147">
        <v>2.45378197271892E-2</v>
      </c>
      <c r="N147">
        <v>2.0809244839236098E-2</v>
      </c>
      <c r="O147">
        <v>0.112675101750424</v>
      </c>
      <c r="P147">
        <v>0.121369390599688</v>
      </c>
      <c r="Q147">
        <v>7.0599243700306E-2</v>
      </c>
      <c r="R147">
        <v>1.67078059498166E-2</v>
      </c>
      <c r="S147">
        <v>2.0954069393176698E-2</v>
      </c>
      <c r="T147">
        <v>2.9200522689579001E-2</v>
      </c>
      <c r="U147">
        <v>3.1868945141329097E-2</v>
      </c>
      <c r="V147">
        <v>0.1021988399544</v>
      </c>
      <c r="W147">
        <v>5.0796918262764702E-2</v>
      </c>
      <c r="X147">
        <v>3.7999491666988898E-2</v>
      </c>
      <c r="AA147" t="str">
        <f t="shared" si="75"/>
        <v>CL_88:23</v>
      </c>
      <c r="AB147">
        <f t="shared" si="76"/>
        <v>4.0624603458263069E-2</v>
      </c>
      <c r="AC147">
        <f t="shared" si="77"/>
        <v>7.1814867748479852E-3</v>
      </c>
      <c r="AD147">
        <f t="shared" si="78"/>
        <v>2.85874137572673E-2</v>
      </c>
      <c r="AE147">
        <f t="shared" si="79"/>
        <v>1.3287547075253699E-2</v>
      </c>
      <c r="AF147">
        <f t="shared" si="80"/>
        <v>1.8991879347285849E-2</v>
      </c>
      <c r="AG147">
        <f t="shared" si="81"/>
        <v>2.2673532283212651E-2</v>
      </c>
      <c r="AH147">
        <f t="shared" si="82"/>
        <v>0.11702224617505599</v>
      </c>
      <c r="AI147">
        <f t="shared" si="66"/>
        <v>2.5077296041377851E-2</v>
      </c>
      <c r="AJ147">
        <f t="shared" si="67"/>
        <v>6.7033892547864543E-2</v>
      </c>
      <c r="AK147">
        <f t="shared" si="68"/>
        <v>4.43982049648768E-2</v>
      </c>
      <c r="AM147" t="str">
        <f t="shared" si="69"/>
        <v>CL_88:23</v>
      </c>
      <c r="AN147">
        <f t="shared" si="70"/>
        <v>2.1734586082583579E-2</v>
      </c>
      <c r="AO147">
        <f t="shared" si="71"/>
        <v>5.524103440247756E-2</v>
      </c>
      <c r="AQ147">
        <f t="shared" si="72"/>
        <v>1.3176319775267283E-2</v>
      </c>
      <c r="AR147">
        <f t="shared" si="73"/>
        <v>3.8871743875672438E-2</v>
      </c>
      <c r="AT147">
        <f t="shared" si="83"/>
        <v>5.8926293421544792E-3</v>
      </c>
      <c r="AU147">
        <f t="shared" si="84"/>
        <v>1.5869322984592413E-2</v>
      </c>
      <c r="AW147">
        <f t="shared" si="74"/>
        <v>0.12862090589560399</v>
      </c>
    </row>
    <row r="148" spans="1:49" x14ac:dyDescent="0.2">
      <c r="A148" t="s">
        <v>2046</v>
      </c>
      <c r="B148">
        <v>821.67023411371201</v>
      </c>
      <c r="C148">
        <v>2.6457293838800099E-2</v>
      </c>
      <c r="D148">
        <v>2.6695601854793301E-2</v>
      </c>
      <c r="E148">
        <v>9.0130133967341007E-3</v>
      </c>
      <c r="F148">
        <v>1.82525164451037E-2</v>
      </c>
      <c r="G148">
        <v>1.165076069243E-2</v>
      </c>
      <c r="H148">
        <v>2.1976658539640401E-2</v>
      </c>
      <c r="I148">
        <v>9.1309390724099108E-3</v>
      </c>
      <c r="J148">
        <v>1.8499891768031101E-2</v>
      </c>
      <c r="K148">
        <v>1.0009162666394801E-2</v>
      </c>
      <c r="L148">
        <v>2.5233391670823301E-2</v>
      </c>
      <c r="M148">
        <v>2.3149283257195299E-2</v>
      </c>
      <c r="N148">
        <v>3.26756122593252E-2</v>
      </c>
      <c r="O148">
        <v>6.3247714018207501E-2</v>
      </c>
      <c r="P148">
        <v>7.6662184547740403E-2</v>
      </c>
      <c r="Q148">
        <v>2.3204535352489099E-2</v>
      </c>
      <c r="R148">
        <v>3.48809156833524E-3</v>
      </c>
      <c r="S148">
        <v>1.1572558881806E-2</v>
      </c>
      <c r="T148">
        <v>9.8075997347942707E-3</v>
      </c>
      <c r="U148">
        <v>1.9266353417651601E-2</v>
      </c>
      <c r="V148">
        <v>4.1722524957621597E-2</v>
      </c>
      <c r="W148">
        <v>6.4488562899753202E-2</v>
      </c>
      <c r="X148">
        <v>2.6716753462535599E-2</v>
      </c>
      <c r="AA148" t="str">
        <f t="shared" si="75"/>
        <v>CL_88:22</v>
      </c>
      <c r="AB148">
        <f t="shared" si="76"/>
        <v>2.6576447846796698E-2</v>
      </c>
      <c r="AC148">
        <f t="shared" si="77"/>
        <v>1.3632764920918901E-2</v>
      </c>
      <c r="AD148">
        <f t="shared" si="78"/>
        <v>1.6813709616035202E-2</v>
      </c>
      <c r="AE148">
        <f t="shared" si="79"/>
        <v>1.3815415420220505E-2</v>
      </c>
      <c r="AF148">
        <f t="shared" si="80"/>
        <v>1.7621277168609051E-2</v>
      </c>
      <c r="AG148">
        <f t="shared" si="81"/>
        <v>2.791244775826025E-2</v>
      </c>
      <c r="AH148">
        <f t="shared" si="82"/>
        <v>6.9954949282973952E-2</v>
      </c>
      <c r="AI148">
        <f t="shared" si="66"/>
        <v>1.0690079308300135E-2</v>
      </c>
      <c r="AJ148">
        <f t="shared" si="67"/>
        <v>3.0494439187636599E-2</v>
      </c>
      <c r="AK148">
        <f t="shared" si="68"/>
        <v>4.5602658181144402E-2</v>
      </c>
      <c r="AM148" t="str">
        <f t="shared" si="69"/>
        <v>CL_88:22</v>
      </c>
      <c r="AN148">
        <f t="shared" si="70"/>
        <v>1.7691922994516072E-2</v>
      </c>
      <c r="AO148">
        <f t="shared" si="71"/>
        <v>3.6930914743663071E-2</v>
      </c>
      <c r="AQ148">
        <f t="shared" si="72"/>
        <v>5.2729286611349338E-3</v>
      </c>
      <c r="AR148">
        <f t="shared" si="73"/>
        <v>2.2232456005775787E-2</v>
      </c>
      <c r="AT148">
        <f t="shared" si="83"/>
        <v>2.3581253853609328E-3</v>
      </c>
      <c r="AU148">
        <f t="shared" si="84"/>
        <v>9.0763621571710099E-3</v>
      </c>
      <c r="AW148">
        <f t="shared" si="74"/>
        <v>0.12562445259707841</v>
      </c>
    </row>
    <row r="149" spans="1:49" x14ac:dyDescent="0.2">
      <c r="A149" t="s">
        <v>2047</v>
      </c>
      <c r="B149">
        <v>822.67040133779301</v>
      </c>
      <c r="C149">
        <v>1.1071868351258601E-2</v>
      </c>
      <c r="D149">
        <v>3.0717300830490901E-2</v>
      </c>
      <c r="E149">
        <v>3.2164106863295301E-2</v>
      </c>
      <c r="F149">
        <v>2.7058582186377401E-2</v>
      </c>
      <c r="G149">
        <v>4.0023857927527502E-2</v>
      </c>
      <c r="H149">
        <v>2.49671447979945E-2</v>
      </c>
      <c r="I149">
        <v>1.72412832561235E-2</v>
      </c>
      <c r="J149">
        <v>1.61928028200427E-2</v>
      </c>
      <c r="K149">
        <v>1.8765039645189899E-2</v>
      </c>
      <c r="L149">
        <v>1.2521504741149001E-2</v>
      </c>
      <c r="M149">
        <v>4.15646788862842E-2</v>
      </c>
      <c r="N149">
        <v>2.82690331738721E-2</v>
      </c>
      <c r="O149">
        <v>4.1690709471974702E-2</v>
      </c>
      <c r="P149">
        <v>0.136568209180845</v>
      </c>
      <c r="Q149">
        <v>2.5481650328824899E-2</v>
      </c>
      <c r="R149">
        <v>5.5111551011974196E-3</v>
      </c>
      <c r="S149">
        <v>5.0280729350634899E-2</v>
      </c>
      <c r="T149">
        <v>2.2137827659827702E-2</v>
      </c>
      <c r="U149">
        <v>7.9199122088030496E-2</v>
      </c>
      <c r="V149">
        <v>0.123845496778973</v>
      </c>
      <c r="W149">
        <v>4.6637149468045001E-2</v>
      </c>
      <c r="X149">
        <v>8.2246021103673794E-2</v>
      </c>
      <c r="AA149" t="str">
        <f t="shared" si="75"/>
        <v>CL_88:21</v>
      </c>
      <c r="AB149">
        <f t="shared" si="76"/>
        <v>2.0894584590874753E-2</v>
      </c>
      <c r="AC149">
        <f t="shared" si="77"/>
        <v>2.9611344524836353E-2</v>
      </c>
      <c r="AD149">
        <f t="shared" si="78"/>
        <v>3.2495501362760998E-2</v>
      </c>
      <c r="AE149">
        <f t="shared" si="79"/>
        <v>1.67170430380831E-2</v>
      </c>
      <c r="AF149">
        <f t="shared" si="80"/>
        <v>1.5643272193169449E-2</v>
      </c>
      <c r="AG149">
        <f t="shared" si="81"/>
        <v>3.4916856030078151E-2</v>
      </c>
      <c r="AH149">
        <f t="shared" si="82"/>
        <v>8.9129459326409852E-2</v>
      </c>
      <c r="AI149">
        <f t="shared" si="66"/>
        <v>3.6209278505231299E-2</v>
      </c>
      <c r="AJ149">
        <f t="shared" si="67"/>
        <v>0.10152230943350174</v>
      </c>
      <c r="AK149">
        <f t="shared" si="68"/>
        <v>6.4441585285859401E-2</v>
      </c>
      <c r="AM149" t="str">
        <f t="shared" si="69"/>
        <v>CL_88:21</v>
      </c>
      <c r="AN149">
        <f t="shared" si="70"/>
        <v>2.3072349141944934E-2</v>
      </c>
      <c r="AO149">
        <f t="shared" si="71"/>
        <v>6.5243897716216082E-2</v>
      </c>
      <c r="AQ149">
        <f t="shared" si="72"/>
        <v>7.6137706955662528E-3</v>
      </c>
      <c r="AR149">
        <f t="shared" si="73"/>
        <v>3.0207720393795011E-2</v>
      </c>
      <c r="AT149">
        <f t="shared" si="83"/>
        <v>3.4049817680763994E-3</v>
      </c>
      <c r="AU149">
        <f t="shared" si="84"/>
        <v>1.2332250209577185E-2</v>
      </c>
      <c r="AW149">
        <f t="shared" si="74"/>
        <v>3.3344384814344909E-2</v>
      </c>
    </row>
    <row r="150" spans="1:49" x14ac:dyDescent="0.2">
      <c r="A150" t="s">
        <v>2048</v>
      </c>
      <c r="B150">
        <v>823.67056856187298</v>
      </c>
      <c r="C150">
        <v>3.86202744031562E-3</v>
      </c>
      <c r="D150">
        <v>1.95647944350693E-2</v>
      </c>
      <c r="E150">
        <v>6.1815323547772302E-3</v>
      </c>
      <c r="F150">
        <v>2.2529649439683899E-2</v>
      </c>
      <c r="G150">
        <v>1.6937674898018298E-2</v>
      </c>
      <c r="H150">
        <v>1.41381722998927E-2</v>
      </c>
      <c r="I150">
        <v>2.4338765463387702E-2</v>
      </c>
      <c r="J150">
        <v>1.4870909460708299E-2</v>
      </c>
      <c r="K150">
        <v>9.4133392064433292E-3</v>
      </c>
      <c r="L150">
        <v>6.8970174651375397E-3</v>
      </c>
      <c r="M150">
        <v>1.5471100519043299E-2</v>
      </c>
      <c r="N150">
        <v>1.09445819190685E-2</v>
      </c>
      <c r="O150">
        <v>5.9560686712150403E-2</v>
      </c>
      <c r="P150">
        <v>0.198423706870936</v>
      </c>
      <c r="Q150">
        <v>0</v>
      </c>
      <c r="R150">
        <v>1.8044795504411001E-2</v>
      </c>
      <c r="S150">
        <v>3.6334793731199203E-2</v>
      </c>
      <c r="T150">
        <v>3.0057080839672699E-2</v>
      </c>
      <c r="U150">
        <v>6.7744056102067601E-2</v>
      </c>
      <c r="V150">
        <v>3.6585978616925301E-2</v>
      </c>
      <c r="W150">
        <v>3.9582186403086597E-2</v>
      </c>
      <c r="X150">
        <v>8.4523112202839808E-3</v>
      </c>
      <c r="AA150" t="str">
        <f t="shared" si="75"/>
        <v>CL_88:20</v>
      </c>
      <c r="AB150">
        <f t="shared" si="76"/>
        <v>1.1713410937692461E-2</v>
      </c>
      <c r="AC150">
        <f t="shared" si="77"/>
        <v>1.4355590897230566E-2</v>
      </c>
      <c r="AD150">
        <f t="shared" si="78"/>
        <v>1.5537923598955498E-2</v>
      </c>
      <c r="AE150">
        <f t="shared" si="79"/>
        <v>1.9604837462048001E-2</v>
      </c>
      <c r="AF150">
        <f t="shared" si="80"/>
        <v>8.1551783357904344E-3</v>
      </c>
      <c r="AG150">
        <f t="shared" si="81"/>
        <v>1.32078412190559E-2</v>
      </c>
      <c r="AH150">
        <f t="shared" si="82"/>
        <v>0.1289921967915432</v>
      </c>
      <c r="AI150">
        <f t="shared" si="66"/>
        <v>3.3195937285435947E-2</v>
      </c>
      <c r="AJ150">
        <f t="shared" si="67"/>
        <v>5.2165017359496454E-2</v>
      </c>
      <c r="AK150">
        <f t="shared" si="68"/>
        <v>2.401724881168529E-2</v>
      </c>
      <c r="AM150" t="str">
        <f t="shared" si="69"/>
        <v>CL_88:20</v>
      </c>
      <c r="AN150">
        <f t="shared" si="70"/>
        <v>1.3873388246343394E-2</v>
      </c>
      <c r="AO150">
        <f t="shared" si="71"/>
        <v>5.0315648293443357E-2</v>
      </c>
      <c r="AQ150">
        <f t="shared" si="72"/>
        <v>4.2783213414799648E-3</v>
      </c>
      <c r="AR150">
        <f t="shared" si="73"/>
        <v>4.6246889397250586E-2</v>
      </c>
      <c r="AT150">
        <f t="shared" si="83"/>
        <v>1.9133234698274584E-3</v>
      </c>
      <c r="AU150">
        <f t="shared" si="84"/>
        <v>1.8880213535698905E-2</v>
      </c>
      <c r="AW150">
        <f t="shared" si="74"/>
        <v>0.15299374727691764</v>
      </c>
    </row>
    <row r="151" spans="1:49" x14ac:dyDescent="0.2">
      <c r="A151" t="s">
        <v>2049</v>
      </c>
      <c r="B151">
        <v>824.67073578595296</v>
      </c>
      <c r="C151">
        <v>5.2258675998718203E-2</v>
      </c>
      <c r="D151">
        <v>3.1222700730733501E-2</v>
      </c>
      <c r="E151">
        <v>2.0749835091971199E-2</v>
      </c>
      <c r="F151">
        <v>1.4949384796334401E-2</v>
      </c>
      <c r="G151">
        <v>4.8255294216929701E-2</v>
      </c>
      <c r="H151">
        <v>2.0335777516358899E-2</v>
      </c>
      <c r="I151">
        <v>1.40555374555754E-2</v>
      </c>
      <c r="J151">
        <v>1.99228251349578E-2</v>
      </c>
      <c r="K151">
        <v>1.4063404356437201E-2</v>
      </c>
      <c r="L151">
        <v>1.36861133745266E-2</v>
      </c>
      <c r="M151">
        <v>3.34555856089475E-2</v>
      </c>
      <c r="N151">
        <v>1.3174109038814601E-2</v>
      </c>
      <c r="O151">
        <v>9.2182789916636601E-2</v>
      </c>
      <c r="P151">
        <v>0.11472874087730101</v>
      </c>
      <c r="Q151">
        <v>1.3647840580323801E-2</v>
      </c>
      <c r="R151">
        <v>1.10321828470202E-2</v>
      </c>
      <c r="S151">
        <v>5.3036752406463501E-2</v>
      </c>
      <c r="T151">
        <v>1.9541947950873401E-2</v>
      </c>
      <c r="U151">
        <v>7.9913892668597705E-2</v>
      </c>
      <c r="V151">
        <v>0.12370470343748299</v>
      </c>
      <c r="W151">
        <v>6.1155228538688301E-2</v>
      </c>
      <c r="X151">
        <v>6.1184444356582997E-2</v>
      </c>
      <c r="AA151" t="str">
        <f t="shared" si="75"/>
        <v>CL_88:19</v>
      </c>
      <c r="AB151">
        <f t="shared" si="76"/>
        <v>4.1740688364725852E-2</v>
      </c>
      <c r="AC151">
        <f t="shared" si="77"/>
        <v>1.78496099441528E-2</v>
      </c>
      <c r="AD151">
        <f t="shared" si="78"/>
        <v>3.42955358666443E-2</v>
      </c>
      <c r="AE151">
        <f t="shared" si="79"/>
        <v>1.6989181295266602E-2</v>
      </c>
      <c r="AF151">
        <f t="shared" si="80"/>
        <v>1.3874758865481901E-2</v>
      </c>
      <c r="AG151">
        <f t="shared" si="81"/>
        <v>2.331484732388105E-2</v>
      </c>
      <c r="AH151">
        <f t="shared" si="82"/>
        <v>0.1034557653969688</v>
      </c>
      <c r="AI151">
        <f t="shared" si="66"/>
        <v>3.6289350178668453E-2</v>
      </c>
      <c r="AJ151">
        <f t="shared" si="67"/>
        <v>0.10180929805304034</v>
      </c>
      <c r="AK151">
        <f t="shared" si="68"/>
        <v>6.1169836447635649E-2</v>
      </c>
      <c r="AM151" t="str">
        <f t="shared" si="69"/>
        <v>CL_88:19</v>
      </c>
      <c r="AN151">
        <f t="shared" si="70"/>
        <v>2.4949954867254293E-2</v>
      </c>
      <c r="AO151">
        <f t="shared" si="71"/>
        <v>6.5207819480038856E-2</v>
      </c>
      <c r="AQ151">
        <f t="shared" si="72"/>
        <v>1.2305663289400724E-2</v>
      </c>
      <c r="AR151">
        <f t="shared" si="73"/>
        <v>3.6776955727653625E-2</v>
      </c>
      <c r="AT151">
        <f t="shared" si="83"/>
        <v>5.5032599246647371E-3</v>
      </c>
      <c r="AU151">
        <f t="shared" si="84"/>
        <v>1.5014129304279769E-2</v>
      </c>
      <c r="AW151">
        <f t="shared" si="74"/>
        <v>6.9179236261723259E-2</v>
      </c>
    </row>
    <row r="152" spans="1:49" x14ac:dyDescent="0.2">
      <c r="A152" t="s">
        <v>2050</v>
      </c>
      <c r="B152">
        <v>825.67090301003395</v>
      </c>
      <c r="C152">
        <v>1.36346513664429E-2</v>
      </c>
      <c r="D152">
        <v>1.74937111509899E-2</v>
      </c>
      <c r="E152">
        <v>2.9341279924170599E-2</v>
      </c>
      <c r="F152">
        <v>5.5489083824474096E-3</v>
      </c>
      <c r="G152">
        <v>1.56086292916624E-2</v>
      </c>
      <c r="H152">
        <v>4.6519913892906E-3</v>
      </c>
      <c r="I152">
        <v>5.6662131906639003E-3</v>
      </c>
      <c r="J152">
        <v>6.6614069974844699E-3</v>
      </c>
      <c r="K152">
        <v>1.0567267669859E-2</v>
      </c>
      <c r="L152">
        <v>1.5151685336495E-2</v>
      </c>
      <c r="M152">
        <v>5.31422685749421E-2</v>
      </c>
      <c r="N152">
        <v>2.3857432168675301E-2</v>
      </c>
      <c r="O152">
        <v>6.3638643688921304E-2</v>
      </c>
      <c r="P152">
        <v>0.120970778203144</v>
      </c>
      <c r="Q152">
        <v>1.2577748445093099E-2</v>
      </c>
      <c r="R152">
        <v>1.27585090717387E-2</v>
      </c>
      <c r="S152">
        <v>1.83459347727182E-2</v>
      </c>
      <c r="T152">
        <v>7.3228327782004898E-3</v>
      </c>
      <c r="U152">
        <v>5.1048677267015501E-2</v>
      </c>
      <c r="V152">
        <v>6.6328017603829795E-2</v>
      </c>
      <c r="W152">
        <v>6.1333358470781897E-2</v>
      </c>
      <c r="X152">
        <v>6.5444834308172901E-3</v>
      </c>
      <c r="AA152" t="str">
        <f t="shared" si="75"/>
        <v>CL_88:18</v>
      </c>
      <c r="AB152">
        <f t="shared" si="76"/>
        <v>1.5564181258716399E-2</v>
      </c>
      <c r="AC152">
        <f t="shared" si="77"/>
        <v>1.7445094153309006E-2</v>
      </c>
      <c r="AD152">
        <f t="shared" si="78"/>
        <v>1.0130310340476499E-2</v>
      </c>
      <c r="AE152">
        <f t="shared" si="79"/>
        <v>6.1638100940741847E-3</v>
      </c>
      <c r="AF152">
        <f t="shared" si="80"/>
        <v>1.2859476503177E-2</v>
      </c>
      <c r="AG152">
        <f t="shared" si="81"/>
        <v>3.8499850371808697E-2</v>
      </c>
      <c r="AH152">
        <f t="shared" si="82"/>
        <v>9.2304710946032653E-2</v>
      </c>
      <c r="AI152">
        <f t="shared" si="66"/>
        <v>1.2834383775459344E-2</v>
      </c>
      <c r="AJ152">
        <f t="shared" si="67"/>
        <v>5.8688347435422644E-2</v>
      </c>
      <c r="AK152">
        <f t="shared" si="68"/>
        <v>3.3938920950799596E-2</v>
      </c>
      <c r="AM152" t="str">
        <f t="shared" si="69"/>
        <v>CL_88:18</v>
      </c>
      <c r="AN152">
        <f t="shared" si="70"/>
        <v>1.2432574469950618E-2</v>
      </c>
      <c r="AO152">
        <f t="shared" si="71"/>
        <v>4.7253242695904585E-2</v>
      </c>
      <c r="AQ152">
        <f t="shared" si="72"/>
        <v>4.4640896866996486E-3</v>
      </c>
      <c r="AR152">
        <f t="shared" si="73"/>
        <v>2.999561343760649E-2</v>
      </c>
      <c r="AT152">
        <f t="shared" si="83"/>
        <v>1.9964015994232303E-3</v>
      </c>
      <c r="AU152">
        <f t="shared" si="84"/>
        <v>1.2245657907317728E-2</v>
      </c>
      <c r="AW152">
        <f t="shared" si="74"/>
        <v>5.9578531271596284E-2</v>
      </c>
    </row>
    <row r="153" spans="1:49" x14ac:dyDescent="0.2">
      <c r="A153" t="s">
        <v>2051</v>
      </c>
      <c r="B153">
        <v>826.67107023411404</v>
      </c>
      <c r="C153">
        <v>1.4396758000620199E-2</v>
      </c>
      <c r="D153">
        <v>1.2237011460322101E-2</v>
      </c>
      <c r="E153">
        <v>1.68911946428285E-3</v>
      </c>
      <c r="F153">
        <v>3.61131501560637E-2</v>
      </c>
      <c r="G153">
        <v>1.59091540114333E-2</v>
      </c>
      <c r="H153">
        <v>1.51737086578664E-2</v>
      </c>
      <c r="I153">
        <v>2.4183622712389E-2</v>
      </c>
      <c r="J153">
        <v>1.03055637614186E-3</v>
      </c>
      <c r="K153">
        <v>3.53000220241625E-3</v>
      </c>
      <c r="L153">
        <v>8.5549630068062297E-3</v>
      </c>
      <c r="M153">
        <v>1.41331188014754E-2</v>
      </c>
      <c r="N153">
        <v>1.20421344171631E-2</v>
      </c>
      <c r="O153">
        <v>0.103657678674919</v>
      </c>
      <c r="P153">
        <v>6.5940187763086605E-2</v>
      </c>
      <c r="Q153">
        <v>3.83771709328724E-2</v>
      </c>
      <c r="R153">
        <v>3.4893652980716602E-2</v>
      </c>
      <c r="S153">
        <v>2.6799449625429E-2</v>
      </c>
      <c r="T153">
        <v>9.9107094000782398E-3</v>
      </c>
      <c r="U153">
        <v>6.4774477360317495E-2</v>
      </c>
      <c r="V153">
        <v>0.131469857424313</v>
      </c>
      <c r="W153">
        <v>0.12234000026964199</v>
      </c>
      <c r="X153">
        <v>0.13523508005353599</v>
      </c>
      <c r="AA153" t="str">
        <f t="shared" si="75"/>
        <v>CL_88:17</v>
      </c>
      <c r="AB153">
        <f t="shared" si="76"/>
        <v>1.331688473047115E-2</v>
      </c>
      <c r="AC153">
        <f t="shared" si="77"/>
        <v>1.8901134810173276E-2</v>
      </c>
      <c r="AD153">
        <f t="shared" si="78"/>
        <v>1.5541431334649851E-2</v>
      </c>
      <c r="AE153">
        <f t="shared" si="79"/>
        <v>1.260708954426543E-2</v>
      </c>
      <c r="AF153">
        <f t="shared" si="80"/>
        <v>6.0424826046112396E-3</v>
      </c>
      <c r="AG153">
        <f t="shared" si="81"/>
        <v>1.3087626609319249E-2</v>
      </c>
      <c r="AH153">
        <f t="shared" si="82"/>
        <v>8.4798933219002809E-2</v>
      </c>
      <c r="AI153">
        <f t="shared" si="66"/>
        <v>1.8355079512753621E-2</v>
      </c>
      <c r="AJ153">
        <f t="shared" si="67"/>
        <v>9.8122167392315246E-2</v>
      </c>
      <c r="AK153">
        <f t="shared" si="68"/>
        <v>0.128787540161589</v>
      </c>
      <c r="AM153" t="str">
        <f t="shared" si="69"/>
        <v>CL_88:17</v>
      </c>
      <c r="AN153">
        <f t="shared" si="70"/>
        <v>1.3281804604834187E-2</v>
      </c>
      <c r="AO153">
        <f t="shared" si="71"/>
        <v>6.8630269378995995E-2</v>
      </c>
      <c r="AQ153">
        <f t="shared" si="72"/>
        <v>4.7314648621177213E-3</v>
      </c>
      <c r="AR153">
        <f t="shared" si="73"/>
        <v>5.089861208504616E-2</v>
      </c>
      <c r="AT153">
        <f t="shared" si="83"/>
        <v>2.1159754129693787E-3</v>
      </c>
      <c r="AU153">
        <f t="shared" si="84"/>
        <v>2.0779271370703414E-2</v>
      </c>
      <c r="AW153">
        <f t="shared" si="74"/>
        <v>7.1592467400749774E-2</v>
      </c>
    </row>
    <row r="154" spans="1:49" x14ac:dyDescent="0.2">
      <c r="A154" t="s">
        <v>2052</v>
      </c>
      <c r="B154">
        <v>827.67123745819401</v>
      </c>
      <c r="C154">
        <v>2.10014618163799E-2</v>
      </c>
      <c r="D154">
        <v>1.0851870959995199E-2</v>
      </c>
      <c r="E154">
        <v>6.1674495512404901E-3</v>
      </c>
      <c r="F154">
        <v>2.05628000006167E-2</v>
      </c>
      <c r="G154">
        <v>6.0124306445134999E-3</v>
      </c>
      <c r="H154">
        <v>2.2225652318092301E-2</v>
      </c>
      <c r="I154">
        <v>4.7946188620409799E-3</v>
      </c>
      <c r="J154">
        <v>9.0195479623698706E-3</v>
      </c>
      <c r="K154">
        <v>1.1766674008054199E-2</v>
      </c>
      <c r="L154">
        <v>8.5855642288853607E-3</v>
      </c>
      <c r="M154">
        <v>2.81696321332001E-2</v>
      </c>
      <c r="N154">
        <v>3.8751354938753098E-2</v>
      </c>
      <c r="O154">
        <v>5.5483946772274903E-2</v>
      </c>
      <c r="P154">
        <v>0.116726571819786</v>
      </c>
      <c r="Q154">
        <v>6.0291006434441498E-2</v>
      </c>
      <c r="R154">
        <v>1.23640937639474E-3</v>
      </c>
      <c r="S154">
        <v>1.6485240387847901E-2</v>
      </c>
      <c r="T154">
        <v>7.6781119311704902E-3</v>
      </c>
      <c r="U154">
        <v>7.0879680245517898E-2</v>
      </c>
      <c r="V154">
        <v>3.6752236895260297E-2</v>
      </c>
      <c r="W154">
        <v>5.7294713174605501E-2</v>
      </c>
      <c r="X154">
        <v>4.7667363464953899E-2</v>
      </c>
      <c r="AA154" t="str">
        <f t="shared" si="75"/>
        <v>CL_88:16</v>
      </c>
      <c r="AB154">
        <f t="shared" si="76"/>
        <v>1.5926666388187551E-2</v>
      </c>
      <c r="AC154">
        <f t="shared" si="77"/>
        <v>1.3365124775928595E-2</v>
      </c>
      <c r="AD154">
        <f t="shared" si="78"/>
        <v>1.4119041481302901E-2</v>
      </c>
      <c r="AE154">
        <f t="shared" si="79"/>
        <v>6.9070834122054257E-3</v>
      </c>
      <c r="AF154">
        <f t="shared" si="80"/>
        <v>1.017611911846978E-2</v>
      </c>
      <c r="AG154">
        <f t="shared" si="81"/>
        <v>3.3460493535976597E-2</v>
      </c>
      <c r="AH154">
        <f t="shared" si="82"/>
        <v>8.6105259296030454E-2</v>
      </c>
      <c r="AI154">
        <f t="shared" si="66"/>
        <v>1.2081676159509195E-2</v>
      </c>
      <c r="AJ154">
        <f t="shared" si="67"/>
        <v>5.3815958570389094E-2</v>
      </c>
      <c r="AK154">
        <f t="shared" si="68"/>
        <v>5.2481038319779696E-2</v>
      </c>
      <c r="AM154" t="str">
        <f t="shared" si="69"/>
        <v>CL_88:16</v>
      </c>
      <c r="AN154">
        <f t="shared" si="70"/>
        <v>1.209880703521885E-2</v>
      </c>
      <c r="AO154">
        <f t="shared" si="71"/>
        <v>4.7588885176337005E-2</v>
      </c>
      <c r="AQ154">
        <f t="shared" si="72"/>
        <v>3.5702989393977679E-3</v>
      </c>
      <c r="AR154">
        <f t="shared" si="73"/>
        <v>2.7416208815544255E-2</v>
      </c>
      <c r="AT154">
        <f t="shared" si="83"/>
        <v>1.5966862256977621E-3</v>
      </c>
      <c r="AU154">
        <f t="shared" si="84"/>
        <v>1.1192620379946233E-2</v>
      </c>
      <c r="AW154">
        <f t="shared" si="74"/>
        <v>4.3692965428573108E-2</v>
      </c>
    </row>
    <row r="155" spans="1:49" x14ac:dyDescent="0.2">
      <c r="A155" t="s">
        <v>2053</v>
      </c>
      <c r="B155">
        <v>832.67207357859502</v>
      </c>
      <c r="C155">
        <v>4.36776420816231E-2</v>
      </c>
      <c r="D155">
        <v>3.6360360138369699E-2</v>
      </c>
      <c r="E155">
        <v>2.3623056889753399E-2</v>
      </c>
      <c r="F155">
        <v>2.0175175379734501E-2</v>
      </c>
      <c r="G155">
        <v>1.9869814402439099E-2</v>
      </c>
      <c r="H155">
        <v>4.5121029440767998E-2</v>
      </c>
      <c r="I155">
        <v>7.7530998239692403E-3</v>
      </c>
      <c r="J155">
        <v>1.2559961729626E-2</v>
      </c>
      <c r="K155">
        <v>1.0744807966156299E-2</v>
      </c>
      <c r="L155">
        <v>5.51844349956827E-3</v>
      </c>
      <c r="M155">
        <v>4.7817223294596298E-2</v>
      </c>
      <c r="N155">
        <v>2.92688163465901E-2</v>
      </c>
      <c r="O155">
        <v>5.6454294444620599E-2</v>
      </c>
      <c r="P155">
        <v>6.5108162299613595E-2</v>
      </c>
      <c r="Q155">
        <v>9.64653422305458E-3</v>
      </c>
      <c r="R155">
        <v>1.5819694164423099E-2</v>
      </c>
      <c r="S155">
        <v>5.8114011368653698E-2</v>
      </c>
      <c r="T155">
        <v>1.7511751654974098E-2</v>
      </c>
      <c r="U155">
        <v>3.3799344185662397E-2</v>
      </c>
      <c r="V155">
        <v>3.4331647156051803E-2</v>
      </c>
      <c r="W155">
        <v>5.7425229717089903E-2</v>
      </c>
      <c r="X155">
        <v>3.55045371598781E-2</v>
      </c>
      <c r="AA155" t="str">
        <f t="shared" si="75"/>
        <v>CL_90:25</v>
      </c>
      <c r="AB155">
        <f t="shared" si="76"/>
        <v>4.0019001109996399E-2</v>
      </c>
      <c r="AC155">
        <f t="shared" si="77"/>
        <v>2.1899116134743948E-2</v>
      </c>
      <c r="AD155">
        <f t="shared" si="78"/>
        <v>3.2495421921603547E-2</v>
      </c>
      <c r="AE155">
        <f t="shared" si="79"/>
        <v>1.015653077679762E-2</v>
      </c>
      <c r="AF155">
        <f t="shared" si="80"/>
        <v>8.1316257328622847E-3</v>
      </c>
      <c r="AG155">
        <f t="shared" si="81"/>
        <v>3.8543019820593202E-2</v>
      </c>
      <c r="AH155">
        <f t="shared" si="82"/>
        <v>6.0781228372117094E-2</v>
      </c>
      <c r="AI155">
        <f t="shared" si="66"/>
        <v>3.7812881511813896E-2</v>
      </c>
      <c r="AJ155">
        <f t="shared" si="67"/>
        <v>3.40654956708571E-2</v>
      </c>
      <c r="AK155">
        <f t="shared" si="68"/>
        <v>4.6464883438483998E-2</v>
      </c>
      <c r="AM155" t="str">
        <f t="shared" si="69"/>
        <v>CL_90:25</v>
      </c>
      <c r="AN155">
        <f t="shared" si="70"/>
        <v>2.2540339135200763E-2</v>
      </c>
      <c r="AO155">
        <f t="shared" si="71"/>
        <v>4.3533501762773055E-2</v>
      </c>
      <c r="AQ155">
        <f t="shared" si="72"/>
        <v>1.3838245878885795E-2</v>
      </c>
      <c r="AR155">
        <f t="shared" si="73"/>
        <v>1.0646015887960568E-2</v>
      </c>
      <c r="AT155">
        <f t="shared" si="83"/>
        <v>6.1886516949089913E-3</v>
      </c>
      <c r="AU155">
        <f t="shared" si="84"/>
        <v>4.3462177865110268E-3</v>
      </c>
      <c r="AW155">
        <f t="shared" si="74"/>
        <v>2.9192733758247592E-2</v>
      </c>
    </row>
    <row r="156" spans="1:49" x14ac:dyDescent="0.2">
      <c r="A156" t="s">
        <v>2054</v>
      </c>
      <c r="B156">
        <v>449.60802675585302</v>
      </c>
      <c r="C156">
        <v>0</v>
      </c>
      <c r="D156">
        <v>0</v>
      </c>
      <c r="E156">
        <v>5.8880556976978098E-3</v>
      </c>
      <c r="F156">
        <v>7.8599685305736299E-4</v>
      </c>
      <c r="G156">
        <v>2.5782203815729499E-3</v>
      </c>
      <c r="H156">
        <v>0</v>
      </c>
      <c r="I156">
        <v>2.1713322771181199E-3</v>
      </c>
      <c r="J156">
        <v>3.4317483370865198E-3</v>
      </c>
      <c r="K156">
        <v>3.53000220241625E-3</v>
      </c>
      <c r="L156">
        <v>5.5722909808613198E-3</v>
      </c>
      <c r="M156">
        <v>0</v>
      </c>
      <c r="N156">
        <v>0</v>
      </c>
      <c r="O156">
        <v>2.5357766015471302E-2</v>
      </c>
      <c r="P156">
        <v>4.7575845233910001E-2</v>
      </c>
      <c r="Q156">
        <v>6.2193630293058202E-3</v>
      </c>
      <c r="R156">
        <v>1.56174316175928E-3</v>
      </c>
      <c r="S156">
        <v>0</v>
      </c>
      <c r="T156">
        <v>1.1892851280093901E-2</v>
      </c>
      <c r="U156">
        <v>2.2171462830327102E-2</v>
      </c>
      <c r="V156">
        <v>0</v>
      </c>
      <c r="W156">
        <v>2.6814978806062501E-2</v>
      </c>
      <c r="X156">
        <v>9.9266994565480396E-3</v>
      </c>
      <c r="AA156" t="str">
        <f t="shared" si="75"/>
        <v>CL_16:0-18:2</v>
      </c>
      <c r="AB156">
        <f t="shared" si="76"/>
        <v>0</v>
      </c>
      <c r="AC156">
        <f t="shared" si="77"/>
        <v>3.3370262753775865E-3</v>
      </c>
      <c r="AD156">
        <f t="shared" si="78"/>
        <v>1.2891101907864749E-3</v>
      </c>
      <c r="AE156">
        <f t="shared" si="79"/>
        <v>2.8015403071023201E-3</v>
      </c>
      <c r="AF156">
        <f t="shared" si="80"/>
        <v>4.5511465916387847E-3</v>
      </c>
      <c r="AG156">
        <f t="shared" si="81"/>
        <v>0</v>
      </c>
      <c r="AH156">
        <f t="shared" si="82"/>
        <v>3.6466805624690651E-2</v>
      </c>
      <c r="AI156">
        <f t="shared" si="66"/>
        <v>5.9464256400469503E-3</v>
      </c>
      <c r="AJ156">
        <f t="shared" si="67"/>
        <v>1.1085731415163551E-2</v>
      </c>
      <c r="AK156">
        <f t="shared" si="68"/>
        <v>1.8370839131305272E-2</v>
      </c>
      <c r="AM156" t="str">
        <f t="shared" si="69"/>
        <v>CL_16:0-18:2</v>
      </c>
      <c r="AN156">
        <f t="shared" si="70"/>
        <v>2.3957646729810332E-3</v>
      </c>
      <c r="AO156">
        <f t="shared" si="71"/>
        <v>1.4373960362241284E-2</v>
      </c>
      <c r="AQ156">
        <f t="shared" si="72"/>
        <v>1.7790918326448645E-3</v>
      </c>
      <c r="AR156">
        <f t="shared" si="73"/>
        <v>1.4075824836244952E-2</v>
      </c>
      <c r="AT156">
        <f t="shared" si="83"/>
        <v>7.9563405520171931E-4</v>
      </c>
      <c r="AU156">
        <f t="shared" si="84"/>
        <v>5.7464314262657872E-3</v>
      </c>
      <c r="AW156">
        <f t="shared" si="74"/>
        <v>0.12987012224902753</v>
      </c>
    </row>
    <row r="157" spans="1:49" x14ac:dyDescent="0.2">
      <c r="A157" t="s">
        <v>2055</v>
      </c>
      <c r="B157">
        <v>450.60819397993299</v>
      </c>
      <c r="C157">
        <v>0</v>
      </c>
      <c r="D157">
        <v>1.0389296672139101E-2</v>
      </c>
      <c r="E157">
        <v>0</v>
      </c>
      <c r="F157">
        <v>2.5372046229679901E-3</v>
      </c>
      <c r="G157">
        <v>0</v>
      </c>
      <c r="H157">
        <v>0</v>
      </c>
      <c r="I157">
        <v>4.56523005036054E-4</v>
      </c>
      <c r="J157">
        <v>1.9323531351495399E-3</v>
      </c>
      <c r="K157">
        <v>3.3127967403707602E-3</v>
      </c>
      <c r="L157">
        <v>2.4309191237719802E-3</v>
      </c>
      <c r="M157">
        <v>1.38523083277743E-2</v>
      </c>
      <c r="N157">
        <v>1.1115075582354701E-3</v>
      </c>
      <c r="O157">
        <v>3.9636248540208002E-2</v>
      </c>
      <c r="P157">
        <v>0</v>
      </c>
      <c r="Q157">
        <v>1.2577748445093099E-2</v>
      </c>
      <c r="R157">
        <v>0</v>
      </c>
      <c r="S157">
        <v>1.56240164000588E-2</v>
      </c>
      <c r="T157">
        <v>6.5646347130010304E-3</v>
      </c>
      <c r="U157">
        <v>1.4835634853759E-2</v>
      </c>
      <c r="V157">
        <v>1.7024063048513598E-2</v>
      </c>
      <c r="W157">
        <v>1.1175782711987301E-3</v>
      </c>
      <c r="X157">
        <v>8.4523112202839808E-3</v>
      </c>
      <c r="AA157" t="str">
        <f t="shared" si="75"/>
        <v>CL_16:0-18:1</v>
      </c>
      <c r="AB157">
        <f t="shared" si="76"/>
        <v>5.1946483360695503E-3</v>
      </c>
      <c r="AC157">
        <f t="shared" si="77"/>
        <v>1.268602311483995E-3</v>
      </c>
      <c r="AD157">
        <f t="shared" si="78"/>
        <v>0</v>
      </c>
      <c r="AE157">
        <f t="shared" si="79"/>
        <v>1.1944380700927969E-3</v>
      </c>
      <c r="AF157">
        <f t="shared" si="80"/>
        <v>2.87185793207137E-3</v>
      </c>
      <c r="AG157">
        <f t="shared" si="81"/>
        <v>7.4819079430048846E-3</v>
      </c>
      <c r="AH157">
        <f t="shared" si="82"/>
        <v>1.9818124270104001E-2</v>
      </c>
      <c r="AI157">
        <f t="shared" si="66"/>
        <v>1.1094325556529915E-2</v>
      </c>
      <c r="AJ157">
        <f t="shared" si="67"/>
        <v>1.5929848951136298E-2</v>
      </c>
      <c r="AK157">
        <f t="shared" si="68"/>
        <v>4.7849447457413551E-3</v>
      </c>
      <c r="AM157" t="str">
        <f t="shared" si="69"/>
        <v>CL_16:0-18:1</v>
      </c>
      <c r="AN157">
        <f t="shared" si="70"/>
        <v>2.1059093299435425E-3</v>
      </c>
      <c r="AO157">
        <f t="shared" si="71"/>
        <v>1.1821830293303292E-2</v>
      </c>
      <c r="AQ157">
        <f t="shared" si="72"/>
        <v>2.0058478827982341E-3</v>
      </c>
      <c r="AR157">
        <f t="shared" si="73"/>
        <v>6.1175665508161163E-3</v>
      </c>
      <c r="AT157">
        <f t="shared" si="83"/>
        <v>8.9704244369217645E-4</v>
      </c>
      <c r="AU157">
        <f t="shared" si="84"/>
        <v>2.4974860861695907E-3</v>
      </c>
      <c r="AW157">
        <f t="shared" si="74"/>
        <v>2.0742053316413194E-2</v>
      </c>
    </row>
    <row r="158" spans="1:49" x14ac:dyDescent="0.2">
      <c r="A158" t="s">
        <v>2056</v>
      </c>
      <c r="B158">
        <v>461.610033444816</v>
      </c>
      <c r="C158">
        <v>1.1071868351258601E-2</v>
      </c>
      <c r="D158">
        <v>0</v>
      </c>
      <c r="E158">
        <v>0</v>
      </c>
      <c r="F158">
        <v>0</v>
      </c>
      <c r="G158">
        <v>7.6484303806496502E-3</v>
      </c>
      <c r="H158">
        <v>0</v>
      </c>
      <c r="I158">
        <v>0</v>
      </c>
      <c r="J158">
        <v>0</v>
      </c>
      <c r="K158">
        <v>6.3610281507596401E-4</v>
      </c>
      <c r="L158">
        <v>7.7795018280148295E-4</v>
      </c>
      <c r="M158">
        <v>0</v>
      </c>
      <c r="N158">
        <v>0</v>
      </c>
      <c r="O158">
        <v>0</v>
      </c>
      <c r="P158">
        <v>3.7571067715189102E-2</v>
      </c>
      <c r="Q158">
        <v>5.8723287793413601E-3</v>
      </c>
      <c r="R158">
        <v>0</v>
      </c>
      <c r="S158">
        <v>4.3767465165401804E-3</v>
      </c>
      <c r="T158">
        <v>5.9464256400469503E-3</v>
      </c>
      <c r="U158">
        <v>0</v>
      </c>
      <c r="V158">
        <v>1.54208618506937E-2</v>
      </c>
      <c r="W158">
        <v>3.3684884302078999E-2</v>
      </c>
      <c r="X158">
        <v>8.4523112202839808E-3</v>
      </c>
      <c r="AA158" t="str">
        <f t="shared" si="75"/>
        <v>CL_18:2-18:2</v>
      </c>
      <c r="AB158">
        <f t="shared" si="76"/>
        <v>5.5359341756293003E-3</v>
      </c>
      <c r="AC158">
        <f t="shared" si="77"/>
        <v>0</v>
      </c>
      <c r="AD158">
        <f t="shared" si="78"/>
        <v>3.8242151903248251E-3</v>
      </c>
      <c r="AE158">
        <f t="shared" si="79"/>
        <v>0</v>
      </c>
      <c r="AF158">
        <f t="shared" si="80"/>
        <v>7.0702649893872348E-4</v>
      </c>
      <c r="AG158">
        <f t="shared" si="81"/>
        <v>0</v>
      </c>
      <c r="AH158">
        <f t="shared" si="82"/>
        <v>1.8785533857594551E-2</v>
      </c>
      <c r="AI158">
        <f t="shared" si="66"/>
        <v>5.1615860782935653E-3</v>
      </c>
      <c r="AJ158">
        <f t="shared" si="67"/>
        <v>7.7104309253468502E-3</v>
      </c>
      <c r="AK158">
        <f t="shared" si="68"/>
        <v>2.1068597761181491E-2</v>
      </c>
      <c r="AM158" t="str">
        <f t="shared" si="69"/>
        <v>CL_18:2-18:2</v>
      </c>
      <c r="AN158">
        <f t="shared" si="70"/>
        <v>2.0134351729785699E-3</v>
      </c>
      <c r="AO158">
        <f t="shared" si="71"/>
        <v>1.0545229724483291E-2</v>
      </c>
      <c r="AQ158">
        <f t="shared" si="72"/>
        <v>2.5249489851320228E-3</v>
      </c>
      <c r="AR158">
        <f t="shared" si="73"/>
        <v>9.0397104506289676E-3</v>
      </c>
      <c r="AT158">
        <f t="shared" si="83"/>
        <v>1.1291915140948616E-3</v>
      </c>
      <c r="AU158">
        <f t="shared" si="84"/>
        <v>3.6904463377575932E-3</v>
      </c>
      <c r="AW158">
        <f t="shared" si="74"/>
        <v>0.10242766951303588</v>
      </c>
    </row>
    <row r="159" spans="1:49" x14ac:dyDescent="0.2">
      <c r="A159" t="s">
        <v>2057</v>
      </c>
      <c r="B159">
        <v>462.61020066889603</v>
      </c>
      <c r="C159">
        <v>7.9808938845862699E-3</v>
      </c>
      <c r="D159">
        <v>6.7836307261044003E-3</v>
      </c>
      <c r="E159">
        <v>0</v>
      </c>
      <c r="F159">
        <v>0</v>
      </c>
      <c r="G159">
        <v>1.32477580100713E-2</v>
      </c>
      <c r="H159">
        <v>8.9525806431120392E-3</v>
      </c>
      <c r="I159">
        <v>4.0594981549997499E-3</v>
      </c>
      <c r="J159">
        <v>0</v>
      </c>
      <c r="K159">
        <v>3.53000220241625E-3</v>
      </c>
      <c r="L159">
        <v>3.1119317898138498E-3</v>
      </c>
      <c r="M159">
        <v>0</v>
      </c>
      <c r="N159">
        <v>0</v>
      </c>
      <c r="O159">
        <v>1.8278544623106699E-2</v>
      </c>
      <c r="P159">
        <v>2.94298035788539E-2</v>
      </c>
      <c r="Q159">
        <v>0</v>
      </c>
      <c r="R159">
        <v>1.54067228527814E-2</v>
      </c>
      <c r="S159">
        <v>6.75732114855196E-3</v>
      </c>
      <c r="T159">
        <v>4.2863399852837601E-3</v>
      </c>
      <c r="U159">
        <v>2.4408896398769302E-2</v>
      </c>
      <c r="V159">
        <v>1.11157627723473E-2</v>
      </c>
      <c r="W159">
        <v>0</v>
      </c>
      <c r="X159">
        <v>7.8138405173296902E-3</v>
      </c>
      <c r="AA159" t="str">
        <f t="shared" si="75"/>
        <v>CL_18:2-18:1</v>
      </c>
      <c r="AB159">
        <f t="shared" si="76"/>
        <v>7.3822623053453346E-3</v>
      </c>
      <c r="AC159">
        <f t="shared" si="77"/>
        <v>0</v>
      </c>
      <c r="AD159">
        <f t="shared" si="78"/>
        <v>1.110016932659167E-2</v>
      </c>
      <c r="AE159">
        <f t="shared" si="79"/>
        <v>2.029749077499875E-3</v>
      </c>
      <c r="AF159">
        <f t="shared" si="80"/>
        <v>3.3209669961150497E-3</v>
      </c>
      <c r="AG159">
        <f t="shared" si="81"/>
        <v>0</v>
      </c>
      <c r="AH159">
        <f t="shared" si="82"/>
        <v>2.3854174100980299E-2</v>
      </c>
      <c r="AI159">
        <f t="shared" si="66"/>
        <v>5.52183056691786E-3</v>
      </c>
      <c r="AJ159">
        <f t="shared" si="67"/>
        <v>1.77623295855583E-2</v>
      </c>
      <c r="AK159">
        <f t="shared" si="68"/>
        <v>3.9069202586648451E-3</v>
      </c>
      <c r="AM159" t="str">
        <f t="shared" si="69"/>
        <v>CL_18:2-18:1</v>
      </c>
      <c r="AN159">
        <f t="shared" si="70"/>
        <v>4.7666295411103853E-3</v>
      </c>
      <c r="AO159">
        <f t="shared" si="71"/>
        <v>1.0209050902424261E-2</v>
      </c>
      <c r="AQ159">
        <f t="shared" si="72"/>
        <v>4.4513052304884461E-3</v>
      </c>
      <c r="AR159">
        <f t="shared" si="73"/>
        <v>1.0113765513172446E-2</v>
      </c>
      <c r="AT159">
        <f t="shared" si="83"/>
        <v>1.9906842167945068E-3</v>
      </c>
      <c r="AU159">
        <f t="shared" si="84"/>
        <v>4.128927480905026E-3</v>
      </c>
      <c r="AW159">
        <f t="shared" si="74"/>
        <v>0.31665347269173222</v>
      </c>
    </row>
    <row r="160" spans="1:49" x14ac:dyDescent="0.2">
      <c r="A160" t="s">
        <v>2058</v>
      </c>
      <c r="B160">
        <v>463.61036789297702</v>
      </c>
      <c r="C160">
        <v>0</v>
      </c>
      <c r="D160">
        <v>0</v>
      </c>
      <c r="E160">
        <v>5.0135172780394303E-3</v>
      </c>
      <c r="F160">
        <v>9.2343490063503605E-3</v>
      </c>
      <c r="G160">
        <v>1.2586108628602301E-2</v>
      </c>
      <c r="H160">
        <v>0</v>
      </c>
      <c r="I160">
        <v>4.3912006814227104E-3</v>
      </c>
      <c r="J160">
        <v>6.5075998600077302E-3</v>
      </c>
      <c r="K160">
        <v>0</v>
      </c>
      <c r="L160">
        <v>0</v>
      </c>
      <c r="M160">
        <v>0</v>
      </c>
      <c r="N160">
        <v>0</v>
      </c>
      <c r="O160">
        <v>1.55274859082985E-2</v>
      </c>
      <c r="P160">
        <v>6.3669039174428496E-2</v>
      </c>
      <c r="Q160">
        <v>0</v>
      </c>
      <c r="R160">
        <v>3.7054458723242002E-3</v>
      </c>
      <c r="S160">
        <v>1.56240164000588E-2</v>
      </c>
      <c r="T160">
        <v>1.36545506819646E-3</v>
      </c>
      <c r="U160">
        <v>9.5467210432758996E-3</v>
      </c>
      <c r="V160">
        <v>3.5410337645828201E-3</v>
      </c>
      <c r="W160">
        <v>1.4863797183635801E-2</v>
      </c>
      <c r="X160">
        <v>1.9408720283971199E-3</v>
      </c>
      <c r="AA160" t="str">
        <f t="shared" si="75"/>
        <v>CL_18:1-18:1</v>
      </c>
      <c r="AB160">
        <f t="shared" si="76"/>
        <v>0</v>
      </c>
      <c r="AC160">
        <f t="shared" si="77"/>
        <v>7.1239331421948954E-3</v>
      </c>
      <c r="AD160">
        <f t="shared" si="78"/>
        <v>6.2930543143011504E-3</v>
      </c>
      <c r="AE160">
        <f t="shared" si="79"/>
        <v>5.4494002707152203E-3</v>
      </c>
      <c r="AF160">
        <f t="shared" si="80"/>
        <v>0</v>
      </c>
      <c r="AG160">
        <f t="shared" si="81"/>
        <v>0</v>
      </c>
      <c r="AH160">
        <f t="shared" si="82"/>
        <v>3.9598262541363498E-2</v>
      </c>
      <c r="AI160">
        <f t="shared" si="66"/>
        <v>8.49473573412763E-3</v>
      </c>
      <c r="AJ160">
        <f t="shared" si="67"/>
        <v>6.5438774039293596E-3</v>
      </c>
      <c r="AK160">
        <f t="shared" si="68"/>
        <v>8.4023346060164601E-3</v>
      </c>
      <c r="AM160" t="str">
        <f t="shared" si="69"/>
        <v>CL_18:1-18:1</v>
      </c>
      <c r="AN160">
        <f t="shared" si="70"/>
        <v>3.7732775454422532E-3</v>
      </c>
      <c r="AO160">
        <f t="shared" si="71"/>
        <v>1.260784205708739E-2</v>
      </c>
      <c r="AQ160">
        <f t="shared" si="72"/>
        <v>3.4950251126774721E-3</v>
      </c>
      <c r="AR160">
        <f t="shared" si="73"/>
        <v>1.5482377749511115E-2</v>
      </c>
      <c r="AT160">
        <f t="shared" si="83"/>
        <v>1.5630227470031378E-3</v>
      </c>
      <c r="AU160">
        <f t="shared" si="84"/>
        <v>6.320654248553664E-3</v>
      </c>
      <c r="AW160">
        <f t="shared" si="74"/>
        <v>0.27536229617662589</v>
      </c>
    </row>
    <row r="161" spans="1:49" x14ac:dyDescent="0.2">
      <c r="A161" t="s">
        <v>2059</v>
      </c>
      <c r="B161">
        <v>464.610535117057</v>
      </c>
      <c r="C161">
        <v>1.1071868351258601E-2</v>
      </c>
      <c r="D161">
        <v>0</v>
      </c>
      <c r="E161">
        <v>6.9104326385394004E-3</v>
      </c>
      <c r="F161">
        <v>4.5059298879367802E-3</v>
      </c>
      <c r="G161">
        <v>1.9727973302614602E-3</v>
      </c>
      <c r="H161">
        <v>2.9852581451754599E-3</v>
      </c>
      <c r="I161">
        <v>1.9274149913587901E-3</v>
      </c>
      <c r="J161">
        <v>1.2984369601166199E-3</v>
      </c>
      <c r="K161">
        <v>4.8656145138952396E-3</v>
      </c>
      <c r="L161">
        <v>1.6334463820018E-3</v>
      </c>
      <c r="M161">
        <v>1.25477996895971E-2</v>
      </c>
      <c r="N161">
        <v>2.1864122621509299E-2</v>
      </c>
      <c r="O161">
        <v>5.7393651558345103E-2</v>
      </c>
      <c r="P161">
        <v>3.1834519587214199E-2</v>
      </c>
      <c r="Q161">
        <v>1.5890173816109101E-2</v>
      </c>
      <c r="R161">
        <v>8.9530958838818907E-3</v>
      </c>
      <c r="S161">
        <v>1.88328191948554E-2</v>
      </c>
      <c r="T161">
        <v>5.9464256400469503E-3</v>
      </c>
      <c r="U161">
        <v>0</v>
      </c>
      <c r="V161">
        <v>1.9482038162189901E-2</v>
      </c>
      <c r="W161">
        <v>3.5564305123897397E-2</v>
      </c>
      <c r="X161">
        <v>1.1650329317421699E-2</v>
      </c>
      <c r="AA161" t="str">
        <f t="shared" si="75"/>
        <v>CL_18:0-18:1</v>
      </c>
      <c r="AB161">
        <f t="shared" si="76"/>
        <v>5.5359341756293003E-3</v>
      </c>
      <c r="AC161">
        <f t="shared" si="77"/>
        <v>5.7081812632380907E-3</v>
      </c>
      <c r="AD161">
        <f t="shared" si="78"/>
        <v>2.4790277377184601E-3</v>
      </c>
      <c r="AE161">
        <f t="shared" si="79"/>
        <v>1.6129259757377049E-3</v>
      </c>
      <c r="AF161">
        <f t="shared" si="80"/>
        <v>3.2495304479485199E-3</v>
      </c>
      <c r="AG161">
        <f t="shared" si="81"/>
        <v>1.7205961155553201E-2</v>
      </c>
      <c r="AH161">
        <f t="shared" si="82"/>
        <v>4.4614085572779655E-2</v>
      </c>
      <c r="AI161">
        <f t="shared" si="66"/>
        <v>1.2389622417451175E-2</v>
      </c>
      <c r="AJ161">
        <f t="shared" si="67"/>
        <v>9.7410190810949503E-3</v>
      </c>
      <c r="AK161">
        <f t="shared" si="68"/>
        <v>2.3607317220659549E-2</v>
      </c>
      <c r="AM161" t="str">
        <f t="shared" si="69"/>
        <v>CL_18:0-18:1</v>
      </c>
      <c r="AN161">
        <f t="shared" si="70"/>
        <v>3.7171199200544151E-3</v>
      </c>
      <c r="AO161">
        <f t="shared" si="71"/>
        <v>2.1511601089507705E-2</v>
      </c>
      <c r="AQ161">
        <f t="shared" si="72"/>
        <v>1.8338180723757468E-3</v>
      </c>
      <c r="AR161">
        <f t="shared" si="73"/>
        <v>1.3950021920711084E-2</v>
      </c>
      <c r="AT161">
        <f t="shared" si="83"/>
        <v>8.2010837363995974E-4</v>
      </c>
      <c r="AU161">
        <f t="shared" si="84"/>
        <v>5.6950726010637151E-3</v>
      </c>
      <c r="AW161">
        <f t="shared" si="74"/>
        <v>4.5617820130235624E-2</v>
      </c>
    </row>
    <row r="162" spans="1:49" x14ac:dyDescent="0.2">
      <c r="A162" t="s">
        <v>2060</v>
      </c>
      <c r="B162">
        <v>474.61220735785997</v>
      </c>
      <c r="C162">
        <v>0</v>
      </c>
      <c r="D162">
        <v>1.22752937154466E-3</v>
      </c>
      <c r="E162">
        <v>2.4763040479710802E-3</v>
      </c>
      <c r="F162">
        <v>0</v>
      </c>
      <c r="G162">
        <v>6.8010716656353803E-4</v>
      </c>
      <c r="H162">
        <v>0</v>
      </c>
      <c r="I162">
        <v>4.3912006814227104E-3</v>
      </c>
      <c r="J162">
        <v>4.4762645830895E-4</v>
      </c>
      <c r="K162">
        <v>0</v>
      </c>
      <c r="L162">
        <v>0</v>
      </c>
      <c r="M162">
        <v>1.25477996895971E-2</v>
      </c>
      <c r="N162">
        <v>2.08871370680761E-2</v>
      </c>
      <c r="O162">
        <v>5.1083175984738403E-2</v>
      </c>
      <c r="P162">
        <v>0</v>
      </c>
      <c r="Q162">
        <v>6.2124707389312299E-3</v>
      </c>
      <c r="R162">
        <v>1.6323366544044E-2</v>
      </c>
      <c r="S162">
        <v>4.6302601041992002E-3</v>
      </c>
      <c r="T162">
        <v>1.0686342455709499E-2</v>
      </c>
      <c r="U162">
        <v>9.2628119650275207E-3</v>
      </c>
      <c r="V162">
        <v>3.2853172413899401E-2</v>
      </c>
      <c r="W162">
        <v>5.3095781662511896E-3</v>
      </c>
      <c r="X162">
        <v>2.10794345193418E-2</v>
      </c>
      <c r="AA162" t="str">
        <f t="shared" si="75"/>
        <v>CL_18:1-20:4,_18:2-20:3</v>
      </c>
      <c r="AB162">
        <f t="shared" si="76"/>
        <v>6.1376468577233002E-4</v>
      </c>
      <c r="AC162">
        <f t="shared" si="77"/>
        <v>1.2381520239855401E-3</v>
      </c>
      <c r="AD162">
        <f t="shared" si="78"/>
        <v>3.4005358328176901E-4</v>
      </c>
      <c r="AE162">
        <f t="shared" si="79"/>
        <v>2.4194135698658303E-3</v>
      </c>
      <c r="AF162">
        <f t="shared" si="80"/>
        <v>0</v>
      </c>
      <c r="AG162">
        <f t="shared" si="81"/>
        <v>1.67174683788366E-2</v>
      </c>
      <c r="AH162">
        <f t="shared" si="82"/>
        <v>2.5541587992369202E-2</v>
      </c>
      <c r="AI162">
        <f t="shared" si="66"/>
        <v>7.6583012799543498E-3</v>
      </c>
      <c r="AJ162">
        <f t="shared" si="67"/>
        <v>2.105799218946346E-2</v>
      </c>
      <c r="AK162">
        <f t="shared" si="68"/>
        <v>1.3194506342796494E-2</v>
      </c>
      <c r="AM162" t="str">
        <f t="shared" si="69"/>
        <v>CL_18:1-20:4,_18:2-20:3</v>
      </c>
      <c r="AN162">
        <f t="shared" si="70"/>
        <v>9.2227677258109391E-4</v>
      </c>
      <c r="AO162">
        <f t="shared" si="71"/>
        <v>1.6833971236684023E-2</v>
      </c>
      <c r="AQ162">
        <f t="shared" si="72"/>
        <v>9.5209686473349384E-4</v>
      </c>
      <c r="AR162">
        <f t="shared" si="73"/>
        <v>6.9122561323703589E-3</v>
      </c>
      <c r="AT162">
        <f t="shared" si="83"/>
        <v>4.2579066214170285E-4</v>
      </c>
      <c r="AU162">
        <f t="shared" si="84"/>
        <v>2.8219167492885529E-3</v>
      </c>
      <c r="AW162">
        <f t="shared" si="74"/>
        <v>6.320459714345735E-3</v>
      </c>
    </row>
    <row r="163" spans="1:49" x14ac:dyDescent="0.2">
      <c r="A163" t="s">
        <v>2061</v>
      </c>
      <c r="B163">
        <v>475.61237458194</v>
      </c>
      <c r="C163">
        <v>4.7320462307841298E-3</v>
      </c>
      <c r="D163">
        <v>0</v>
      </c>
      <c r="E163">
        <v>2.1427454505291901E-3</v>
      </c>
      <c r="F163">
        <v>2.80557539973386E-3</v>
      </c>
      <c r="G163">
        <v>0</v>
      </c>
      <c r="H163">
        <v>1.9882315812426001E-3</v>
      </c>
      <c r="I163">
        <v>8.5736903611689005E-4</v>
      </c>
      <c r="J163">
        <v>7.1862880106637996E-3</v>
      </c>
      <c r="K163">
        <v>0</v>
      </c>
      <c r="L163">
        <v>0</v>
      </c>
      <c r="M163">
        <v>2.0912999482661902E-2</v>
      </c>
      <c r="N163">
        <v>4.56942026881602E-3</v>
      </c>
      <c r="O163">
        <v>0</v>
      </c>
      <c r="P163">
        <v>1.03593274193408E-2</v>
      </c>
      <c r="Q163">
        <v>1.2577748445093099E-2</v>
      </c>
      <c r="R163">
        <v>8.9530958838818907E-3</v>
      </c>
      <c r="S163">
        <v>0</v>
      </c>
      <c r="T163">
        <v>2.5414645608049999E-3</v>
      </c>
      <c r="U163">
        <v>1.4835634853759E-2</v>
      </c>
      <c r="V163">
        <v>0</v>
      </c>
      <c r="W163">
        <v>1.0749755021969801E-2</v>
      </c>
      <c r="X163">
        <v>5.2627530876609898E-3</v>
      </c>
      <c r="AA163" t="str">
        <f t="shared" si="75"/>
        <v>CL_18:0-20:4,_18:1-20:3</v>
      </c>
      <c r="AB163">
        <f t="shared" si="76"/>
        <v>2.3660231153920649E-3</v>
      </c>
      <c r="AC163">
        <f t="shared" si="77"/>
        <v>2.474160425131525E-3</v>
      </c>
      <c r="AD163">
        <f t="shared" si="78"/>
        <v>9.9411579062130004E-4</v>
      </c>
      <c r="AE163">
        <f t="shared" si="79"/>
        <v>4.0218285233903448E-3</v>
      </c>
      <c r="AF163">
        <f t="shared" si="80"/>
        <v>0</v>
      </c>
      <c r="AG163">
        <f t="shared" si="81"/>
        <v>1.274120987573896E-2</v>
      </c>
      <c r="AH163">
        <f t="shared" si="82"/>
        <v>5.1796637096703999E-3</v>
      </c>
      <c r="AI163">
        <f t="shared" si="66"/>
        <v>1.2707322804024999E-3</v>
      </c>
      <c r="AJ163">
        <f t="shared" si="67"/>
        <v>7.4178174268794998E-3</v>
      </c>
      <c r="AK163">
        <f t="shared" si="68"/>
        <v>8.0062540548153961E-3</v>
      </c>
      <c r="AM163" t="str">
        <f t="shared" si="69"/>
        <v>CL_18:0-20:4,_18:1-20:3</v>
      </c>
      <c r="AN163">
        <f t="shared" si="70"/>
        <v>1.971225570907047E-3</v>
      </c>
      <c r="AO163">
        <f t="shared" si="71"/>
        <v>6.9231354695013514E-3</v>
      </c>
      <c r="AQ163">
        <f t="shared" si="72"/>
        <v>1.5373885985321255E-3</v>
      </c>
      <c r="AR163">
        <f t="shared" si="73"/>
        <v>4.1909784506362052E-3</v>
      </c>
      <c r="AT163">
        <f t="shared" si="83"/>
        <v>6.8754108283019318E-4</v>
      </c>
      <c r="AU163">
        <f t="shared" si="84"/>
        <v>1.7109597878431201E-3</v>
      </c>
      <c r="AW163">
        <f t="shared" si="74"/>
        <v>5.5258231731824099E-2</v>
      </c>
    </row>
    <row r="164" spans="1:49" x14ac:dyDescent="0.2">
      <c r="A164" t="s">
        <v>2062</v>
      </c>
      <c r="B164">
        <v>476.61254180601998</v>
      </c>
      <c r="C164">
        <v>0</v>
      </c>
      <c r="D164">
        <v>1.2966545028717399E-2</v>
      </c>
      <c r="E164">
        <v>0</v>
      </c>
      <c r="F164">
        <v>0</v>
      </c>
      <c r="G164">
        <v>1.04281442464876E-2</v>
      </c>
      <c r="H164">
        <v>1.1061601302260299E-2</v>
      </c>
      <c r="I164">
        <v>5.4587185030721703E-3</v>
      </c>
      <c r="J164">
        <v>8.3427125632273402E-4</v>
      </c>
      <c r="K164">
        <v>4.3881593523464402E-3</v>
      </c>
      <c r="L164">
        <v>8.2448096205954904E-3</v>
      </c>
      <c r="M164">
        <v>4.7408181400813102E-3</v>
      </c>
      <c r="N164">
        <v>0</v>
      </c>
      <c r="O164">
        <v>9.5806882554676093E-3</v>
      </c>
      <c r="P164">
        <v>0</v>
      </c>
      <c r="Q164">
        <v>3.3540662520248399E-2</v>
      </c>
      <c r="R164">
        <v>8.9530958838818907E-3</v>
      </c>
      <c r="S164">
        <v>1.29162556872432E-2</v>
      </c>
      <c r="T164">
        <v>1.1892851280093901E-2</v>
      </c>
      <c r="U164">
        <v>5.6052095645608303E-3</v>
      </c>
      <c r="V164">
        <v>1.54208618506937E-2</v>
      </c>
      <c r="W164">
        <v>1.0749755021969801E-2</v>
      </c>
      <c r="X164">
        <v>8.4523112202839808E-3</v>
      </c>
      <c r="AA164" t="str">
        <f t="shared" si="75"/>
        <v>CL_18:0-20:3</v>
      </c>
      <c r="AB164">
        <f t="shared" si="76"/>
        <v>6.4832725143586997E-3</v>
      </c>
      <c r="AC164">
        <f t="shared" si="77"/>
        <v>0</v>
      </c>
      <c r="AD164">
        <f t="shared" si="78"/>
        <v>1.0744872774373949E-2</v>
      </c>
      <c r="AE164">
        <f t="shared" si="79"/>
        <v>3.1464948796974521E-3</v>
      </c>
      <c r="AF164">
        <f t="shared" si="80"/>
        <v>6.3164844864709649E-3</v>
      </c>
      <c r="AG164">
        <f t="shared" si="81"/>
        <v>2.3704090700406551E-3</v>
      </c>
      <c r="AH164">
        <f t="shared" si="82"/>
        <v>4.7903441277338046E-3</v>
      </c>
      <c r="AI164">
        <f t="shared" si="66"/>
        <v>1.240455348366855E-2</v>
      </c>
      <c r="AJ164">
        <f t="shared" si="67"/>
        <v>1.0513035707627266E-2</v>
      </c>
      <c r="AK164">
        <f t="shared" si="68"/>
        <v>9.6010331211268916E-3</v>
      </c>
      <c r="AM164" t="str">
        <f t="shared" si="69"/>
        <v>CL_18:0-20:3</v>
      </c>
      <c r="AN164">
        <f t="shared" si="70"/>
        <v>5.3382249309802138E-3</v>
      </c>
      <c r="AO164">
        <f t="shared" si="71"/>
        <v>7.9358751020394327E-3</v>
      </c>
      <c r="AQ164">
        <f t="shared" si="72"/>
        <v>4.024931448485136E-3</v>
      </c>
      <c r="AR164">
        <f t="shared" si="73"/>
        <v>4.1908343965615276E-3</v>
      </c>
      <c r="AT164">
        <f t="shared" si="83"/>
        <v>1.8000040647178912E-3</v>
      </c>
      <c r="AU164">
        <f t="shared" si="84"/>
        <v>1.7109009780133988E-3</v>
      </c>
      <c r="AW164">
        <f t="shared" si="74"/>
        <v>0.34680304411903057</v>
      </c>
    </row>
    <row r="165" spans="1:49" x14ac:dyDescent="0.2">
      <c r="A165" t="s">
        <v>2063</v>
      </c>
      <c r="B165">
        <v>477.61270903010001</v>
      </c>
      <c r="C165">
        <v>3.6253998490315902E-2</v>
      </c>
      <c r="D165">
        <v>0</v>
      </c>
      <c r="E165">
        <v>5.0135172780394303E-3</v>
      </c>
      <c r="F165">
        <v>4.5059298879367802E-3</v>
      </c>
      <c r="G165">
        <v>1.1859014088352099E-2</v>
      </c>
      <c r="H165">
        <v>2.9605157053231601E-3</v>
      </c>
      <c r="I165">
        <v>2.7945491499631E-3</v>
      </c>
      <c r="J165">
        <v>1.35248335224986E-2</v>
      </c>
      <c r="K165">
        <v>2.2464845881136298E-3</v>
      </c>
      <c r="L165">
        <v>4.3171729374148603E-3</v>
      </c>
      <c r="M165">
        <v>1.3308980656406001E-2</v>
      </c>
      <c r="N165">
        <v>1.75127411763598E-2</v>
      </c>
      <c r="O165">
        <v>0</v>
      </c>
      <c r="P165">
        <v>3.1834519587214199E-2</v>
      </c>
      <c r="Q165">
        <v>2.0602693215508699E-2</v>
      </c>
      <c r="R165">
        <v>1.7752344269070301E-2</v>
      </c>
      <c r="S165">
        <v>4.0746275044648797E-2</v>
      </c>
      <c r="T165">
        <v>2.1531076101205401E-2</v>
      </c>
      <c r="U165">
        <v>3.88576992825884E-2</v>
      </c>
      <c r="V165">
        <v>2.5234659830564801E-2</v>
      </c>
      <c r="W165">
        <v>3.9760007507217102E-2</v>
      </c>
      <c r="X165">
        <v>2.57244298812268E-2</v>
      </c>
      <c r="AA165" t="str">
        <f t="shared" si="75"/>
        <v>CL_18:0-20:2</v>
      </c>
      <c r="AB165">
        <f t="shared" si="76"/>
        <v>1.8126999245157951E-2</v>
      </c>
      <c r="AC165">
        <f t="shared" si="77"/>
        <v>4.7597235829881053E-3</v>
      </c>
      <c r="AD165">
        <f t="shared" si="78"/>
        <v>7.4097648968376294E-3</v>
      </c>
      <c r="AE165">
        <f t="shared" si="79"/>
        <v>8.1596913362308506E-3</v>
      </c>
      <c r="AF165">
        <f t="shared" si="80"/>
        <v>3.2818287627642451E-3</v>
      </c>
      <c r="AG165">
        <f t="shared" si="81"/>
        <v>1.54108609163829E-2</v>
      </c>
      <c r="AH165">
        <f t="shared" si="82"/>
        <v>1.59172597936071E-2</v>
      </c>
      <c r="AI165">
        <f t="shared" si="66"/>
        <v>3.1138675572927099E-2</v>
      </c>
      <c r="AJ165">
        <f t="shared" si="67"/>
        <v>3.2046179556576598E-2</v>
      </c>
      <c r="AK165">
        <f t="shared" si="68"/>
        <v>3.2742218694221947E-2</v>
      </c>
      <c r="AM165" t="str">
        <f t="shared" si="69"/>
        <v>CL_18:0-20:2</v>
      </c>
      <c r="AN165">
        <f t="shared" si="70"/>
        <v>8.3476015647957584E-3</v>
      </c>
      <c r="AO165">
        <f t="shared" si="71"/>
        <v>2.5451038906743127E-2</v>
      </c>
      <c r="AQ165">
        <f t="shared" si="72"/>
        <v>5.8113335249876542E-3</v>
      </c>
      <c r="AR165">
        <f t="shared" si="73"/>
        <v>8.9541123511368819E-3</v>
      </c>
      <c r="AT165">
        <f t="shared" si="83"/>
        <v>2.5989073603591732E-3</v>
      </c>
      <c r="AU165">
        <f t="shared" si="84"/>
        <v>3.6555010599729934E-3</v>
      </c>
      <c r="AW165">
        <f t="shared" si="74"/>
        <v>9.2477947554687762E-3</v>
      </c>
    </row>
    <row r="166" spans="1:49" x14ac:dyDescent="0.2">
      <c r="A166" t="s">
        <v>2064</v>
      </c>
      <c r="B166">
        <v>485.61404682274298</v>
      </c>
      <c r="C166">
        <v>0</v>
      </c>
      <c r="D166">
        <v>0</v>
      </c>
      <c r="E166">
        <v>5.9057443483698997E-5</v>
      </c>
      <c r="F166">
        <v>2.6981924796554602E-3</v>
      </c>
      <c r="G166">
        <v>0</v>
      </c>
      <c r="H166">
        <v>2.7856554571809599E-3</v>
      </c>
      <c r="I166">
        <v>3.1036065702374502E-5</v>
      </c>
      <c r="J166">
        <v>2.0549626349017302E-3</v>
      </c>
      <c r="K166">
        <v>3.53000220241625E-3</v>
      </c>
      <c r="L166">
        <v>4.3171729374148603E-3</v>
      </c>
      <c r="M166">
        <v>7.60242363380788E-3</v>
      </c>
      <c r="N166">
        <v>3.4912385365500197E-2</v>
      </c>
      <c r="O166">
        <v>1.5184464753209099E-2</v>
      </c>
      <c r="P166">
        <v>3.1834519587214199E-2</v>
      </c>
      <c r="Q166">
        <v>2.0962914075155201E-2</v>
      </c>
      <c r="R166">
        <v>6.3278563712052799E-5</v>
      </c>
      <c r="S166">
        <v>0</v>
      </c>
      <c r="T166">
        <v>0</v>
      </c>
      <c r="U166">
        <v>2.3824205266487899E-2</v>
      </c>
      <c r="V166">
        <v>1.53902577677848E-2</v>
      </c>
      <c r="W166">
        <v>2.87419903575265E-2</v>
      </c>
      <c r="X166">
        <v>5.9739124991358597E-5</v>
      </c>
      <c r="AA166" t="str">
        <f t="shared" si="75"/>
        <v>CL_18:2-22:6</v>
      </c>
      <c r="AB166">
        <f t="shared" si="76"/>
        <v>0</v>
      </c>
      <c r="AC166">
        <f t="shared" si="77"/>
        <v>1.3786249615695796E-3</v>
      </c>
      <c r="AD166">
        <f t="shared" si="78"/>
        <v>1.39282772859048E-3</v>
      </c>
      <c r="AE166">
        <f t="shared" si="79"/>
        <v>1.0429993503020523E-3</v>
      </c>
      <c r="AF166">
        <f t="shared" si="80"/>
        <v>3.9235875699155549E-3</v>
      </c>
      <c r="AG166">
        <f t="shared" si="81"/>
        <v>2.1257404499654037E-2</v>
      </c>
      <c r="AH166">
        <f t="shared" si="82"/>
        <v>2.350949217021165E-2</v>
      </c>
      <c r="AI166">
        <f t="shared" si="66"/>
        <v>0</v>
      </c>
      <c r="AJ166">
        <f t="shared" si="67"/>
        <v>1.960723151713635E-2</v>
      </c>
      <c r="AK166">
        <f t="shared" si="68"/>
        <v>1.4400864741258929E-2</v>
      </c>
      <c r="AM166" t="str">
        <f t="shared" si="69"/>
        <v>CL_18:2-22:6</v>
      </c>
      <c r="AN166">
        <f t="shared" si="70"/>
        <v>1.5476079220755334E-3</v>
      </c>
      <c r="AO166">
        <f t="shared" si="71"/>
        <v>1.5754998585652193E-2</v>
      </c>
      <c r="AQ166">
        <f t="shared" si="72"/>
        <v>1.4446030187706279E-3</v>
      </c>
      <c r="AR166">
        <f t="shared" si="73"/>
        <v>9.4247281002724555E-3</v>
      </c>
      <c r="AT166">
        <f t="shared" si="83"/>
        <v>6.4604611009450572E-4</v>
      </c>
      <c r="AU166">
        <f t="shared" si="84"/>
        <v>3.8476291350229615E-3</v>
      </c>
      <c r="AW166">
        <f t="shared" si="74"/>
        <v>2.710921058680307E-2</v>
      </c>
    </row>
    <row r="167" spans="1:49" x14ac:dyDescent="0.2">
      <c r="A167" t="s">
        <v>2065</v>
      </c>
      <c r="B167">
        <v>486.61421404682301</v>
      </c>
      <c r="C167">
        <v>1.1071868351258601E-2</v>
      </c>
      <c r="D167">
        <v>0</v>
      </c>
      <c r="E167">
        <v>0</v>
      </c>
      <c r="F167">
        <v>4.5059298879367802E-3</v>
      </c>
      <c r="G167">
        <v>1.04281442464876E-2</v>
      </c>
      <c r="H167">
        <v>7.46279476597072E-3</v>
      </c>
      <c r="I167">
        <v>4.3912006814227104E-3</v>
      </c>
      <c r="J167">
        <v>0</v>
      </c>
      <c r="K167">
        <v>0</v>
      </c>
      <c r="L167">
        <v>5.7927336468630904E-3</v>
      </c>
      <c r="M167">
        <v>0</v>
      </c>
      <c r="N167">
        <v>0</v>
      </c>
      <c r="O167">
        <v>0</v>
      </c>
      <c r="P167">
        <v>0</v>
      </c>
      <c r="Q167">
        <v>7.5996653566231601E-3</v>
      </c>
      <c r="R167">
        <v>0</v>
      </c>
      <c r="S167">
        <v>0</v>
      </c>
      <c r="T167">
        <v>2.6008321461499901E-3</v>
      </c>
      <c r="U167">
        <v>1.4835634853759E-2</v>
      </c>
      <c r="V167">
        <v>1.54208618506937E-2</v>
      </c>
      <c r="W167">
        <v>0</v>
      </c>
      <c r="X167">
        <v>8.4523112202839808E-3</v>
      </c>
      <c r="AA167" t="str">
        <f t="shared" si="75"/>
        <v>CL_18:2-22:5,_18:1-22:6</v>
      </c>
      <c r="AB167">
        <f t="shared" si="76"/>
        <v>5.5359341756293003E-3</v>
      </c>
      <c r="AC167">
        <f t="shared" si="77"/>
        <v>2.2529649439683901E-3</v>
      </c>
      <c r="AD167">
        <f t="shared" si="78"/>
        <v>8.9454695062291603E-3</v>
      </c>
      <c r="AE167">
        <f t="shared" si="79"/>
        <v>2.1956003407113552E-3</v>
      </c>
      <c r="AF167">
        <f t="shared" si="80"/>
        <v>2.8963668234315452E-3</v>
      </c>
      <c r="AG167">
        <f t="shared" si="81"/>
        <v>0</v>
      </c>
      <c r="AH167">
        <f t="shared" si="82"/>
        <v>0</v>
      </c>
      <c r="AI167">
        <f t="shared" ref="AI167:AI185" si="85">AVERAGE(S167:T167)</f>
        <v>1.300416073074995E-3</v>
      </c>
      <c r="AJ167">
        <f t="shared" ref="AJ167:AJ185" si="86">AVERAGE(U167:V167)</f>
        <v>1.5128248352226349E-2</v>
      </c>
      <c r="AK167">
        <f t="shared" ref="AK167:AK185" si="87">AVERAGE(W167:X167)</f>
        <v>4.2261556101419904E-3</v>
      </c>
      <c r="AM167" t="str">
        <f t="shared" ref="AM167:AM185" si="88">A167</f>
        <v>CL_18:2-22:5,_18:1-22:6</v>
      </c>
      <c r="AN167">
        <f t="shared" ref="AN167:AN185" si="89">AVERAGE(AB167:AF167)</f>
        <v>4.3652671579939503E-3</v>
      </c>
      <c r="AO167">
        <f t="shared" ref="AO167:AO185" si="90">AVERAGE(AG167:AK167)</f>
        <v>4.1309640070886673E-3</v>
      </c>
      <c r="AQ167">
        <f t="shared" ref="AQ167:AQ185" si="91">STDEV(AB167:AF167)</f>
        <v>2.9015365649613396E-3</v>
      </c>
      <c r="AR167">
        <f t="shared" ref="AR167:AR185" si="92">STDEV(AG167:AK167)</f>
        <v>6.3853553791385674E-3</v>
      </c>
      <c r="AT167">
        <f t="shared" si="83"/>
        <v>1.2976065996909579E-3</v>
      </c>
      <c r="AU167">
        <f t="shared" si="84"/>
        <v>2.6068104175375525E-3</v>
      </c>
      <c r="AW167">
        <f t="shared" ref="AW167:AW185" si="93">TTEST(AB167:AF167,AG167:AK167,2,3)</f>
        <v>0.94305715362511822</v>
      </c>
    </row>
    <row r="168" spans="1:49" x14ac:dyDescent="0.2">
      <c r="A168" t="s">
        <v>2066</v>
      </c>
      <c r="B168">
        <v>579.62976588628806</v>
      </c>
      <c r="C168">
        <v>4.1316505723234698E-2</v>
      </c>
      <c r="D168">
        <v>5.4301629831829601E-3</v>
      </c>
      <c r="E168">
        <v>1.28319040299253E-2</v>
      </c>
      <c r="F168">
        <v>4.0228705433168E-3</v>
      </c>
      <c r="G168">
        <v>2.0636219574881199E-2</v>
      </c>
      <c r="H168">
        <v>1.1906592466907701E-2</v>
      </c>
      <c r="I168">
        <v>0</v>
      </c>
      <c r="J168">
        <v>6.4955952323304299E-3</v>
      </c>
      <c r="K168">
        <v>3.15156743027934E-3</v>
      </c>
      <c r="L168">
        <v>6.34538952471297E-3</v>
      </c>
      <c r="M168">
        <v>1.12026096743892E-2</v>
      </c>
      <c r="N168">
        <v>1.9826848114747501E-2</v>
      </c>
      <c r="O168">
        <v>0.104891605207881</v>
      </c>
      <c r="P168">
        <v>4.6790441347003102E-2</v>
      </c>
      <c r="Q168">
        <v>2.0962914075155201E-2</v>
      </c>
      <c r="R168">
        <v>3.2484924799843502E-2</v>
      </c>
      <c r="S168">
        <v>5.4091026837803603E-3</v>
      </c>
      <c r="T168">
        <v>1.3341840259229701E-2</v>
      </c>
      <c r="U168">
        <v>3.9561692943357402E-2</v>
      </c>
      <c r="V168">
        <v>3.4599385904366703E-2</v>
      </c>
      <c r="W168">
        <v>2.1087566456063401E-2</v>
      </c>
      <c r="X168">
        <v>0</v>
      </c>
      <c r="AA168" t="str">
        <f t="shared" si="75"/>
        <v>CL_18:2-18:2-16:1</v>
      </c>
      <c r="AB168">
        <f t="shared" si="76"/>
        <v>2.3373334353208829E-2</v>
      </c>
      <c r="AC168">
        <f t="shared" si="77"/>
        <v>8.4273872866210495E-3</v>
      </c>
      <c r="AD168">
        <f t="shared" si="78"/>
        <v>1.6271406020894448E-2</v>
      </c>
      <c r="AE168">
        <f t="shared" si="79"/>
        <v>3.247797616165215E-3</v>
      </c>
      <c r="AF168">
        <f t="shared" si="80"/>
        <v>4.748478477496155E-3</v>
      </c>
      <c r="AG168">
        <f t="shared" si="81"/>
        <v>1.551472889456835E-2</v>
      </c>
      <c r="AH168">
        <f t="shared" si="82"/>
        <v>7.5841023277442049E-2</v>
      </c>
      <c r="AI168">
        <f t="shared" si="85"/>
        <v>9.375471471505031E-3</v>
      </c>
      <c r="AJ168">
        <f t="shared" si="86"/>
        <v>3.7080539423862052E-2</v>
      </c>
      <c r="AK168">
        <f t="shared" si="87"/>
        <v>1.05437832280317E-2</v>
      </c>
      <c r="AM168" t="str">
        <f t="shared" si="88"/>
        <v>CL_18:2-18:2-16:1</v>
      </c>
      <c r="AN168">
        <f t="shared" si="89"/>
        <v>1.1213680750877138E-2</v>
      </c>
      <c r="AO168">
        <f t="shared" si="90"/>
        <v>2.9671109259081833E-2</v>
      </c>
      <c r="AQ168">
        <f t="shared" si="91"/>
        <v>8.462495590194484E-3</v>
      </c>
      <c r="AR168">
        <f t="shared" si="92"/>
        <v>2.8127971999225784E-2</v>
      </c>
      <c r="AT168">
        <f t="shared" si="83"/>
        <v>3.7845430797934137E-3</v>
      </c>
      <c r="AU168">
        <f t="shared" si="84"/>
        <v>1.1483196482899334E-2</v>
      </c>
      <c r="AW168">
        <f t="shared" si="93"/>
        <v>0.22229284804773744</v>
      </c>
    </row>
    <row r="169" spans="1:49" x14ac:dyDescent="0.2">
      <c r="A169" t="s">
        <v>2067</v>
      </c>
      <c r="B169">
        <v>580.62993311036803</v>
      </c>
      <c r="C169">
        <v>2.95519448818314E-2</v>
      </c>
      <c r="D169">
        <v>9.4491053387506501E-3</v>
      </c>
      <c r="E169">
        <v>1.5718349863377199E-2</v>
      </c>
      <c r="F169">
        <v>4.5169028903741101E-3</v>
      </c>
      <c r="G169">
        <v>1.5183453459123799E-2</v>
      </c>
      <c r="H169">
        <v>8.2846341447364597E-3</v>
      </c>
      <c r="I169">
        <v>7.32936141212066E-3</v>
      </c>
      <c r="J169">
        <v>0</v>
      </c>
      <c r="K169">
        <v>3.5385985906722299E-3</v>
      </c>
      <c r="L169">
        <v>8.6448592095559103E-3</v>
      </c>
      <c r="M169">
        <v>0</v>
      </c>
      <c r="N169">
        <v>4.4228214898177701E-2</v>
      </c>
      <c r="O169">
        <v>3.7176823267759097E-2</v>
      </c>
      <c r="P169">
        <v>0.209429153433736</v>
      </c>
      <c r="Q169">
        <v>2.5155496890186299E-2</v>
      </c>
      <c r="R169">
        <v>2.21009629330245E-2</v>
      </c>
      <c r="S169">
        <v>9.3972387398587702E-3</v>
      </c>
      <c r="T169">
        <v>2.1803560680172099E-2</v>
      </c>
      <c r="U169">
        <v>4.6512595079334799E-2</v>
      </c>
      <c r="V169">
        <v>4.1159851705627699E-2</v>
      </c>
      <c r="W169">
        <v>1.9126561705355798E-2</v>
      </c>
      <c r="X169">
        <v>2.6499636392302701E-2</v>
      </c>
      <c r="AA169" t="str">
        <f t="shared" si="75"/>
        <v>CL_18:2-18:2-16:0,_18:2-18:1-16:1_(3:1)</v>
      </c>
      <c r="AB169">
        <f t="shared" si="76"/>
        <v>1.9500525110291024E-2</v>
      </c>
      <c r="AC169">
        <f t="shared" si="77"/>
        <v>1.0117626376875655E-2</v>
      </c>
      <c r="AD169">
        <f t="shared" si="78"/>
        <v>1.1734043801930129E-2</v>
      </c>
      <c r="AE169">
        <f t="shared" si="79"/>
        <v>3.66468070606033E-3</v>
      </c>
      <c r="AF169">
        <f t="shared" si="80"/>
        <v>6.0917289001140703E-3</v>
      </c>
      <c r="AG169">
        <f t="shared" si="81"/>
        <v>2.211410744908885E-2</v>
      </c>
      <c r="AH169">
        <f t="shared" si="82"/>
        <v>0.12330298835074754</v>
      </c>
      <c r="AI169">
        <f t="shared" si="85"/>
        <v>1.5600399710015435E-2</v>
      </c>
      <c r="AJ169">
        <f t="shared" si="86"/>
        <v>4.3836223392481249E-2</v>
      </c>
      <c r="AK169">
        <f t="shared" si="87"/>
        <v>2.281309904882925E-2</v>
      </c>
      <c r="AM169" t="str">
        <f t="shared" si="88"/>
        <v>CL_18:2-18:2-16:0,_18:2-18:1-16:1_(3:1)</v>
      </c>
      <c r="AN169">
        <f t="shared" si="89"/>
        <v>1.0221720979054242E-2</v>
      </c>
      <c r="AO169">
        <f t="shared" si="90"/>
        <v>4.553336359023246E-2</v>
      </c>
      <c r="AQ169">
        <f t="shared" si="91"/>
        <v>6.0919162384758556E-3</v>
      </c>
      <c r="AR169">
        <f t="shared" si="92"/>
        <v>4.4753908002353154E-2</v>
      </c>
      <c r="AT169">
        <f t="shared" si="83"/>
        <v>2.7243877644933666E-3</v>
      </c>
      <c r="AU169">
        <f t="shared" si="84"/>
        <v>1.8270706433537676E-2</v>
      </c>
      <c r="AW169">
        <f t="shared" si="93"/>
        <v>0.15278166778533275</v>
      </c>
    </row>
    <row r="170" spans="1:49" x14ac:dyDescent="0.2">
      <c r="A170" t="s">
        <v>2068</v>
      </c>
      <c r="B170">
        <v>581.630100334448</v>
      </c>
      <c r="C170">
        <v>1.1071868351258601E-2</v>
      </c>
      <c r="D170">
        <v>1.92550484417769E-2</v>
      </c>
      <c r="E170">
        <v>3.7597282629178399E-4</v>
      </c>
      <c r="F170">
        <v>9.2773931382410905E-3</v>
      </c>
      <c r="G170">
        <v>5.86576012455047E-3</v>
      </c>
      <c r="H170">
        <v>3.4886133896013899E-4</v>
      </c>
      <c r="I170">
        <v>4.7205048484274996E-3</v>
      </c>
      <c r="J170">
        <v>5.7195805618108697E-3</v>
      </c>
      <c r="K170">
        <v>5.1794131009182702E-3</v>
      </c>
      <c r="L170">
        <v>2.8224460109477299E-3</v>
      </c>
      <c r="M170">
        <v>0</v>
      </c>
      <c r="N170">
        <v>1.48851888381986E-2</v>
      </c>
      <c r="O170">
        <v>0</v>
      </c>
      <c r="P170">
        <v>0.123092782014651</v>
      </c>
      <c r="Q170">
        <v>2.60987252404709E-2</v>
      </c>
      <c r="R170">
        <v>1.31364739894537E-2</v>
      </c>
      <c r="S170">
        <v>7.03004132012062E-4</v>
      </c>
      <c r="T170">
        <v>8.2789889499426794E-3</v>
      </c>
      <c r="U170">
        <v>1.5948186233652101E-2</v>
      </c>
      <c r="V170">
        <v>6.0490349560000604E-3</v>
      </c>
      <c r="W170">
        <v>1.0749755021969801E-2</v>
      </c>
      <c r="X170">
        <v>1.7538476711322699E-2</v>
      </c>
      <c r="AA170" t="str">
        <f t="shared" si="75"/>
        <v>CL_18:2-18:1-16:0</v>
      </c>
      <c r="AB170">
        <f t="shared" si="76"/>
        <v>1.516345839651775E-2</v>
      </c>
      <c r="AC170">
        <f t="shared" si="77"/>
        <v>4.8266829822664371E-3</v>
      </c>
      <c r="AD170">
        <f t="shared" si="78"/>
        <v>3.1073107317553046E-3</v>
      </c>
      <c r="AE170">
        <f t="shared" si="79"/>
        <v>5.2200427051191847E-3</v>
      </c>
      <c r="AF170">
        <f t="shared" si="80"/>
        <v>4.0009295559329996E-3</v>
      </c>
      <c r="AG170">
        <f t="shared" si="81"/>
        <v>7.4425944190992998E-3</v>
      </c>
      <c r="AH170">
        <f t="shared" si="82"/>
        <v>6.15463910073255E-2</v>
      </c>
      <c r="AI170">
        <f t="shared" si="85"/>
        <v>4.4909965409773711E-3</v>
      </c>
      <c r="AJ170">
        <f t="shared" si="86"/>
        <v>1.099861059482608E-2</v>
      </c>
      <c r="AK170">
        <f t="shared" si="87"/>
        <v>1.414411586664625E-2</v>
      </c>
      <c r="AM170" t="str">
        <f t="shared" si="88"/>
        <v>CL_18:2-18:1-16:0</v>
      </c>
      <c r="AN170">
        <f t="shared" si="89"/>
        <v>6.4636848743183355E-3</v>
      </c>
      <c r="AO170">
        <f t="shared" si="90"/>
        <v>1.97245416857749E-2</v>
      </c>
      <c r="AQ170">
        <f t="shared" si="91"/>
        <v>4.9305905204208239E-3</v>
      </c>
      <c r="AR170">
        <f t="shared" si="92"/>
        <v>2.3660395351416109E-2</v>
      </c>
      <c r="AT170">
        <f t="shared" si="83"/>
        <v>2.2050271145754052E-3</v>
      </c>
      <c r="AU170">
        <f t="shared" si="84"/>
        <v>9.6593159539147579E-3</v>
      </c>
      <c r="AW170">
        <f t="shared" si="93"/>
        <v>0.28213896196056276</v>
      </c>
    </row>
    <row r="171" spans="1:49" x14ac:dyDescent="0.2">
      <c r="A171" t="s">
        <v>2069</v>
      </c>
      <c r="B171">
        <v>582.63026755852798</v>
      </c>
      <c r="C171">
        <v>3.3995343094366297E-2</v>
      </c>
      <c r="D171">
        <v>1.37962580220498E-2</v>
      </c>
      <c r="E171">
        <v>2.1725241538170799E-2</v>
      </c>
      <c r="F171">
        <v>0</v>
      </c>
      <c r="G171">
        <v>1.3904192328650099E-2</v>
      </c>
      <c r="H171">
        <v>7.7533189821509902E-3</v>
      </c>
      <c r="I171">
        <v>0</v>
      </c>
      <c r="J171">
        <v>3.4317483370865198E-3</v>
      </c>
      <c r="K171">
        <v>7.0600044048324999E-3</v>
      </c>
      <c r="L171">
        <v>4.3171729374148603E-3</v>
      </c>
      <c r="M171">
        <v>4.6892279595160298E-2</v>
      </c>
      <c r="N171">
        <v>1.56733838817141E-2</v>
      </c>
      <c r="O171">
        <v>3.7174122246590301E-2</v>
      </c>
      <c r="P171">
        <v>4.4687977080528102E-2</v>
      </c>
      <c r="Q171">
        <v>2.94268685652747E-2</v>
      </c>
      <c r="R171">
        <v>2.7545894318681399E-2</v>
      </c>
      <c r="S171">
        <v>9.9577531860489503E-3</v>
      </c>
      <c r="T171">
        <v>8.3473454652103398E-3</v>
      </c>
      <c r="U171">
        <v>3.5632594044923603E-2</v>
      </c>
      <c r="V171">
        <v>3.2024338820832797E-2</v>
      </c>
      <c r="W171">
        <v>1.14186822579609E-2</v>
      </c>
      <c r="X171">
        <v>2.2592443103948999E-2</v>
      </c>
      <c r="AA171" t="str">
        <f t="shared" si="75"/>
        <v>CL_18:1-18:1-16:0</v>
      </c>
      <c r="AB171">
        <f t="shared" si="76"/>
        <v>2.3895800558208048E-2</v>
      </c>
      <c r="AC171">
        <f t="shared" si="77"/>
        <v>1.0862620769085399E-2</v>
      </c>
      <c r="AD171">
        <f t="shared" si="78"/>
        <v>1.0828755655400545E-2</v>
      </c>
      <c r="AE171">
        <f t="shared" si="79"/>
        <v>1.7158741685432599E-3</v>
      </c>
      <c r="AF171">
        <f t="shared" si="80"/>
        <v>5.6885886711236806E-3</v>
      </c>
      <c r="AG171">
        <f t="shared" si="81"/>
        <v>3.1282831738437197E-2</v>
      </c>
      <c r="AH171">
        <f t="shared" si="82"/>
        <v>4.0931049663559205E-2</v>
      </c>
      <c r="AI171">
        <f t="shared" si="85"/>
        <v>9.1525493256296442E-3</v>
      </c>
      <c r="AJ171">
        <f t="shared" si="86"/>
        <v>3.38284664328782E-2</v>
      </c>
      <c r="AK171">
        <f t="shared" si="87"/>
        <v>1.7005562680954951E-2</v>
      </c>
      <c r="AM171" t="str">
        <f t="shared" si="88"/>
        <v>CL_18:1-18:1-16:0</v>
      </c>
      <c r="AN171">
        <f t="shared" si="89"/>
        <v>1.0598327964472186E-2</v>
      </c>
      <c r="AO171">
        <f t="shared" si="90"/>
        <v>2.6440091968291841E-2</v>
      </c>
      <c r="AQ171">
        <f t="shared" si="91"/>
        <v>8.3658420131200138E-3</v>
      </c>
      <c r="AR171">
        <f t="shared" si="92"/>
        <v>1.2999014713929362E-2</v>
      </c>
      <c r="AT171">
        <f t="shared" si="83"/>
        <v>3.7413182860720076E-3</v>
      </c>
      <c r="AU171">
        <f t="shared" si="84"/>
        <v>5.3068255346762636E-3</v>
      </c>
      <c r="AW171">
        <f t="shared" si="93"/>
        <v>5.6602081570961964E-2</v>
      </c>
    </row>
    <row r="172" spans="1:49" x14ac:dyDescent="0.2">
      <c r="A172" t="s">
        <v>2070</v>
      </c>
      <c r="B172">
        <v>591.63177257525103</v>
      </c>
      <c r="C172">
        <v>2.6839027635005602E-2</v>
      </c>
      <c r="D172">
        <v>9.8932454743185794E-3</v>
      </c>
      <c r="E172">
        <v>7.2937937474392102E-3</v>
      </c>
      <c r="F172">
        <v>0</v>
      </c>
      <c r="G172">
        <v>2.3714939658162899E-3</v>
      </c>
      <c r="H172">
        <v>1.25919633757715E-2</v>
      </c>
      <c r="I172">
        <v>7.4537048815534E-3</v>
      </c>
      <c r="J172">
        <v>0</v>
      </c>
      <c r="K172">
        <v>3.53000220241625E-3</v>
      </c>
      <c r="L172">
        <v>9.1993078048569592E-3</v>
      </c>
      <c r="M172">
        <v>6.8446060135049405E-2</v>
      </c>
      <c r="N172">
        <v>4.0929551958058398E-2</v>
      </c>
      <c r="O172">
        <v>0</v>
      </c>
      <c r="P172">
        <v>8.6169356557775204E-2</v>
      </c>
      <c r="Q172">
        <v>1.2577748445093099E-2</v>
      </c>
      <c r="R172">
        <v>9.2284191964584397E-3</v>
      </c>
      <c r="S172">
        <v>2.5855023763704001E-2</v>
      </c>
      <c r="T172">
        <v>2.7045871614781998E-3</v>
      </c>
      <c r="U172">
        <v>2.11270411093839E-2</v>
      </c>
      <c r="V172">
        <v>2.5701436417822899E-2</v>
      </c>
      <c r="W172">
        <v>4.6582271761869097E-2</v>
      </c>
      <c r="X172">
        <v>3.14250133257169E-2</v>
      </c>
      <c r="AA172" t="str">
        <f t="shared" si="75"/>
        <v>CL_18:2-18:2-18:3</v>
      </c>
      <c r="AB172">
        <f t="shared" si="76"/>
        <v>1.8366136554662092E-2</v>
      </c>
      <c r="AC172">
        <f t="shared" si="77"/>
        <v>3.6468968737196051E-3</v>
      </c>
      <c r="AD172">
        <f t="shared" si="78"/>
        <v>7.4817286707938952E-3</v>
      </c>
      <c r="AE172">
        <f t="shared" si="79"/>
        <v>3.7268524407767E-3</v>
      </c>
      <c r="AF172">
        <f t="shared" si="80"/>
        <v>6.3646550036366044E-3</v>
      </c>
      <c r="AG172">
        <f t="shared" si="81"/>
        <v>5.4687806046553905E-2</v>
      </c>
      <c r="AH172">
        <f t="shared" si="82"/>
        <v>4.3084678278887602E-2</v>
      </c>
      <c r="AI172">
        <f t="shared" si="85"/>
        <v>1.42798054625911E-2</v>
      </c>
      <c r="AJ172">
        <f t="shared" si="86"/>
        <v>2.34142387636034E-2</v>
      </c>
      <c r="AK172">
        <f t="shared" si="87"/>
        <v>3.9003642543793002E-2</v>
      </c>
      <c r="AM172" t="str">
        <f t="shared" si="88"/>
        <v>CL_18:2-18:2-18:3</v>
      </c>
      <c r="AN172">
        <f t="shared" si="89"/>
        <v>7.9172539087177789E-3</v>
      </c>
      <c r="AO172">
        <f t="shared" si="90"/>
        <v>3.4894034219085802E-2</v>
      </c>
      <c r="AQ172">
        <f t="shared" si="91"/>
        <v>6.0740185999576379E-3</v>
      </c>
      <c r="AR172">
        <f t="shared" si="92"/>
        <v>1.6066277297335771E-2</v>
      </c>
      <c r="AT172">
        <f t="shared" si="83"/>
        <v>2.7163836972206759E-3</v>
      </c>
      <c r="AU172">
        <f t="shared" si="84"/>
        <v>6.5590302407557022E-3</v>
      </c>
      <c r="AW172">
        <f t="shared" si="93"/>
        <v>1.6407547448431561E-2</v>
      </c>
    </row>
    <row r="173" spans="1:49" x14ac:dyDescent="0.2">
      <c r="A173" t="s">
        <v>2071</v>
      </c>
      <c r="B173">
        <v>592.63193979933101</v>
      </c>
      <c r="C173">
        <v>3.9572766444808102E-2</v>
      </c>
      <c r="D173">
        <v>6.7848629993318296E-2</v>
      </c>
      <c r="E173">
        <v>5.2084170828364501E-2</v>
      </c>
      <c r="F173">
        <v>2.7310976132138599E-2</v>
      </c>
      <c r="G173">
        <v>4.0761767902663497E-2</v>
      </c>
      <c r="H173">
        <v>4.5800245383022499E-2</v>
      </c>
      <c r="I173">
        <v>2.9260715228112501E-2</v>
      </c>
      <c r="J173">
        <v>1.15434730610983E-2</v>
      </c>
      <c r="K173">
        <v>2.8989106973069799E-2</v>
      </c>
      <c r="L173">
        <v>4.6144136003988E-2</v>
      </c>
      <c r="M173">
        <v>0.177171320759832</v>
      </c>
      <c r="N173">
        <v>0.170961019872922</v>
      </c>
      <c r="O173">
        <v>0.236447265055233</v>
      </c>
      <c r="P173">
        <v>0.21497228962706499</v>
      </c>
      <c r="Q173">
        <v>0.182134586973525</v>
      </c>
      <c r="R173">
        <v>0.109812533714788</v>
      </c>
      <c r="S173">
        <v>9.8225673078035397E-2</v>
      </c>
      <c r="T173">
        <v>4.1970165905806503E-2</v>
      </c>
      <c r="U173">
        <v>0.145107372839309</v>
      </c>
      <c r="V173">
        <v>0.10884959493614001</v>
      </c>
      <c r="W173">
        <v>0.192428291742053</v>
      </c>
      <c r="X173">
        <v>8.4015905070484106E-2</v>
      </c>
      <c r="AA173" t="str">
        <f t="shared" si="75"/>
        <v>CL_18:2-18:2-18:2</v>
      </c>
      <c r="AB173">
        <f t="shared" si="76"/>
        <v>5.3710698219063199E-2</v>
      </c>
      <c r="AC173">
        <f t="shared" si="77"/>
        <v>3.9697573480251547E-2</v>
      </c>
      <c r="AD173">
        <f t="shared" si="78"/>
        <v>4.3281006642842998E-2</v>
      </c>
      <c r="AE173">
        <f t="shared" si="79"/>
        <v>2.04020941446054E-2</v>
      </c>
      <c r="AF173">
        <f t="shared" si="80"/>
        <v>3.7566621488528899E-2</v>
      </c>
      <c r="AG173">
        <f t="shared" si="81"/>
        <v>0.174066170316377</v>
      </c>
      <c r="AH173">
        <f t="shared" si="82"/>
        <v>0.225709777341149</v>
      </c>
      <c r="AI173">
        <f t="shared" si="85"/>
        <v>7.0097919491920957E-2</v>
      </c>
      <c r="AJ173">
        <f t="shared" si="86"/>
        <v>0.12697848388772451</v>
      </c>
      <c r="AK173">
        <f t="shared" si="87"/>
        <v>0.13822209840626856</v>
      </c>
      <c r="AM173" t="str">
        <f t="shared" si="88"/>
        <v>CL_18:2-18:2-18:2</v>
      </c>
      <c r="AN173">
        <f t="shared" si="89"/>
        <v>3.8931598795058406E-2</v>
      </c>
      <c r="AO173">
        <f t="shared" si="90"/>
        <v>0.14701488988868799</v>
      </c>
      <c r="AQ173">
        <f t="shared" si="91"/>
        <v>1.2074058465029939E-2</v>
      </c>
      <c r="AR173">
        <f t="shared" si="92"/>
        <v>5.7705390056819794E-2</v>
      </c>
      <c r="AT173">
        <f t="shared" si="83"/>
        <v>5.3996830984227419E-3</v>
      </c>
      <c r="AU173">
        <f t="shared" si="84"/>
        <v>2.3558126841247081E-2</v>
      </c>
      <c r="AW173">
        <f t="shared" si="93"/>
        <v>1.251410639630336E-2</v>
      </c>
    </row>
    <row r="174" spans="1:49" x14ac:dyDescent="0.2">
      <c r="A174" t="s">
        <v>2072</v>
      </c>
      <c r="B174">
        <v>593.63210702341098</v>
      </c>
      <c r="C174">
        <v>5.8575113869250399E-2</v>
      </c>
      <c r="D174">
        <v>4.5858871045072802E-2</v>
      </c>
      <c r="E174">
        <v>7.6530704336751104E-2</v>
      </c>
      <c r="F174">
        <v>4.3180915907573197E-2</v>
      </c>
      <c r="G174">
        <v>5.6752434200346001E-2</v>
      </c>
      <c r="H174">
        <v>4.2490687782963998E-2</v>
      </c>
      <c r="I174">
        <v>3.2407815071637702E-2</v>
      </c>
      <c r="J174">
        <v>4.1641169248816098E-2</v>
      </c>
      <c r="K174">
        <v>3.7667301566501603E-2</v>
      </c>
      <c r="L174">
        <v>5.9017438206764201E-2</v>
      </c>
      <c r="M174">
        <v>0.191546262651589</v>
      </c>
      <c r="N174">
        <v>0.32451477654095701</v>
      </c>
      <c r="O174">
        <v>0.33922870083936102</v>
      </c>
      <c r="P174">
        <v>0.46980989986997101</v>
      </c>
      <c r="Q174">
        <v>0.154225554635707</v>
      </c>
      <c r="R174">
        <v>0.172098305675667</v>
      </c>
      <c r="S174">
        <v>0.209102726670887</v>
      </c>
      <c r="T174">
        <v>0.120232822170033</v>
      </c>
      <c r="U174">
        <v>0.139124199906452</v>
      </c>
      <c r="V174">
        <v>0.225113423379177</v>
      </c>
      <c r="W174">
        <v>0.18774408151208599</v>
      </c>
      <c r="X174">
        <v>0.167709180423778</v>
      </c>
      <c r="AA174" t="str">
        <f t="shared" si="75"/>
        <v>CL_18:2-18:2-18:1</v>
      </c>
      <c r="AB174">
        <f t="shared" si="76"/>
        <v>5.2216992457161604E-2</v>
      </c>
      <c r="AC174">
        <f t="shared" si="77"/>
        <v>5.9855810122162151E-2</v>
      </c>
      <c r="AD174">
        <f t="shared" si="78"/>
        <v>4.9621560991655003E-2</v>
      </c>
      <c r="AE174">
        <f t="shared" si="79"/>
        <v>3.70244921602269E-2</v>
      </c>
      <c r="AF174">
        <f t="shared" si="80"/>
        <v>4.8342369886632902E-2</v>
      </c>
      <c r="AG174">
        <f t="shared" si="81"/>
        <v>0.25803051959627299</v>
      </c>
      <c r="AH174">
        <f t="shared" si="82"/>
        <v>0.40451930035466599</v>
      </c>
      <c r="AI174">
        <f t="shared" si="85"/>
        <v>0.16466777442045999</v>
      </c>
      <c r="AJ174">
        <f t="shared" si="86"/>
        <v>0.18211881164281452</v>
      </c>
      <c r="AK174">
        <f t="shared" si="87"/>
        <v>0.17772663096793201</v>
      </c>
      <c r="AM174" t="str">
        <f t="shared" si="88"/>
        <v>CL_18:2-18:2-18:1</v>
      </c>
      <c r="AN174">
        <f t="shared" si="89"/>
        <v>4.9412245123567719E-2</v>
      </c>
      <c r="AO174">
        <f t="shared" si="90"/>
        <v>0.23741260739642911</v>
      </c>
      <c r="AQ174">
        <f t="shared" si="91"/>
        <v>8.239835057832828E-3</v>
      </c>
      <c r="AR174">
        <f t="shared" si="92"/>
        <v>0.10032618737234829</v>
      </c>
      <c r="AT174">
        <f t="shared" si="83"/>
        <v>3.6849662625400227E-3</v>
      </c>
      <c r="AU174">
        <f t="shared" si="84"/>
        <v>4.0957994483518397E-2</v>
      </c>
      <c r="AW174">
        <f t="shared" si="93"/>
        <v>1.3576665885622495E-2</v>
      </c>
    </row>
    <row r="175" spans="1:49" x14ac:dyDescent="0.2">
      <c r="A175" t="s">
        <v>2073</v>
      </c>
      <c r="B175">
        <v>594.63227424749198</v>
      </c>
      <c r="C175">
        <v>1.03362461700514E-2</v>
      </c>
      <c r="D175">
        <v>3.25865093625878E-2</v>
      </c>
      <c r="E175">
        <v>1.2124377624097901E-2</v>
      </c>
      <c r="F175">
        <v>6.5381159548434497E-3</v>
      </c>
      <c r="G175">
        <v>2.1876884439058601E-2</v>
      </c>
      <c r="H175">
        <v>1.3006803985515999E-2</v>
      </c>
      <c r="I175">
        <v>0</v>
      </c>
      <c r="J175">
        <v>1.09270639061995E-2</v>
      </c>
      <c r="K175">
        <v>1.6868225488197601E-2</v>
      </c>
      <c r="L175">
        <v>2.0347621761321402E-2</v>
      </c>
      <c r="M175">
        <v>1.25477996895971E-2</v>
      </c>
      <c r="N175">
        <v>3.9986144918941001E-2</v>
      </c>
      <c r="O175">
        <v>6.7620709374589999E-2</v>
      </c>
      <c r="P175">
        <v>4.95323554434789E-2</v>
      </c>
      <c r="Q175">
        <v>1.2577748445093099E-2</v>
      </c>
      <c r="R175">
        <v>2.7912791823122101E-2</v>
      </c>
      <c r="S175">
        <v>1.8125977753552101E-2</v>
      </c>
      <c r="T175">
        <v>1.2329173179388E-2</v>
      </c>
      <c r="U175">
        <v>2.8685580416019499E-2</v>
      </c>
      <c r="V175">
        <v>2.39938161573553E-2</v>
      </c>
      <c r="W175">
        <v>2.0785289283194501E-2</v>
      </c>
      <c r="X175">
        <v>2.7238408916628001E-2</v>
      </c>
      <c r="AA175" t="str">
        <f t="shared" si="75"/>
        <v>CL_18:2-18:1-18:1</v>
      </c>
      <c r="AB175">
        <f t="shared" si="76"/>
        <v>2.1461377766319602E-2</v>
      </c>
      <c r="AC175">
        <f t="shared" si="77"/>
        <v>9.3312467894706742E-3</v>
      </c>
      <c r="AD175">
        <f t="shared" si="78"/>
        <v>1.74418442122873E-2</v>
      </c>
      <c r="AE175">
        <f t="shared" si="79"/>
        <v>5.4635319530997499E-3</v>
      </c>
      <c r="AF175">
        <f t="shared" si="80"/>
        <v>1.86079236247595E-2</v>
      </c>
      <c r="AG175">
        <f t="shared" si="81"/>
        <v>2.626697230426905E-2</v>
      </c>
      <c r="AH175">
        <f t="shared" si="82"/>
        <v>5.8576532409034446E-2</v>
      </c>
      <c r="AI175">
        <f t="shared" si="85"/>
        <v>1.522757546647005E-2</v>
      </c>
      <c r="AJ175">
        <f t="shared" si="86"/>
        <v>2.6339698286687398E-2</v>
      </c>
      <c r="AK175">
        <f t="shared" si="87"/>
        <v>2.4011849099911251E-2</v>
      </c>
      <c r="AM175" t="str">
        <f t="shared" si="88"/>
        <v>CL_18:2-18:1-18:1</v>
      </c>
      <c r="AN175">
        <f t="shared" si="89"/>
        <v>1.4461184869187366E-2</v>
      </c>
      <c r="AO175">
        <f t="shared" si="90"/>
        <v>3.0084525513274441E-2</v>
      </c>
      <c r="AQ175">
        <f t="shared" si="91"/>
        <v>6.7519718550165132E-3</v>
      </c>
      <c r="AR175">
        <f t="shared" si="92"/>
        <v>1.656802842769221E-2</v>
      </c>
      <c r="AT175">
        <f t="shared" si="83"/>
        <v>3.0195736099964555E-3</v>
      </c>
      <c r="AU175">
        <f t="shared" si="84"/>
        <v>6.7638692819620297E-3</v>
      </c>
      <c r="AW175">
        <f t="shared" si="93"/>
        <v>0.10511805836337763</v>
      </c>
    </row>
    <row r="176" spans="1:49" x14ac:dyDescent="0.2">
      <c r="A176" t="s">
        <v>2074</v>
      </c>
      <c r="B176">
        <v>595.63244147157195</v>
      </c>
      <c r="C176">
        <v>4.3710457801290202E-2</v>
      </c>
      <c r="D176">
        <v>5.4893728429306801E-2</v>
      </c>
      <c r="E176">
        <v>1.8013962774395698E-2</v>
      </c>
      <c r="F176">
        <v>2.4834817640868301E-2</v>
      </c>
      <c r="G176">
        <v>4.66607660375934E-2</v>
      </c>
      <c r="H176">
        <v>1.79864183979467E-2</v>
      </c>
      <c r="I176">
        <v>3.0243594907417501E-2</v>
      </c>
      <c r="J176">
        <v>6.1914118329518498E-3</v>
      </c>
      <c r="K176">
        <v>1.0809694318623201E-2</v>
      </c>
      <c r="L176">
        <v>2.08672048671079E-2</v>
      </c>
      <c r="M176">
        <v>0.18444487726647801</v>
      </c>
      <c r="N176">
        <v>0.178745023606176</v>
      </c>
      <c r="O176">
        <v>0.26920359669199101</v>
      </c>
      <c r="P176">
        <v>0.59861674031595802</v>
      </c>
      <c r="Q176">
        <v>0.181225807502882</v>
      </c>
      <c r="R176">
        <v>8.5158136604762999E-2</v>
      </c>
      <c r="S176">
        <v>0.160430473478332</v>
      </c>
      <c r="T176">
        <v>0.130830430507409</v>
      </c>
      <c r="U176">
        <v>0.17183844008833199</v>
      </c>
      <c r="V176">
        <v>0.226642976854145</v>
      </c>
      <c r="W176">
        <v>0.22259238203721299</v>
      </c>
      <c r="X176">
        <v>0.146778619912146</v>
      </c>
      <c r="AA176" t="str">
        <f t="shared" si="75"/>
        <v>CL_18:2-18:1-18:0,_18:1-18:1-18:1_(1:1)</v>
      </c>
      <c r="AB176">
        <f t="shared" si="76"/>
        <v>4.9302093115298498E-2</v>
      </c>
      <c r="AC176">
        <f t="shared" si="77"/>
        <v>2.1424390207632E-2</v>
      </c>
      <c r="AD176">
        <f t="shared" si="78"/>
        <v>3.232359221777005E-2</v>
      </c>
      <c r="AE176">
        <f t="shared" si="79"/>
        <v>1.8217503370184674E-2</v>
      </c>
      <c r="AF176">
        <f t="shared" si="80"/>
        <v>1.5838449592865549E-2</v>
      </c>
      <c r="AG176">
        <f t="shared" si="81"/>
        <v>0.18159495043632701</v>
      </c>
      <c r="AH176">
        <f t="shared" si="82"/>
        <v>0.43391016850397451</v>
      </c>
      <c r="AI176">
        <f t="shared" si="85"/>
        <v>0.1456304519928705</v>
      </c>
      <c r="AJ176">
        <f t="shared" si="86"/>
        <v>0.19924070847123848</v>
      </c>
      <c r="AK176">
        <f t="shared" si="87"/>
        <v>0.18468550097467951</v>
      </c>
      <c r="AM176" t="str">
        <f t="shared" si="88"/>
        <v>CL_18:2-18:1-18:0,_18:1-18:1-18:1_(1:1)</v>
      </c>
      <c r="AN176">
        <f t="shared" si="89"/>
        <v>2.7421205700750149E-2</v>
      </c>
      <c r="AO176">
        <f t="shared" si="90"/>
        <v>0.22901235607581802</v>
      </c>
      <c r="AQ176">
        <f t="shared" si="91"/>
        <v>1.3762601492026289E-2</v>
      </c>
      <c r="AR176">
        <f t="shared" si="92"/>
        <v>0.11622745685526553</v>
      </c>
      <c r="AT176">
        <f t="shared" si="83"/>
        <v>6.1548224966821623E-3</v>
      </c>
      <c r="AU176">
        <f t="shared" si="84"/>
        <v>4.7449660566124555E-2</v>
      </c>
      <c r="AW176">
        <f t="shared" si="93"/>
        <v>1.7357661657767153E-2</v>
      </c>
    </row>
    <row r="177" spans="1:49" x14ac:dyDescent="0.2">
      <c r="A177" t="s">
        <v>2075</v>
      </c>
      <c r="B177">
        <v>596.63260869565204</v>
      </c>
      <c r="C177">
        <v>0</v>
      </c>
      <c r="D177">
        <v>1.4220306628097999E-2</v>
      </c>
      <c r="E177">
        <v>1.8851958985221001E-2</v>
      </c>
      <c r="F177">
        <v>1.46826657631013E-2</v>
      </c>
      <c r="G177">
        <v>1.8841743622995299E-2</v>
      </c>
      <c r="H177">
        <v>1.4492528369219699E-2</v>
      </c>
      <c r="I177">
        <v>6.63530164217975E-3</v>
      </c>
      <c r="J177">
        <v>1.21865643419888E-3</v>
      </c>
      <c r="K177">
        <v>5.9495135369191602E-3</v>
      </c>
      <c r="L177">
        <v>1.15124611664396E-2</v>
      </c>
      <c r="M177">
        <v>1.99742654075293E-2</v>
      </c>
      <c r="N177">
        <v>7.6939943604144703E-2</v>
      </c>
      <c r="O177">
        <v>9.5903204770197203E-2</v>
      </c>
      <c r="P177">
        <v>0.14379784222527001</v>
      </c>
      <c r="Q177">
        <v>4.4665146056021201E-3</v>
      </c>
      <c r="R177">
        <v>2.6108648771028999E-2</v>
      </c>
      <c r="S177">
        <v>2.9789171108018899E-2</v>
      </c>
      <c r="T177">
        <v>1.0393082845434901E-2</v>
      </c>
      <c r="U177">
        <v>4.7143369310281E-2</v>
      </c>
      <c r="V177">
        <v>4.2373237019216102E-2</v>
      </c>
      <c r="W177">
        <v>5.1405385193508901E-2</v>
      </c>
      <c r="X177">
        <v>2.22496948739778E-2</v>
      </c>
      <c r="AA177" t="str">
        <f t="shared" si="75"/>
        <v>CL_18:1-18:1-18:0</v>
      </c>
      <c r="AB177">
        <f t="shared" si="76"/>
        <v>7.1101533140489996E-3</v>
      </c>
      <c r="AC177">
        <f t="shared" si="77"/>
        <v>1.6767312374161149E-2</v>
      </c>
      <c r="AD177">
        <f t="shared" si="78"/>
        <v>1.6667135996107498E-2</v>
      </c>
      <c r="AE177">
        <f t="shared" si="79"/>
        <v>3.9269790381893151E-3</v>
      </c>
      <c r="AF177">
        <f t="shared" si="80"/>
        <v>8.7309873516793791E-3</v>
      </c>
      <c r="AG177">
        <f t="shared" si="81"/>
        <v>4.8457104505836998E-2</v>
      </c>
      <c r="AH177">
        <f t="shared" si="82"/>
        <v>0.1198505234977336</v>
      </c>
      <c r="AI177">
        <f t="shared" si="85"/>
        <v>2.0091126976726902E-2</v>
      </c>
      <c r="AJ177">
        <f t="shared" si="86"/>
        <v>4.4758303164748547E-2</v>
      </c>
      <c r="AK177">
        <f t="shared" si="87"/>
        <v>3.6827540033743347E-2</v>
      </c>
      <c r="AM177" t="str">
        <f t="shared" si="88"/>
        <v>CL_18:1-18:1-18:0</v>
      </c>
      <c r="AN177">
        <f t="shared" si="89"/>
        <v>1.0640513614837269E-2</v>
      </c>
      <c r="AO177">
        <f t="shared" si="90"/>
        <v>5.3996919635757881E-2</v>
      </c>
      <c r="AQ177">
        <f t="shared" si="91"/>
        <v>5.8103167142290755E-3</v>
      </c>
      <c r="AR177">
        <f t="shared" si="92"/>
        <v>3.839638361661616E-2</v>
      </c>
      <c r="AT177">
        <f t="shared" si="83"/>
        <v>2.5984526287638862E-3</v>
      </c>
      <c r="AU177">
        <f t="shared" si="84"/>
        <v>1.5675257971478226E-2</v>
      </c>
      <c r="AW177">
        <f t="shared" si="93"/>
        <v>6.430030561595429E-2</v>
      </c>
    </row>
    <row r="178" spans="1:49" x14ac:dyDescent="0.2">
      <c r="A178" t="s">
        <v>2076</v>
      </c>
      <c r="B178">
        <v>604.63394648829399</v>
      </c>
      <c r="C178">
        <v>4.8616419904599596E-3</v>
      </c>
      <c r="D178">
        <v>4.1323170640694701E-3</v>
      </c>
      <c r="E178">
        <v>1.0222851098109101E-2</v>
      </c>
      <c r="F178">
        <v>1.09904073212634E-2</v>
      </c>
      <c r="G178">
        <v>8.6904755553217292E-3</v>
      </c>
      <c r="H178">
        <v>1.47508202621536E-2</v>
      </c>
      <c r="I178">
        <v>4.5627109575642798E-3</v>
      </c>
      <c r="J178">
        <v>1.2583077235983901E-2</v>
      </c>
      <c r="K178">
        <v>4.94214742960056E-3</v>
      </c>
      <c r="L178">
        <v>6.0442186469973304E-3</v>
      </c>
      <c r="M178">
        <v>8.3660549518452202E-3</v>
      </c>
      <c r="N178">
        <v>7.5458835633326303E-3</v>
      </c>
      <c r="O178">
        <v>4.3915365650565003E-2</v>
      </c>
      <c r="P178">
        <v>1.27351095883223E-2</v>
      </c>
      <c r="Q178">
        <v>1.8100620289857799E-2</v>
      </c>
      <c r="R178">
        <v>8.9530958838818907E-3</v>
      </c>
      <c r="S178">
        <v>1.59907983378892E-2</v>
      </c>
      <c r="T178">
        <v>2.76590310178953E-3</v>
      </c>
      <c r="U178">
        <v>9.6574339423391897E-4</v>
      </c>
      <c r="V178">
        <v>4.7893577254496597E-2</v>
      </c>
      <c r="W178">
        <v>1.0749755021969801E-2</v>
      </c>
      <c r="X178">
        <v>5.9655781742478002E-3</v>
      </c>
      <c r="AA178" t="str">
        <f t="shared" si="75"/>
        <v>CL_18:2-18:2-20:4</v>
      </c>
      <c r="AB178">
        <f t="shared" si="76"/>
        <v>4.4969795272647144E-3</v>
      </c>
      <c r="AC178">
        <f t="shared" si="77"/>
        <v>1.060662920968625E-2</v>
      </c>
      <c r="AD178">
        <f t="shared" si="78"/>
        <v>1.1720647908737666E-2</v>
      </c>
      <c r="AE178">
        <f t="shared" si="79"/>
        <v>8.5728940967740898E-3</v>
      </c>
      <c r="AF178">
        <f t="shared" si="80"/>
        <v>5.4931830382989452E-3</v>
      </c>
      <c r="AG178">
        <f t="shared" si="81"/>
        <v>7.9559692575889261E-3</v>
      </c>
      <c r="AH178">
        <f t="shared" si="82"/>
        <v>2.8325237619443652E-2</v>
      </c>
      <c r="AI178">
        <f t="shared" si="85"/>
        <v>9.3783507198393658E-3</v>
      </c>
      <c r="AJ178">
        <f t="shared" si="86"/>
        <v>2.4429660324365259E-2</v>
      </c>
      <c r="AK178">
        <f t="shared" si="87"/>
        <v>8.3576665981088E-3</v>
      </c>
      <c r="AM178" t="str">
        <f t="shared" si="88"/>
        <v>CL_18:2-18:2-20:4</v>
      </c>
      <c r="AN178">
        <f t="shared" si="89"/>
        <v>8.1780667561523329E-3</v>
      </c>
      <c r="AO178">
        <f t="shared" si="90"/>
        <v>1.56893769038692E-2</v>
      </c>
      <c r="AQ178">
        <f t="shared" si="91"/>
        <v>3.1369845874399723E-3</v>
      </c>
      <c r="AR178">
        <f t="shared" si="92"/>
        <v>9.8671950373528886E-3</v>
      </c>
      <c r="AT178">
        <f t="shared" si="83"/>
        <v>1.4029021563769823E-3</v>
      </c>
      <c r="AU178">
        <f t="shared" si="84"/>
        <v>4.0282655056728305E-3</v>
      </c>
      <c r="AW178">
        <f t="shared" si="93"/>
        <v>0.16811147897043202</v>
      </c>
    </row>
    <row r="179" spans="1:49" x14ac:dyDescent="0.2">
      <c r="A179" t="s">
        <v>2077</v>
      </c>
      <c r="B179">
        <v>605.63411371237498</v>
      </c>
      <c r="C179">
        <v>1.8453113918764402E-2</v>
      </c>
      <c r="D179">
        <v>3.7448995187861398E-3</v>
      </c>
      <c r="E179">
        <v>5.3201005706153904E-3</v>
      </c>
      <c r="F179">
        <v>6.4790810919140998E-3</v>
      </c>
      <c r="G179">
        <v>1.7380240410812701E-2</v>
      </c>
      <c r="H179">
        <v>1.5660502988673299E-2</v>
      </c>
      <c r="I179">
        <v>1.3457266664203099E-2</v>
      </c>
      <c r="J179">
        <v>5.8567449623646598E-3</v>
      </c>
      <c r="K179">
        <v>8.4647043656970195E-3</v>
      </c>
      <c r="L179">
        <v>8.9132284195665903E-3</v>
      </c>
      <c r="M179">
        <v>4.2284271813698399E-2</v>
      </c>
      <c r="N179">
        <v>4.7041445208585497E-2</v>
      </c>
      <c r="O179">
        <v>5.2353603615693897E-2</v>
      </c>
      <c r="P179">
        <v>8.4892052232571305E-2</v>
      </c>
      <c r="Q179">
        <v>3.48812575805122E-2</v>
      </c>
      <c r="R179">
        <v>2.8034057671411001E-2</v>
      </c>
      <c r="S179">
        <v>1.34794732836461E-2</v>
      </c>
      <c r="T179">
        <v>1.6094809201584001E-2</v>
      </c>
      <c r="U179">
        <v>2.9671269707517999E-2</v>
      </c>
      <c r="V179">
        <v>1.6037222103254901E-2</v>
      </c>
      <c r="W179">
        <v>7.1609937503962304E-4</v>
      </c>
      <c r="X179">
        <v>2.8483067464709799E-2</v>
      </c>
      <c r="AA179" t="str">
        <f t="shared" si="75"/>
        <v>CL_18:2-18:2-20:3</v>
      </c>
      <c r="AB179">
        <f t="shared" si="76"/>
        <v>1.109900671877527E-2</v>
      </c>
      <c r="AC179">
        <f t="shared" si="77"/>
        <v>5.8995908312647451E-3</v>
      </c>
      <c r="AD179">
        <f t="shared" si="78"/>
        <v>1.6520371699742999E-2</v>
      </c>
      <c r="AE179">
        <f t="shared" si="79"/>
        <v>9.6570058132838792E-3</v>
      </c>
      <c r="AF179">
        <f t="shared" si="80"/>
        <v>8.6889663926318049E-3</v>
      </c>
      <c r="AG179">
        <f t="shared" si="81"/>
        <v>4.4662858511141948E-2</v>
      </c>
      <c r="AH179">
        <f t="shared" si="82"/>
        <v>6.8622827924132601E-2</v>
      </c>
      <c r="AI179">
        <f t="shared" si="85"/>
        <v>1.478714124261505E-2</v>
      </c>
      <c r="AJ179">
        <f t="shared" si="86"/>
        <v>2.2854245905386449E-2</v>
      </c>
      <c r="AK179">
        <f t="shared" si="87"/>
        <v>1.4599583419874711E-2</v>
      </c>
      <c r="AM179" t="str">
        <f t="shared" si="88"/>
        <v>CL_18:2-18:2-20:3</v>
      </c>
      <c r="AN179">
        <f t="shared" si="89"/>
        <v>1.037298829113974E-2</v>
      </c>
      <c r="AO179">
        <f t="shared" si="90"/>
        <v>3.3105331400630156E-2</v>
      </c>
      <c r="AQ179">
        <f t="shared" si="91"/>
        <v>3.9267439128017959E-3</v>
      </c>
      <c r="AR179">
        <f t="shared" si="92"/>
        <v>2.3335448062071006E-2</v>
      </c>
      <c r="AT179">
        <f t="shared" si="83"/>
        <v>1.7560932638516643E-3</v>
      </c>
      <c r="AU179">
        <f t="shared" si="84"/>
        <v>9.5266567785487546E-3</v>
      </c>
      <c r="AW179">
        <f t="shared" si="93"/>
        <v>9.4515187701627215E-2</v>
      </c>
    </row>
    <row r="180" spans="1:49" x14ac:dyDescent="0.2">
      <c r="A180" t="s">
        <v>2078</v>
      </c>
      <c r="B180">
        <v>606.63428093645496</v>
      </c>
      <c r="C180">
        <v>2.0608589125597002E-2</v>
      </c>
      <c r="D180">
        <v>2.1954794617992601E-2</v>
      </c>
      <c r="E180">
        <v>1.50384245588043E-2</v>
      </c>
      <c r="F180">
        <v>1.31706015401152E-2</v>
      </c>
      <c r="G180">
        <v>4.0830317894369299E-2</v>
      </c>
      <c r="H180">
        <v>1.57912342072376E-2</v>
      </c>
      <c r="I180">
        <v>1.3756114314177399E-2</v>
      </c>
      <c r="J180">
        <v>8.2173578620320792E-3</v>
      </c>
      <c r="K180">
        <v>8.6015788744356596E-3</v>
      </c>
      <c r="L180">
        <v>1.3524210973184399E-2</v>
      </c>
      <c r="M180">
        <v>3.7265333692150002E-2</v>
      </c>
      <c r="N180">
        <v>1.9241729895566401E-2</v>
      </c>
      <c r="O180">
        <v>0.101420304559789</v>
      </c>
      <c r="P180">
        <v>6.5630096565290605E-2</v>
      </c>
      <c r="Q180">
        <v>6.8749819224352804E-2</v>
      </c>
      <c r="R180">
        <v>3.5546425503720697E-2</v>
      </c>
      <c r="S180">
        <v>2.3121157690029401E-2</v>
      </c>
      <c r="T180">
        <v>1.6469312036631E-2</v>
      </c>
      <c r="U180">
        <v>2.7614264676814899E-2</v>
      </c>
      <c r="V180">
        <v>4.7856686964374902E-2</v>
      </c>
      <c r="W180">
        <v>4.8675037832985303E-2</v>
      </c>
      <c r="X180">
        <v>2.2809090625366801E-2</v>
      </c>
      <c r="AA180" t="str">
        <f t="shared" si="75"/>
        <v>CL_18:2-18:2-20:2</v>
      </c>
      <c r="AB180">
        <f t="shared" si="76"/>
        <v>2.1281691871794801E-2</v>
      </c>
      <c r="AC180">
        <f t="shared" si="77"/>
        <v>1.410451304945975E-2</v>
      </c>
      <c r="AD180">
        <f t="shared" si="78"/>
        <v>2.8310776050803448E-2</v>
      </c>
      <c r="AE180">
        <f t="shared" si="79"/>
        <v>1.0986736088104739E-2</v>
      </c>
      <c r="AF180">
        <f t="shared" si="80"/>
        <v>1.1062894923810029E-2</v>
      </c>
      <c r="AG180">
        <f t="shared" si="81"/>
        <v>2.82535317938582E-2</v>
      </c>
      <c r="AH180">
        <f t="shared" si="82"/>
        <v>8.35252005625398E-2</v>
      </c>
      <c r="AI180">
        <f t="shared" si="85"/>
        <v>1.9795234863330201E-2</v>
      </c>
      <c r="AJ180">
        <f t="shared" si="86"/>
        <v>3.7735475820594902E-2</v>
      </c>
      <c r="AK180">
        <f t="shared" si="87"/>
        <v>3.574206422917605E-2</v>
      </c>
      <c r="AM180" t="str">
        <f t="shared" si="88"/>
        <v>CL_18:2-18:2-20:2</v>
      </c>
      <c r="AN180">
        <f t="shared" si="89"/>
        <v>1.7149322396794557E-2</v>
      </c>
      <c r="AO180">
        <f t="shared" si="90"/>
        <v>4.1010301453899826E-2</v>
      </c>
      <c r="AQ180">
        <f t="shared" si="91"/>
        <v>7.515774386350209E-3</v>
      </c>
      <c r="AR180">
        <f t="shared" si="92"/>
        <v>2.4793192993259335E-2</v>
      </c>
      <c r="AT180">
        <f t="shared" si="83"/>
        <v>3.3611564862861668E-3</v>
      </c>
      <c r="AU180">
        <f t="shared" si="84"/>
        <v>1.0121778654638751E-2</v>
      </c>
      <c r="AW180">
        <f t="shared" si="93"/>
        <v>9.7721154547695907E-2</v>
      </c>
    </row>
    <row r="181" spans="1:49" x14ac:dyDescent="0.2">
      <c r="A181" t="s">
        <v>2079</v>
      </c>
      <c r="B181">
        <v>607.63444816053504</v>
      </c>
      <c r="C181">
        <v>1.23620509496264E-2</v>
      </c>
      <c r="D181">
        <v>9.1018479809386703E-3</v>
      </c>
      <c r="E181">
        <v>2.6963588024671001E-2</v>
      </c>
      <c r="F181">
        <v>1.6373764929763099E-2</v>
      </c>
      <c r="G181">
        <v>2.2902939761241001E-2</v>
      </c>
      <c r="H181">
        <v>1.6238278521959599E-2</v>
      </c>
      <c r="I181">
        <v>2.8007859314708401E-2</v>
      </c>
      <c r="J181">
        <v>7.2141574942662101E-3</v>
      </c>
      <c r="K181">
        <v>2.4182743522323701E-2</v>
      </c>
      <c r="L181">
        <v>1.0249314108100401E-2</v>
      </c>
      <c r="M181">
        <v>8.9037179184665402E-2</v>
      </c>
      <c r="N181">
        <v>5.51382912085343E-2</v>
      </c>
      <c r="O181">
        <v>0.11283854231591101</v>
      </c>
      <c r="P181">
        <v>0.215939743258873</v>
      </c>
      <c r="Q181">
        <v>2.6440708727259999E-2</v>
      </c>
      <c r="R181">
        <v>9.17997138905223E-2</v>
      </c>
      <c r="S181">
        <v>3.0460332063877899E-2</v>
      </c>
      <c r="T181">
        <v>2.6119820556675898E-2</v>
      </c>
      <c r="U181">
        <v>5.5913253609100197E-2</v>
      </c>
      <c r="V181">
        <v>6.20266014846916E-2</v>
      </c>
      <c r="W181">
        <v>7.4389070095398094E-2</v>
      </c>
      <c r="X181">
        <v>6.0530149974096399E-2</v>
      </c>
      <c r="AA181" t="str">
        <f t="shared" si="75"/>
        <v>CL_18:2-18:1-20:2,_18:2-18:2-20:1_(1:1)</v>
      </c>
      <c r="AB181">
        <f t="shared" si="76"/>
        <v>1.0731949465282536E-2</v>
      </c>
      <c r="AC181">
        <f t="shared" si="77"/>
        <v>2.1668676477217048E-2</v>
      </c>
      <c r="AD181">
        <f t="shared" si="78"/>
        <v>1.95706091416003E-2</v>
      </c>
      <c r="AE181">
        <f t="shared" si="79"/>
        <v>1.7611008404487306E-2</v>
      </c>
      <c r="AF181">
        <f t="shared" si="80"/>
        <v>1.7216028815212052E-2</v>
      </c>
      <c r="AG181">
        <f t="shared" si="81"/>
        <v>7.2087735196599848E-2</v>
      </c>
      <c r="AH181">
        <f t="shared" si="82"/>
        <v>0.164389142787392</v>
      </c>
      <c r="AI181">
        <f t="shared" si="85"/>
        <v>2.8290076310276899E-2</v>
      </c>
      <c r="AJ181">
        <f t="shared" si="86"/>
        <v>5.8969927546895895E-2</v>
      </c>
      <c r="AK181">
        <f t="shared" si="87"/>
        <v>6.745961003474725E-2</v>
      </c>
      <c r="AM181" t="str">
        <f t="shared" si="88"/>
        <v>CL_18:2-18:1-20:2,_18:2-18:2-20:1_(1:1)</v>
      </c>
      <c r="AN181">
        <f t="shared" si="89"/>
        <v>1.7359654460759849E-2</v>
      </c>
      <c r="AO181">
        <f t="shared" si="90"/>
        <v>7.8239298375182384E-2</v>
      </c>
      <c r="AQ181">
        <f t="shared" si="91"/>
        <v>4.106892742001076E-3</v>
      </c>
      <c r="AR181">
        <f t="shared" si="92"/>
        <v>5.1093229834079268E-2</v>
      </c>
      <c r="AT181">
        <f t="shared" si="83"/>
        <v>1.8366582694829823E-3</v>
      </c>
      <c r="AU181">
        <f t="shared" si="84"/>
        <v>2.0858723734040106E-2</v>
      </c>
      <c r="AW181">
        <f t="shared" si="93"/>
        <v>5.5889502194862509E-2</v>
      </c>
    </row>
    <row r="182" spans="1:49" x14ac:dyDescent="0.2">
      <c r="A182" t="s">
        <v>2080</v>
      </c>
      <c r="B182">
        <v>608.63461538461502</v>
      </c>
      <c r="C182">
        <v>2.0328335723292401E-2</v>
      </c>
      <c r="D182">
        <v>0</v>
      </c>
      <c r="E182">
        <v>2.3902742612378101E-2</v>
      </c>
      <c r="F182">
        <v>1.07844536301405E-2</v>
      </c>
      <c r="G182">
        <v>1.26927515111498E-2</v>
      </c>
      <c r="H182">
        <v>8.5412181343914196E-3</v>
      </c>
      <c r="I182">
        <v>4.3912006814227104E-3</v>
      </c>
      <c r="J182">
        <v>1.5986282263014899E-2</v>
      </c>
      <c r="K182">
        <v>7.9953063353948601E-3</v>
      </c>
      <c r="L182">
        <v>1.22313575883827E-2</v>
      </c>
      <c r="M182">
        <v>3.5550261056431498E-2</v>
      </c>
      <c r="N182">
        <v>3.2716188288351003E-2</v>
      </c>
      <c r="O182">
        <v>8.8748466522489494E-2</v>
      </c>
      <c r="P182">
        <v>0.13272983187885901</v>
      </c>
      <c r="Q182">
        <v>4.4020277106689598E-2</v>
      </c>
      <c r="R182">
        <v>2.1428262269330801E-2</v>
      </c>
      <c r="S182">
        <v>2.2409933473404101E-2</v>
      </c>
      <c r="T182">
        <v>4.0957644276943497E-2</v>
      </c>
      <c r="U182">
        <v>6.0840830240422902E-2</v>
      </c>
      <c r="V182">
        <v>5.64148982544425E-2</v>
      </c>
      <c r="W182">
        <v>4.8341708013258301E-2</v>
      </c>
      <c r="X182">
        <v>1.54946657672765E-2</v>
      </c>
      <c r="AA182" t="str">
        <f t="shared" si="75"/>
        <v>CL_18:1-18:1-20:2</v>
      </c>
      <c r="AB182">
        <f t="shared" si="76"/>
        <v>1.0164167861646201E-2</v>
      </c>
      <c r="AC182">
        <f t="shared" si="77"/>
        <v>1.7343598121259299E-2</v>
      </c>
      <c r="AD182">
        <f t="shared" si="78"/>
        <v>1.061698482277061E-2</v>
      </c>
      <c r="AE182">
        <f t="shared" si="79"/>
        <v>1.0188741472218805E-2</v>
      </c>
      <c r="AF182">
        <f t="shared" si="80"/>
        <v>1.011333196188878E-2</v>
      </c>
      <c r="AG182">
        <f t="shared" si="81"/>
        <v>3.4133224672391251E-2</v>
      </c>
      <c r="AH182">
        <f t="shared" si="82"/>
        <v>0.11073914920067425</v>
      </c>
      <c r="AI182">
        <f t="shared" si="85"/>
        <v>3.1683788875173799E-2</v>
      </c>
      <c r="AJ182">
        <f t="shared" si="86"/>
        <v>5.8627864247432701E-2</v>
      </c>
      <c r="AK182">
        <f t="shared" si="87"/>
        <v>3.1918186890267403E-2</v>
      </c>
      <c r="AM182" t="str">
        <f t="shared" si="88"/>
        <v>CL_18:1-18:1-20:2</v>
      </c>
      <c r="AN182">
        <f t="shared" si="89"/>
        <v>1.168536484795674E-2</v>
      </c>
      <c r="AO182">
        <f t="shared" si="90"/>
        <v>5.3420442777187896E-2</v>
      </c>
      <c r="AQ182">
        <f t="shared" si="91"/>
        <v>3.1694734912982611E-3</v>
      </c>
      <c r="AR182">
        <f t="shared" si="92"/>
        <v>3.3983000374213292E-2</v>
      </c>
      <c r="AT182">
        <f t="shared" si="83"/>
        <v>1.4174316358853E-3</v>
      </c>
      <c r="AU182">
        <f t="shared" si="84"/>
        <v>1.3873501807605394E-2</v>
      </c>
      <c r="AW182">
        <f t="shared" si="93"/>
        <v>5.1239378910319301E-2</v>
      </c>
    </row>
    <row r="183" spans="1:49" x14ac:dyDescent="0.2">
      <c r="A183" t="s">
        <v>2081</v>
      </c>
      <c r="B183">
        <v>616.63595317725799</v>
      </c>
      <c r="C183">
        <v>2.11079685380125E-2</v>
      </c>
      <c r="D183">
        <v>1.34108511601805E-2</v>
      </c>
      <c r="E183">
        <v>1.2118680146627101E-2</v>
      </c>
      <c r="F183">
        <v>6.8426241592577297E-3</v>
      </c>
      <c r="G183">
        <v>2.55803640496928E-2</v>
      </c>
      <c r="H183">
        <v>2.1698702268158902E-2</v>
      </c>
      <c r="I183">
        <v>8.3716065696385206E-3</v>
      </c>
      <c r="J183">
        <v>7.8564245907054991E-3</v>
      </c>
      <c r="K183">
        <v>6.5809950530519102E-3</v>
      </c>
      <c r="L183">
        <v>2.0239632913786901E-2</v>
      </c>
      <c r="M183">
        <v>3.47668642594927E-2</v>
      </c>
      <c r="N183">
        <v>2.5926900452204801E-2</v>
      </c>
      <c r="O183">
        <v>9.9802671090073194E-2</v>
      </c>
      <c r="P183">
        <v>9.70810254794542E-2</v>
      </c>
      <c r="Q183">
        <v>2.98728337066624E-2</v>
      </c>
      <c r="R183">
        <v>2.76802790212957E-2</v>
      </c>
      <c r="S183">
        <v>5.6723001002826498E-2</v>
      </c>
      <c r="T183">
        <v>1.8013702242185198E-2</v>
      </c>
      <c r="U183">
        <v>4.5867319811619997E-2</v>
      </c>
      <c r="V183">
        <v>4.0634853532470497E-2</v>
      </c>
      <c r="W183">
        <v>5.01410501778548E-2</v>
      </c>
      <c r="X183">
        <v>4.1467243445350799E-2</v>
      </c>
      <c r="AA183" t="str">
        <f t="shared" si="75"/>
        <v>CL_18:2-18:2-22:6</v>
      </c>
      <c r="AB183">
        <f t="shared" si="76"/>
        <v>1.7259409849096501E-2</v>
      </c>
      <c r="AC183">
        <f t="shared" si="77"/>
        <v>9.4806521529424148E-3</v>
      </c>
      <c r="AD183">
        <f t="shared" si="78"/>
        <v>2.3639533158925849E-2</v>
      </c>
      <c r="AE183">
        <f t="shared" si="79"/>
        <v>8.1140155801720099E-3</v>
      </c>
      <c r="AF183">
        <f t="shared" si="80"/>
        <v>1.3410313983419405E-2</v>
      </c>
      <c r="AG183">
        <f t="shared" si="81"/>
        <v>3.0346882355848752E-2</v>
      </c>
      <c r="AH183">
        <f t="shared" si="82"/>
        <v>9.8441848284763697E-2</v>
      </c>
      <c r="AI183">
        <f t="shared" si="85"/>
        <v>3.7368351622505847E-2</v>
      </c>
      <c r="AJ183">
        <f t="shared" si="86"/>
        <v>4.3251086672045247E-2</v>
      </c>
      <c r="AK183">
        <f t="shared" si="87"/>
        <v>4.5804146811602803E-2</v>
      </c>
      <c r="AM183" t="str">
        <f t="shared" si="88"/>
        <v>CL_18:2-18:2-22:6</v>
      </c>
      <c r="AN183">
        <f t="shared" si="89"/>
        <v>1.4380784944911237E-2</v>
      </c>
      <c r="AO183">
        <f t="shared" si="90"/>
        <v>5.1042463149353269E-2</v>
      </c>
      <c r="AQ183">
        <f t="shared" si="91"/>
        <v>6.2896027968063171E-3</v>
      </c>
      <c r="AR183">
        <f t="shared" si="92"/>
        <v>2.7157575403143019E-2</v>
      </c>
      <c r="AT183">
        <f t="shared" si="83"/>
        <v>2.8127958810263442E-3</v>
      </c>
      <c r="AU183">
        <f t="shared" si="84"/>
        <v>1.1087033731476594E-2</v>
      </c>
      <c r="AW183">
        <f t="shared" si="93"/>
        <v>3.7375054262278884E-2</v>
      </c>
    </row>
    <row r="184" spans="1:49" x14ac:dyDescent="0.2">
      <c r="A184" t="s">
        <v>2082</v>
      </c>
      <c r="B184">
        <v>617.63612040133796</v>
      </c>
      <c r="C184">
        <v>2.5720088802519001E-2</v>
      </c>
      <c r="D184">
        <v>1.8966567260889401E-2</v>
      </c>
      <c r="E184">
        <v>1.10318142385783E-2</v>
      </c>
      <c r="F184">
        <v>1.16306636745618E-2</v>
      </c>
      <c r="G184">
        <v>2.2801742496882001E-2</v>
      </c>
      <c r="H184">
        <v>2.2130467227281E-2</v>
      </c>
      <c r="I184">
        <v>5.5003665363312305E-4</v>
      </c>
      <c r="J184">
        <v>5.9774946279241804E-3</v>
      </c>
      <c r="K184">
        <v>8.0753740316118795E-3</v>
      </c>
      <c r="L184">
        <v>1.50546008495353E-3</v>
      </c>
      <c r="M184">
        <v>2.62316307072087E-2</v>
      </c>
      <c r="N184">
        <v>2.2186236665449399E-2</v>
      </c>
      <c r="O184">
        <v>6.14639189554207E-2</v>
      </c>
      <c r="P184">
        <v>5.27289745190581E-2</v>
      </c>
      <c r="Q184">
        <v>1.8539263652394299E-2</v>
      </c>
      <c r="R184">
        <v>1.12145430302479E-3</v>
      </c>
      <c r="S184">
        <v>3.12480328001177E-2</v>
      </c>
      <c r="T184">
        <v>3.4560064263549702E-3</v>
      </c>
      <c r="U184">
        <v>3.9561692943357402E-2</v>
      </c>
      <c r="V184">
        <v>3.86319818375787E-3</v>
      </c>
      <c r="W184">
        <v>4.7390172795134203E-2</v>
      </c>
      <c r="X184">
        <v>1.13997532968949E-2</v>
      </c>
      <c r="AA184" t="str">
        <f t="shared" si="75"/>
        <v>CL_18:2-18:1-22:6</v>
      </c>
      <c r="AB184">
        <f t="shared" si="76"/>
        <v>2.2343328031704201E-2</v>
      </c>
      <c r="AC184">
        <f t="shared" si="77"/>
        <v>1.1331238956570049E-2</v>
      </c>
      <c r="AD184">
        <f t="shared" si="78"/>
        <v>2.2466104862081501E-2</v>
      </c>
      <c r="AE184">
        <f t="shared" si="79"/>
        <v>3.2637656407786516E-3</v>
      </c>
      <c r="AF184">
        <f t="shared" si="80"/>
        <v>4.790417058282705E-3</v>
      </c>
      <c r="AG184">
        <f t="shared" si="81"/>
        <v>2.4208933686329051E-2</v>
      </c>
      <c r="AH184">
        <f t="shared" si="82"/>
        <v>5.7096446737239404E-2</v>
      </c>
      <c r="AI184">
        <f t="shared" si="85"/>
        <v>1.7352019613236336E-2</v>
      </c>
      <c r="AJ184">
        <f t="shared" si="86"/>
        <v>2.1712445563557635E-2</v>
      </c>
      <c r="AK184">
        <f t="shared" si="87"/>
        <v>2.9394963046014549E-2</v>
      </c>
      <c r="AM184" t="str">
        <f t="shared" si="88"/>
        <v>CL_18:2-18:1-22:6</v>
      </c>
      <c r="AN184">
        <f t="shared" si="89"/>
        <v>1.283897090988342E-2</v>
      </c>
      <c r="AO184">
        <f t="shared" si="90"/>
        <v>2.9952961729275397E-2</v>
      </c>
      <c r="AQ184">
        <f t="shared" si="91"/>
        <v>9.2432616419113791E-3</v>
      </c>
      <c r="AR184">
        <f t="shared" si="92"/>
        <v>1.5785783540542612E-2</v>
      </c>
      <c r="AT184">
        <f t="shared" si="83"/>
        <v>4.1337122730260327E-3</v>
      </c>
      <c r="AU184">
        <f t="shared" si="84"/>
        <v>6.4445191440591085E-3</v>
      </c>
      <c r="AW184">
        <f t="shared" si="93"/>
        <v>7.8109689252727599E-2</v>
      </c>
    </row>
    <row r="185" spans="1:49" x14ac:dyDescent="0.2">
      <c r="A185" t="s">
        <v>2083</v>
      </c>
      <c r="B185">
        <v>618.63628762541805</v>
      </c>
      <c r="C185">
        <v>0</v>
      </c>
      <c r="D185">
        <v>9.5023383715402508E-3</v>
      </c>
      <c r="E185">
        <v>7.1327792170233998E-3</v>
      </c>
      <c r="F185">
        <v>7.5098831465612902E-3</v>
      </c>
      <c r="G185">
        <v>1.6142001406395701E-2</v>
      </c>
      <c r="H185">
        <v>2.2200396261444599E-2</v>
      </c>
      <c r="I185">
        <v>7.1102691588733098E-5</v>
      </c>
      <c r="J185">
        <v>0</v>
      </c>
      <c r="K185">
        <v>8.5521702630971495E-3</v>
      </c>
      <c r="L185">
        <v>8.6762882917002793E-3</v>
      </c>
      <c r="M185">
        <v>2.1306655556320001E-2</v>
      </c>
      <c r="N185">
        <v>3.9305530241264201E-2</v>
      </c>
      <c r="O185">
        <v>2.5357766015471302E-2</v>
      </c>
      <c r="P185">
        <v>4.5291276982374999E-2</v>
      </c>
      <c r="Q185">
        <v>2.5277692868022901E-2</v>
      </c>
      <c r="R185">
        <v>8.9530958838818907E-3</v>
      </c>
      <c r="S185">
        <v>1.33370629780719E-2</v>
      </c>
      <c r="T185">
        <v>2.0007973146549299E-2</v>
      </c>
      <c r="U185">
        <v>3.0853091619398199E-2</v>
      </c>
      <c r="V185">
        <v>4.1272115805506999E-2</v>
      </c>
      <c r="W185">
        <v>1.8253505254616002E-2</v>
      </c>
      <c r="X185">
        <v>3.4619425211073397E-2</v>
      </c>
      <c r="AA185" t="str">
        <f t="shared" si="75"/>
        <v>CL_18:2-18:1-22:5</v>
      </c>
      <c r="AB185">
        <f t="shared" si="76"/>
        <v>4.7511691857701254E-3</v>
      </c>
      <c r="AC185">
        <f t="shared" si="77"/>
        <v>7.3213311817923454E-3</v>
      </c>
      <c r="AD185">
        <f t="shared" si="78"/>
        <v>1.9171198833920149E-2</v>
      </c>
      <c r="AE185">
        <f t="shared" si="79"/>
        <v>3.5551345794366549E-5</v>
      </c>
      <c r="AF185">
        <f t="shared" si="80"/>
        <v>8.6142292773987144E-3</v>
      </c>
      <c r="AG185">
        <f t="shared" si="81"/>
        <v>3.0306092898792103E-2</v>
      </c>
      <c r="AH185">
        <f t="shared" si="82"/>
        <v>3.532452149892315E-2</v>
      </c>
      <c r="AI185">
        <f t="shared" si="85"/>
        <v>1.6672518062310598E-2</v>
      </c>
      <c r="AJ185">
        <f t="shared" si="86"/>
        <v>3.6062603712452596E-2</v>
      </c>
      <c r="AK185">
        <f t="shared" si="87"/>
        <v>2.6436465232844701E-2</v>
      </c>
      <c r="AM185" t="str">
        <f t="shared" si="88"/>
        <v>CL_18:2-18:1-22:5</v>
      </c>
      <c r="AN185">
        <f t="shared" si="89"/>
        <v>7.9786959649351397E-3</v>
      </c>
      <c r="AO185">
        <f t="shared" si="90"/>
        <v>2.896044028106463E-2</v>
      </c>
      <c r="AQ185">
        <f t="shared" si="91"/>
        <v>7.0643228102985449E-3</v>
      </c>
      <c r="AR185">
        <f t="shared" si="92"/>
        <v>7.9075362569422779E-3</v>
      </c>
      <c r="AT185">
        <f t="shared" si="83"/>
        <v>3.1592612037659794E-3</v>
      </c>
      <c r="AU185">
        <f t="shared" si="84"/>
        <v>3.2282381586776995E-3</v>
      </c>
      <c r="AW185">
        <f t="shared" si="93"/>
        <v>2.2814710660401028E-3</v>
      </c>
    </row>
    <row r="186" spans="1:49" x14ac:dyDescent="0.2">
      <c r="A186" t="s">
        <v>115</v>
      </c>
      <c r="B186" t="s">
        <v>115</v>
      </c>
      <c r="C186" t="s">
        <v>115</v>
      </c>
      <c r="D186" t="s">
        <v>115</v>
      </c>
      <c r="E186" t="s">
        <v>115</v>
      </c>
      <c r="F186" t="s">
        <v>115</v>
      </c>
      <c r="G186" t="s">
        <v>115</v>
      </c>
      <c r="H186" t="s">
        <v>115</v>
      </c>
      <c r="I186" t="s">
        <v>115</v>
      </c>
      <c r="J186" t="s">
        <v>115</v>
      </c>
      <c r="K186" t="s">
        <v>115</v>
      </c>
      <c r="L186" t="s">
        <v>115</v>
      </c>
      <c r="M186" t="s">
        <v>115</v>
      </c>
      <c r="N186" t="s">
        <v>115</v>
      </c>
      <c r="O186" t="s">
        <v>115</v>
      </c>
      <c r="P186" t="s">
        <v>115</v>
      </c>
      <c r="Q186" t="s">
        <v>115</v>
      </c>
      <c r="R186" t="s">
        <v>115</v>
      </c>
      <c r="S186" t="s">
        <v>115</v>
      </c>
      <c r="T186" t="s">
        <v>115</v>
      </c>
      <c r="U186" t="s">
        <v>115</v>
      </c>
      <c r="V186" t="s">
        <v>115</v>
      </c>
      <c r="W186" t="s">
        <v>115</v>
      </c>
      <c r="X186" t="s">
        <v>115</v>
      </c>
    </row>
    <row r="187" spans="1:49" x14ac:dyDescent="0.2">
      <c r="A187" t="s">
        <v>116</v>
      </c>
      <c r="B187">
        <v>129369.543812709</v>
      </c>
      <c r="C187">
        <v>9.4878491837260093</v>
      </c>
      <c r="D187">
        <v>8.2166369418720109</v>
      </c>
      <c r="E187">
        <v>6.1504232661553102</v>
      </c>
      <c r="F187">
        <v>5.9565419005586602</v>
      </c>
      <c r="G187">
        <v>7.2401610749071503</v>
      </c>
      <c r="H187">
        <v>6.8807643925747097</v>
      </c>
      <c r="I187">
        <v>5.4121932628718001</v>
      </c>
      <c r="J187">
        <v>4.3493673051834101</v>
      </c>
      <c r="K187">
        <v>4.73300395702445</v>
      </c>
      <c r="L187">
        <v>6.0977283895458703</v>
      </c>
      <c r="M187">
        <v>11.932860354539899</v>
      </c>
      <c r="N187">
        <v>10.474070807269401</v>
      </c>
      <c r="O187">
        <v>21.104625119388601</v>
      </c>
      <c r="P187">
        <v>24.661859581614099</v>
      </c>
      <c r="Q187">
        <v>13.3305541810993</v>
      </c>
      <c r="R187">
        <v>10.2413297836952</v>
      </c>
      <c r="S187">
        <v>8.0730196097499896</v>
      </c>
      <c r="T187">
        <v>5.0072050012742597</v>
      </c>
      <c r="U187">
        <v>13.8598031604628</v>
      </c>
      <c r="V187">
        <v>14.7090418910308</v>
      </c>
      <c r="W187">
        <v>14.7946770258601</v>
      </c>
      <c r="X187">
        <v>11.8327200145844</v>
      </c>
      <c r="AA187" t="str">
        <f t="shared" si="75"/>
        <v>TOTAL</v>
      </c>
      <c r="AB187">
        <f t="shared" si="76"/>
        <v>8.8522430627990101</v>
      </c>
      <c r="AC187">
        <f t="shared" si="77"/>
        <v>6.0534825833569847</v>
      </c>
      <c r="AD187">
        <f t="shared" si="78"/>
        <v>7.0604627337409305</v>
      </c>
      <c r="AE187">
        <f t="shared" si="79"/>
        <v>4.8807802840276047</v>
      </c>
      <c r="AF187">
        <f t="shared" si="80"/>
        <v>5.4153661732851601</v>
      </c>
      <c r="AG187">
        <f t="shared" si="81"/>
        <v>11.20346558090465</v>
      </c>
      <c r="AH187">
        <f t="shared" si="82"/>
        <v>22.883242350501348</v>
      </c>
      <c r="AI187">
        <f>AVERAGE(S187:T187)</f>
        <v>6.5401123055121246</v>
      </c>
      <c r="AJ187">
        <f>AVERAGE(U187:V187)</f>
        <v>14.2844225257468</v>
      </c>
      <c r="AK187">
        <f>AVERAGE(W187:X187)</f>
        <v>13.31369852022225</v>
      </c>
      <c r="AM187" t="str">
        <f>A187</f>
        <v>TOTAL</v>
      </c>
      <c r="AN187">
        <f>AVERAGE(AB187:AF187)</f>
        <v>6.4524669674419384</v>
      </c>
      <c r="AO187">
        <f>AVERAGE(AG187:AK187)</f>
        <v>13.644988256577435</v>
      </c>
      <c r="AQ187">
        <f>STDEV(AB187:AF187)</f>
        <v>1.5679245666238952</v>
      </c>
      <c r="AR187">
        <f>STDEV(AG187:AK187)</f>
        <v>5.9645675248452577</v>
      </c>
      <c r="AT187">
        <f t="shared" si="83"/>
        <v>0.70119718291258548</v>
      </c>
      <c r="AU187">
        <f t="shared" si="84"/>
        <v>2.4350244953743516</v>
      </c>
      <c r="AW187">
        <f>TTEST(AB187:AF187,AG187:AK187,2,3)</f>
        <v>5.239410852359036E-2</v>
      </c>
    </row>
    <row r="190" spans="1:49" x14ac:dyDescent="0.2">
      <c r="A190" t="s">
        <v>116</v>
      </c>
      <c r="C190">
        <f t="shared" ref="C190:F190" si="94">SUM(C7:C185)</f>
        <v>9.4878491837260217</v>
      </c>
      <c r="D190">
        <f t="shared" si="94"/>
        <v>8.216636941872018</v>
      </c>
      <c r="E190">
        <f t="shared" si="94"/>
        <v>6.1504232661553067</v>
      </c>
      <c r="F190">
        <f t="shared" si="94"/>
        <v>5.956541900558662</v>
      </c>
      <c r="G190">
        <f t="shared" ref="G190:X190" si="95">SUM(G7:G185)</f>
        <v>7.2401610749071503</v>
      </c>
      <c r="H190">
        <f t="shared" si="95"/>
        <v>6.8807643925747062</v>
      </c>
      <c r="I190">
        <f t="shared" si="95"/>
        <v>5.4121932628717992</v>
      </c>
      <c r="J190">
        <f t="shared" si="95"/>
        <v>4.3493673051834065</v>
      </c>
      <c r="K190">
        <f t="shared" si="95"/>
        <v>4.73300395702445</v>
      </c>
      <c r="L190">
        <f t="shared" si="95"/>
        <v>6.0977283895458676</v>
      </c>
      <c r="M190">
        <f t="shared" si="95"/>
        <v>11.932860354539848</v>
      </c>
      <c r="N190">
        <f t="shared" si="95"/>
        <v>10.474070807269381</v>
      </c>
      <c r="O190">
        <f t="shared" si="95"/>
        <v>21.104625119388633</v>
      </c>
      <c r="P190">
        <f t="shared" si="95"/>
        <v>24.661859581614138</v>
      </c>
      <c r="Q190">
        <f t="shared" si="95"/>
        <v>13.330554181099297</v>
      </c>
      <c r="R190">
        <f t="shared" si="95"/>
        <v>10.241329783695171</v>
      </c>
      <c r="S190">
        <f t="shared" si="95"/>
        <v>8.0730196097499913</v>
      </c>
      <c r="T190">
        <f t="shared" si="95"/>
        <v>5.0072050012742624</v>
      </c>
      <c r="U190">
        <f t="shared" si="95"/>
        <v>13.859803160462747</v>
      </c>
      <c r="V190">
        <f t="shared" si="95"/>
        <v>14.709041891030822</v>
      </c>
      <c r="W190">
        <f t="shared" si="95"/>
        <v>14.79467702586007</v>
      </c>
      <c r="X190">
        <f t="shared" si="95"/>
        <v>11.832720014584364</v>
      </c>
      <c r="AA190" t="str">
        <f t="shared" si="75"/>
        <v>TOTAL</v>
      </c>
      <c r="AB190">
        <f t="shared" si="76"/>
        <v>8.852243062799019</v>
      </c>
      <c r="AC190">
        <f t="shared" si="77"/>
        <v>6.0534825833569847</v>
      </c>
      <c r="AD190">
        <f t="shared" si="78"/>
        <v>7.0604627337409287</v>
      </c>
      <c r="AE190">
        <f t="shared" si="79"/>
        <v>4.8807802840276029</v>
      </c>
      <c r="AF190">
        <f t="shared" si="80"/>
        <v>5.4153661732851592</v>
      </c>
      <c r="AG190">
        <f t="shared" si="81"/>
        <v>11.203465580904615</v>
      </c>
      <c r="AH190">
        <f t="shared" si="82"/>
        <v>22.883242350501384</v>
      </c>
      <c r="AI190">
        <f>AVERAGE(S190:T190)</f>
        <v>6.5401123055121264</v>
      </c>
      <c r="AJ190">
        <f>AVERAGE(U190:V190)</f>
        <v>14.284422525746784</v>
      </c>
      <c r="AK190">
        <f>AVERAGE(W190:X190)</f>
        <v>13.313698520222218</v>
      </c>
      <c r="AM190" t="str">
        <f>A190</f>
        <v>TOTAL</v>
      </c>
      <c r="AN190">
        <f>AVERAGE(AB190:AF190)</f>
        <v>6.4524669674419384</v>
      </c>
      <c r="AO190">
        <f>AVERAGE(AG190:AK190)</f>
        <v>13.644988256577426</v>
      </c>
      <c r="AQ190">
        <f>STDEV(AB190:AF190)</f>
        <v>1.5679245666239066</v>
      </c>
      <c r="AR190">
        <f>STDEV(AG190:AK190)</f>
        <v>5.9645675248452772</v>
      </c>
      <c r="AT190">
        <f t="shared" si="83"/>
        <v>0.70119718291259059</v>
      </c>
      <c r="AU190">
        <f t="shared" si="84"/>
        <v>2.4350244953743596</v>
      </c>
      <c r="AW190">
        <f>TTEST(AB190:AF190,AG190:AK190,2,3)</f>
        <v>5.2394108523590943E-2</v>
      </c>
    </row>
    <row r="191" spans="1:49" x14ac:dyDescent="0.2">
      <c r="A191" t="s">
        <v>2127</v>
      </c>
      <c r="C191">
        <f t="shared" ref="C191:F191" si="96">COUNTIF(C7:C185,"&gt;0")</f>
        <v>169</v>
      </c>
      <c r="D191">
        <f t="shared" si="96"/>
        <v>166</v>
      </c>
      <c r="E191">
        <f t="shared" si="96"/>
        <v>174</v>
      </c>
      <c r="F191">
        <f t="shared" si="96"/>
        <v>171</v>
      </c>
      <c r="G191">
        <f t="shared" ref="G191:X191" si="97">COUNTIF(G7:G185,"&gt;0")</f>
        <v>176</v>
      </c>
      <c r="H191">
        <f t="shared" si="97"/>
        <v>173</v>
      </c>
      <c r="I191">
        <f t="shared" si="97"/>
        <v>172</v>
      </c>
      <c r="J191">
        <f t="shared" si="97"/>
        <v>173</v>
      </c>
      <c r="K191">
        <f t="shared" si="97"/>
        <v>174</v>
      </c>
      <c r="L191">
        <f t="shared" si="97"/>
        <v>175</v>
      </c>
      <c r="M191">
        <f t="shared" si="97"/>
        <v>172</v>
      </c>
      <c r="N191">
        <f t="shared" si="97"/>
        <v>173</v>
      </c>
      <c r="O191">
        <f t="shared" si="97"/>
        <v>171</v>
      </c>
      <c r="P191">
        <f t="shared" si="97"/>
        <v>170</v>
      </c>
      <c r="Q191">
        <f t="shared" si="97"/>
        <v>174</v>
      </c>
      <c r="R191">
        <f t="shared" si="97"/>
        <v>174</v>
      </c>
      <c r="S191">
        <f t="shared" si="97"/>
        <v>174</v>
      </c>
      <c r="T191">
        <f t="shared" si="97"/>
        <v>176</v>
      </c>
      <c r="U191">
        <f t="shared" si="97"/>
        <v>177</v>
      </c>
      <c r="V191">
        <f t="shared" si="97"/>
        <v>176</v>
      </c>
      <c r="W191">
        <f t="shared" si="97"/>
        <v>177</v>
      </c>
      <c r="X191">
        <f t="shared" si="97"/>
        <v>177</v>
      </c>
      <c r="AA191" t="str">
        <f t="shared" si="75"/>
        <v>Number of Species</v>
      </c>
      <c r="AB191">
        <v>167.5</v>
      </c>
      <c r="AC191">
        <v>172.5</v>
      </c>
      <c r="AD191">
        <v>174.5</v>
      </c>
      <c r="AE191">
        <v>172.5</v>
      </c>
      <c r="AF191">
        <v>174.5</v>
      </c>
      <c r="AG191">
        <v>172.5</v>
      </c>
      <c r="AH191">
        <v>170.5</v>
      </c>
      <c r="AI191">
        <v>175</v>
      </c>
      <c r="AJ191">
        <v>176.5</v>
      </c>
      <c r="AK191">
        <v>177</v>
      </c>
      <c r="AM191" t="str">
        <f>A191</f>
        <v>Number of Species</v>
      </c>
      <c r="AN191">
        <f>AVERAGE(AB191:AF191)</f>
        <v>172.3</v>
      </c>
      <c r="AO191">
        <f>AVERAGE(AG191:AK191)</f>
        <v>174.3</v>
      </c>
      <c r="AQ191">
        <f>STDEV(AB191:AF191)</f>
        <v>2.8635642126552705</v>
      </c>
      <c r="AR191">
        <f>STDEV(AG191:AK191)</f>
        <v>2.7522717889045771</v>
      </c>
      <c r="AT191">
        <f t="shared" si="83"/>
        <v>1.2806248474865696</v>
      </c>
      <c r="AU191">
        <f t="shared" si="84"/>
        <v>1.1236102527122118</v>
      </c>
      <c r="AW191">
        <f>TTEST(AB191:AF191,AG191:AK191,2,3)</f>
        <v>0.29286535425094051</v>
      </c>
    </row>
  </sheetData>
  <mergeCells count="3">
    <mergeCell ref="AN3:AO3"/>
    <mergeCell ref="AQ3:AR3"/>
    <mergeCell ref="AT3:AU3"/>
  </mergeCells>
  <conditionalFormatting sqref="C191:X191">
    <cfRule type="aboveAverage" dxfId="2189" priority="203" stdDev="3"/>
  </conditionalFormatting>
  <conditionalFormatting sqref="C190:X190">
    <cfRule type="aboveAverage" dxfId="2188" priority="202" stdDev="3"/>
  </conditionalFormatting>
  <conditionalFormatting sqref="C189:X189">
    <cfRule type="aboveAverage" dxfId="2187" priority="201" stdDev="3"/>
  </conditionalFormatting>
  <conditionalFormatting sqref="C188:X188">
    <cfRule type="aboveAverage" dxfId="2186" priority="200" stdDev="3"/>
  </conditionalFormatting>
  <conditionalFormatting sqref="C187:X187">
    <cfRule type="aboveAverage" dxfId="2185" priority="199" stdDev="3"/>
  </conditionalFormatting>
  <conditionalFormatting sqref="C186:X186">
    <cfRule type="aboveAverage" dxfId="2184" priority="198" stdDev="3"/>
  </conditionalFormatting>
  <conditionalFormatting sqref="C185:X185">
    <cfRule type="aboveAverage" dxfId="2183" priority="197" stdDev="3"/>
  </conditionalFormatting>
  <conditionalFormatting sqref="C184:X184">
    <cfRule type="aboveAverage" dxfId="2182" priority="196" stdDev="3"/>
  </conditionalFormatting>
  <conditionalFormatting sqref="C183:X183">
    <cfRule type="aboveAverage" dxfId="2181" priority="195" stdDev="3"/>
  </conditionalFormatting>
  <conditionalFormatting sqref="C182:X182">
    <cfRule type="aboveAverage" dxfId="2180" priority="194" stdDev="3"/>
  </conditionalFormatting>
  <conditionalFormatting sqref="C181:X181">
    <cfRule type="aboveAverage" dxfId="2179" priority="193" stdDev="3"/>
  </conditionalFormatting>
  <conditionalFormatting sqref="C180:X180">
    <cfRule type="aboveAverage" dxfId="2178" priority="192" stdDev="3"/>
  </conditionalFormatting>
  <conditionalFormatting sqref="C179:X179">
    <cfRule type="aboveAverage" dxfId="2177" priority="191" stdDev="3"/>
  </conditionalFormatting>
  <conditionalFormatting sqref="C178:X178">
    <cfRule type="aboveAverage" dxfId="2176" priority="190" stdDev="3"/>
  </conditionalFormatting>
  <conditionalFormatting sqref="C177:X177">
    <cfRule type="aboveAverage" dxfId="2175" priority="189" stdDev="3"/>
  </conditionalFormatting>
  <conditionalFormatting sqref="C176:X176">
    <cfRule type="aboveAverage" dxfId="2174" priority="188" stdDev="3"/>
  </conditionalFormatting>
  <conditionalFormatting sqref="C175:X175">
    <cfRule type="aboveAverage" dxfId="2173" priority="187" stdDev="3"/>
  </conditionalFormatting>
  <conditionalFormatting sqref="C174:X174">
    <cfRule type="aboveAverage" dxfId="2172" priority="186" stdDev="3"/>
  </conditionalFormatting>
  <conditionalFormatting sqref="C173:X173">
    <cfRule type="aboveAverage" dxfId="2171" priority="185" stdDev="3"/>
  </conditionalFormatting>
  <conditionalFormatting sqref="C172:X172">
    <cfRule type="aboveAverage" dxfId="2170" priority="184" stdDev="3"/>
  </conditionalFormatting>
  <conditionalFormatting sqref="C171:X171">
    <cfRule type="aboveAverage" dxfId="2169" priority="183" stdDev="3"/>
  </conditionalFormatting>
  <conditionalFormatting sqref="C170:X170">
    <cfRule type="aboveAverage" dxfId="2168" priority="182" stdDev="3"/>
  </conditionalFormatting>
  <conditionalFormatting sqref="C169:X169">
    <cfRule type="aboveAverage" dxfId="2167" priority="181" stdDev="3"/>
  </conditionalFormatting>
  <conditionalFormatting sqref="C168:X168">
    <cfRule type="aboveAverage" dxfId="2166" priority="180" stdDev="3"/>
  </conditionalFormatting>
  <conditionalFormatting sqref="C167:X167">
    <cfRule type="aboveAverage" dxfId="2165" priority="179" stdDev="3"/>
  </conditionalFormatting>
  <conditionalFormatting sqref="C166:X166">
    <cfRule type="aboveAverage" dxfId="2164" priority="178" stdDev="3"/>
  </conditionalFormatting>
  <conditionalFormatting sqref="C165:X165">
    <cfRule type="aboveAverage" dxfId="2163" priority="177" stdDev="3"/>
  </conditionalFormatting>
  <conditionalFormatting sqref="C164:X164">
    <cfRule type="aboveAverage" dxfId="2162" priority="176" stdDev="3"/>
  </conditionalFormatting>
  <conditionalFormatting sqref="C163:X163">
    <cfRule type="aboveAverage" dxfId="2161" priority="175" stdDev="3"/>
  </conditionalFormatting>
  <conditionalFormatting sqref="C162:X162">
    <cfRule type="aboveAverage" dxfId="2160" priority="174" stdDev="3"/>
  </conditionalFormatting>
  <conditionalFormatting sqref="C161:X161">
    <cfRule type="aboveAverage" dxfId="2159" priority="173" stdDev="3"/>
  </conditionalFormatting>
  <conditionalFormatting sqref="C160:X160">
    <cfRule type="aboveAverage" dxfId="2158" priority="172" stdDev="3"/>
  </conditionalFormatting>
  <conditionalFormatting sqref="C159:X159">
    <cfRule type="aboveAverage" dxfId="2157" priority="171" stdDev="3"/>
  </conditionalFormatting>
  <conditionalFormatting sqref="C158:X158">
    <cfRule type="aboveAverage" dxfId="2156" priority="170" stdDev="3"/>
  </conditionalFormatting>
  <conditionalFormatting sqref="C157:X157">
    <cfRule type="aboveAverage" dxfId="2155" priority="169" stdDev="3"/>
  </conditionalFormatting>
  <conditionalFormatting sqref="C156:X156">
    <cfRule type="aboveAverage" dxfId="2154" priority="168" stdDev="3"/>
  </conditionalFormatting>
  <conditionalFormatting sqref="C155:X155">
    <cfRule type="aboveAverage" dxfId="2153" priority="167" stdDev="3"/>
  </conditionalFormatting>
  <conditionalFormatting sqref="C154:X154">
    <cfRule type="aboveAverage" dxfId="2152" priority="166" stdDev="3"/>
  </conditionalFormatting>
  <conditionalFormatting sqref="C153:X153">
    <cfRule type="aboveAverage" dxfId="2151" priority="165" stdDev="3"/>
  </conditionalFormatting>
  <conditionalFormatting sqref="C152:X152">
    <cfRule type="aboveAverage" dxfId="2150" priority="164" stdDev="3"/>
  </conditionalFormatting>
  <conditionalFormatting sqref="C151:X151">
    <cfRule type="aboveAverage" dxfId="2149" priority="163" stdDev="3"/>
  </conditionalFormatting>
  <conditionalFormatting sqref="C150:X150">
    <cfRule type="aboveAverage" dxfId="2148" priority="162" stdDev="3"/>
  </conditionalFormatting>
  <conditionalFormatting sqref="C149:X149">
    <cfRule type="aboveAverage" dxfId="2147" priority="161" stdDev="3"/>
  </conditionalFormatting>
  <conditionalFormatting sqref="C148:X148">
    <cfRule type="aboveAverage" dxfId="2146" priority="160" stdDev="3"/>
  </conditionalFormatting>
  <conditionalFormatting sqref="C147:X147">
    <cfRule type="aboveAverage" dxfId="2145" priority="159" stdDev="3"/>
  </conditionalFormatting>
  <conditionalFormatting sqref="C146:X146">
    <cfRule type="aboveAverage" dxfId="2144" priority="158" stdDev="3"/>
  </conditionalFormatting>
  <conditionalFormatting sqref="C145:X145">
    <cfRule type="aboveAverage" dxfId="2143" priority="157" stdDev="3"/>
  </conditionalFormatting>
  <conditionalFormatting sqref="C144:X144">
    <cfRule type="aboveAverage" dxfId="2142" priority="156" stdDev="3"/>
  </conditionalFormatting>
  <conditionalFormatting sqref="C143:X143">
    <cfRule type="aboveAverage" dxfId="2141" priority="155" stdDev="3"/>
  </conditionalFormatting>
  <conditionalFormatting sqref="C142:X142">
    <cfRule type="aboveAverage" dxfId="2140" priority="154" stdDev="3"/>
  </conditionalFormatting>
  <conditionalFormatting sqref="C141:X141">
    <cfRule type="aboveAverage" dxfId="2139" priority="153" stdDev="3"/>
  </conditionalFormatting>
  <conditionalFormatting sqref="C140:X140">
    <cfRule type="aboveAverage" dxfId="2138" priority="152" stdDev="3"/>
  </conditionalFormatting>
  <conditionalFormatting sqref="C139:X139">
    <cfRule type="aboveAverage" dxfId="2137" priority="151" stdDev="3"/>
  </conditionalFormatting>
  <conditionalFormatting sqref="C138:X138">
    <cfRule type="aboveAverage" dxfId="2136" priority="150" stdDev="3"/>
  </conditionalFormatting>
  <conditionalFormatting sqref="C137:X137">
    <cfRule type="aboveAverage" dxfId="2135" priority="149" stdDev="3"/>
  </conditionalFormatting>
  <conditionalFormatting sqref="C136:X136">
    <cfRule type="aboveAverage" dxfId="2134" priority="148" stdDev="3"/>
  </conditionalFormatting>
  <conditionalFormatting sqref="C135:X135">
    <cfRule type="aboveAverage" dxfId="2133" priority="147" stdDev="3"/>
  </conditionalFormatting>
  <conditionalFormatting sqref="C134:X134">
    <cfRule type="aboveAverage" dxfId="2132" priority="146" stdDev="3"/>
  </conditionalFormatting>
  <conditionalFormatting sqref="C133:X133">
    <cfRule type="aboveAverage" dxfId="2131" priority="145" stdDev="3"/>
  </conditionalFormatting>
  <conditionalFormatting sqref="C132:X132">
    <cfRule type="aboveAverage" dxfId="2130" priority="144" stdDev="3"/>
  </conditionalFormatting>
  <conditionalFormatting sqref="C131:X131">
    <cfRule type="aboveAverage" dxfId="2129" priority="143" stdDev="3"/>
  </conditionalFormatting>
  <conditionalFormatting sqref="C130:X130">
    <cfRule type="aboveAverage" dxfId="2128" priority="142" stdDev="3"/>
  </conditionalFormatting>
  <conditionalFormatting sqref="C129:X129">
    <cfRule type="aboveAverage" dxfId="2127" priority="141" stdDev="3"/>
  </conditionalFormatting>
  <conditionalFormatting sqref="C128:X128">
    <cfRule type="aboveAverage" dxfId="2126" priority="140" stdDev="3"/>
  </conditionalFormatting>
  <conditionalFormatting sqref="C127:X127">
    <cfRule type="aboveAverage" dxfId="2125" priority="139" stdDev="3"/>
  </conditionalFormatting>
  <conditionalFormatting sqref="C126:X126">
    <cfRule type="aboveAverage" dxfId="2124" priority="138" stdDev="3"/>
  </conditionalFormatting>
  <conditionalFormatting sqref="C125:X125">
    <cfRule type="aboveAverage" dxfId="2123" priority="137" stdDev="3"/>
  </conditionalFormatting>
  <conditionalFormatting sqref="C124:X124">
    <cfRule type="aboveAverage" dxfId="2122" priority="136" stdDev="3"/>
  </conditionalFormatting>
  <conditionalFormatting sqref="C123:X123">
    <cfRule type="aboveAverage" dxfId="2121" priority="135" stdDev="3"/>
  </conditionalFormatting>
  <conditionalFormatting sqref="C122:X122">
    <cfRule type="aboveAverage" dxfId="2120" priority="134" stdDev="3"/>
  </conditionalFormatting>
  <conditionalFormatting sqref="C121:X121">
    <cfRule type="aboveAverage" dxfId="2119" priority="133" stdDev="3"/>
  </conditionalFormatting>
  <conditionalFormatting sqref="C120:X120">
    <cfRule type="aboveAverage" dxfId="2118" priority="132" stdDev="3"/>
  </conditionalFormatting>
  <conditionalFormatting sqref="C119:X119">
    <cfRule type="aboveAverage" dxfId="2117" priority="131" stdDev="3"/>
  </conditionalFormatting>
  <conditionalFormatting sqref="C118:X118">
    <cfRule type="aboveAverage" dxfId="2116" priority="130" stdDev="3"/>
  </conditionalFormatting>
  <conditionalFormatting sqref="C117:X117">
    <cfRule type="aboveAverage" dxfId="2115" priority="129" stdDev="3"/>
  </conditionalFormatting>
  <conditionalFormatting sqref="C116:X116">
    <cfRule type="aboveAverage" dxfId="2114" priority="128" stdDev="3"/>
  </conditionalFormatting>
  <conditionalFormatting sqref="C115:X115">
    <cfRule type="aboveAverage" dxfId="2113" priority="127" stdDev="3"/>
  </conditionalFormatting>
  <conditionalFormatting sqref="C114:X114">
    <cfRule type="aboveAverage" dxfId="2112" priority="126" stdDev="3"/>
  </conditionalFormatting>
  <conditionalFormatting sqref="C113:X113">
    <cfRule type="aboveAverage" dxfId="2111" priority="125" stdDev="3"/>
  </conditionalFormatting>
  <conditionalFormatting sqref="C112:X112">
    <cfRule type="aboveAverage" dxfId="2110" priority="124" stdDev="3"/>
  </conditionalFormatting>
  <conditionalFormatting sqref="C111:X111">
    <cfRule type="aboveAverage" dxfId="2109" priority="123" stdDev="3"/>
  </conditionalFormatting>
  <conditionalFormatting sqref="C110:X110">
    <cfRule type="aboveAverage" dxfId="2108" priority="122" stdDev="3"/>
  </conditionalFormatting>
  <conditionalFormatting sqref="C109:X109">
    <cfRule type="aboveAverage" dxfId="2107" priority="121" stdDev="3"/>
  </conditionalFormatting>
  <conditionalFormatting sqref="C108:X108">
    <cfRule type="aboveAverage" dxfId="2106" priority="120" stdDev="3"/>
  </conditionalFormatting>
  <conditionalFormatting sqref="C107:X107">
    <cfRule type="aboveAverage" dxfId="2105" priority="119" stdDev="3"/>
  </conditionalFormatting>
  <conditionalFormatting sqref="C106:X106">
    <cfRule type="aboveAverage" dxfId="2104" priority="118" stdDev="3"/>
  </conditionalFormatting>
  <conditionalFormatting sqref="C105:X105">
    <cfRule type="aboveAverage" dxfId="2103" priority="117" stdDev="3"/>
  </conditionalFormatting>
  <conditionalFormatting sqref="C104:X104">
    <cfRule type="aboveAverage" dxfId="2102" priority="116" stdDev="3"/>
  </conditionalFormatting>
  <conditionalFormatting sqref="C103:X103">
    <cfRule type="aboveAverage" dxfId="2101" priority="115" stdDev="3"/>
  </conditionalFormatting>
  <conditionalFormatting sqref="C102:X102">
    <cfRule type="aboveAverage" dxfId="2100" priority="114" stdDev="3"/>
  </conditionalFormatting>
  <conditionalFormatting sqref="C101:X101">
    <cfRule type="aboveAverage" dxfId="2099" priority="113" stdDev="3"/>
  </conditionalFormatting>
  <conditionalFormatting sqref="C100:X100">
    <cfRule type="aboveAverage" dxfId="2098" priority="112" stdDev="3"/>
  </conditionalFormatting>
  <conditionalFormatting sqref="C99:X99">
    <cfRule type="aboveAverage" dxfId="2097" priority="111" stdDev="3"/>
  </conditionalFormatting>
  <conditionalFormatting sqref="C98:X98">
    <cfRule type="aboveAverage" dxfId="2096" priority="110" stdDev="3"/>
  </conditionalFormatting>
  <conditionalFormatting sqref="C97:X97">
    <cfRule type="aboveAverage" dxfId="2095" priority="109" stdDev="3"/>
  </conditionalFormatting>
  <conditionalFormatting sqref="C96:X96">
    <cfRule type="aboveAverage" dxfId="2094" priority="108" stdDev="3"/>
  </conditionalFormatting>
  <conditionalFormatting sqref="C95:X95">
    <cfRule type="aboveAverage" dxfId="2093" priority="107" stdDev="3"/>
  </conditionalFormatting>
  <conditionalFormatting sqref="C94:X94">
    <cfRule type="aboveAverage" dxfId="2092" priority="106" stdDev="3"/>
  </conditionalFormatting>
  <conditionalFormatting sqref="C93:X93">
    <cfRule type="aboveAverage" dxfId="2091" priority="105" stdDev="3"/>
  </conditionalFormatting>
  <conditionalFormatting sqref="C92:X92">
    <cfRule type="aboveAverage" dxfId="2090" priority="104" stdDev="3"/>
  </conditionalFormatting>
  <conditionalFormatting sqref="C91:X91">
    <cfRule type="aboveAverage" dxfId="2089" priority="103" stdDev="3"/>
  </conditionalFormatting>
  <conditionalFormatting sqref="C90:X90">
    <cfRule type="aboveAverage" dxfId="2088" priority="102" stdDev="3"/>
  </conditionalFormatting>
  <conditionalFormatting sqref="C89:X89">
    <cfRule type="aboveAverage" dxfId="2087" priority="101" stdDev="3"/>
  </conditionalFormatting>
  <conditionalFormatting sqref="C88:X88">
    <cfRule type="aboveAverage" dxfId="2086" priority="100" stdDev="3"/>
  </conditionalFormatting>
  <conditionalFormatting sqref="C87:X87">
    <cfRule type="aboveAverage" dxfId="2085" priority="99" stdDev="3"/>
  </conditionalFormatting>
  <conditionalFormatting sqref="C86:X86">
    <cfRule type="aboveAverage" dxfId="2084" priority="98" stdDev="3"/>
  </conditionalFormatting>
  <conditionalFormatting sqref="C85:X85">
    <cfRule type="aboveAverage" dxfId="2083" priority="97" stdDev="3"/>
  </conditionalFormatting>
  <conditionalFormatting sqref="C84:X84">
    <cfRule type="aboveAverage" dxfId="2082" priority="96" stdDev="3"/>
  </conditionalFormatting>
  <conditionalFormatting sqref="C83:X83">
    <cfRule type="aboveAverage" dxfId="2081" priority="95" stdDev="3"/>
  </conditionalFormatting>
  <conditionalFormatting sqref="C82:X82">
    <cfRule type="aboveAverage" dxfId="2080" priority="94" stdDev="3"/>
  </conditionalFormatting>
  <conditionalFormatting sqref="C81:X81">
    <cfRule type="aboveAverage" dxfId="2079" priority="93" stdDev="3"/>
  </conditionalFormatting>
  <conditionalFormatting sqref="C80:X80">
    <cfRule type="aboveAverage" dxfId="2078" priority="92" stdDev="3"/>
  </conditionalFormatting>
  <conditionalFormatting sqref="C79:X79">
    <cfRule type="aboveAverage" dxfId="2077" priority="91" stdDev="3"/>
  </conditionalFormatting>
  <conditionalFormatting sqref="C78:X78">
    <cfRule type="aboveAverage" dxfId="2076" priority="90" stdDev="3"/>
  </conditionalFormatting>
  <conditionalFormatting sqref="C77:X77">
    <cfRule type="aboveAverage" dxfId="2075" priority="89" stdDev="3"/>
  </conditionalFormatting>
  <conditionalFormatting sqref="C76:X76">
    <cfRule type="aboveAverage" dxfId="2074" priority="88" stdDev="3"/>
  </conditionalFormatting>
  <conditionalFormatting sqref="C75:X75">
    <cfRule type="aboveAverage" dxfId="2073" priority="87" stdDev="3"/>
  </conditionalFormatting>
  <conditionalFormatting sqref="C74:X74">
    <cfRule type="aboveAverage" dxfId="2072" priority="86" stdDev="3"/>
  </conditionalFormatting>
  <conditionalFormatting sqref="C73:X73">
    <cfRule type="aboveAverage" dxfId="2071" priority="85" stdDev="3"/>
  </conditionalFormatting>
  <conditionalFormatting sqref="C72:X72">
    <cfRule type="aboveAverage" dxfId="2070" priority="84" stdDev="3"/>
  </conditionalFormatting>
  <conditionalFormatting sqref="C71:X71">
    <cfRule type="aboveAverage" dxfId="2069" priority="83" stdDev="3"/>
  </conditionalFormatting>
  <conditionalFormatting sqref="C70:X70">
    <cfRule type="aboveAverage" dxfId="2068" priority="82" stdDev="3"/>
  </conditionalFormatting>
  <conditionalFormatting sqref="C69:X69">
    <cfRule type="aboveAverage" dxfId="2067" priority="81" stdDev="3"/>
  </conditionalFormatting>
  <conditionalFormatting sqref="C68:X68">
    <cfRule type="aboveAverage" dxfId="2066" priority="80" stdDev="3"/>
  </conditionalFormatting>
  <conditionalFormatting sqref="C67:X67">
    <cfRule type="aboveAverage" dxfId="2065" priority="79" stdDev="3"/>
  </conditionalFormatting>
  <conditionalFormatting sqref="C66:X66">
    <cfRule type="aboveAverage" dxfId="2064" priority="78" stdDev="3"/>
  </conditionalFormatting>
  <conditionalFormatting sqref="C65:X65">
    <cfRule type="aboveAverage" dxfId="2063" priority="77" stdDev="3"/>
  </conditionalFormatting>
  <conditionalFormatting sqref="C64:X64">
    <cfRule type="aboveAverage" dxfId="2062" priority="76" stdDev="3"/>
  </conditionalFormatting>
  <conditionalFormatting sqref="C63:X63">
    <cfRule type="aboveAverage" dxfId="2061" priority="75" stdDev="3"/>
  </conditionalFormatting>
  <conditionalFormatting sqref="C62:X62">
    <cfRule type="aboveAverage" dxfId="2060" priority="74" stdDev="3"/>
  </conditionalFormatting>
  <conditionalFormatting sqref="C61:X61">
    <cfRule type="aboveAverage" dxfId="2059" priority="73" stdDev="3"/>
  </conditionalFormatting>
  <conditionalFormatting sqref="C60:X60">
    <cfRule type="aboveAverage" dxfId="2058" priority="72" stdDev="3"/>
  </conditionalFormatting>
  <conditionalFormatting sqref="C59:X59">
    <cfRule type="aboveAverage" dxfId="2057" priority="71" stdDev="3"/>
  </conditionalFormatting>
  <conditionalFormatting sqref="C58:X58">
    <cfRule type="aboveAverage" dxfId="2056" priority="70" stdDev="3"/>
  </conditionalFormatting>
  <conditionalFormatting sqref="C57:X57">
    <cfRule type="aboveAverage" dxfId="2055" priority="69" stdDev="3"/>
  </conditionalFormatting>
  <conditionalFormatting sqref="C56:X56">
    <cfRule type="aboveAverage" dxfId="2054" priority="68" stdDev="3"/>
  </conditionalFormatting>
  <conditionalFormatting sqref="C55:X55">
    <cfRule type="aboveAverage" dxfId="2053" priority="67" stdDev="3"/>
  </conditionalFormatting>
  <conditionalFormatting sqref="C54:X54">
    <cfRule type="aboveAverage" dxfId="2052" priority="66" stdDev="3"/>
  </conditionalFormatting>
  <conditionalFormatting sqref="C53:X53">
    <cfRule type="aboveAverage" dxfId="2051" priority="65" stdDev="3"/>
  </conditionalFormatting>
  <conditionalFormatting sqref="C52:X52">
    <cfRule type="aboveAverage" dxfId="2050" priority="64" stdDev="3"/>
  </conditionalFormatting>
  <conditionalFormatting sqref="C51:X51">
    <cfRule type="aboveAverage" dxfId="2049" priority="63" stdDev="3"/>
  </conditionalFormatting>
  <conditionalFormatting sqref="C50:X50">
    <cfRule type="aboveAverage" dxfId="2048" priority="62" stdDev="3"/>
  </conditionalFormatting>
  <conditionalFormatting sqref="C49:X49">
    <cfRule type="aboveAverage" dxfId="2047" priority="61" stdDev="3"/>
  </conditionalFormatting>
  <conditionalFormatting sqref="C48:X48">
    <cfRule type="aboveAverage" dxfId="2046" priority="60" stdDev="3"/>
  </conditionalFormatting>
  <conditionalFormatting sqref="C47:X47">
    <cfRule type="aboveAverage" dxfId="2045" priority="59" stdDev="3"/>
  </conditionalFormatting>
  <conditionalFormatting sqref="C46:X46">
    <cfRule type="aboveAverage" dxfId="2044" priority="58" stdDev="3"/>
  </conditionalFormatting>
  <conditionalFormatting sqref="C45:X45">
    <cfRule type="aboveAverage" dxfId="2043" priority="57" stdDev="3"/>
  </conditionalFormatting>
  <conditionalFormatting sqref="C44:X44">
    <cfRule type="aboveAverage" dxfId="2042" priority="56" stdDev="3"/>
  </conditionalFormatting>
  <conditionalFormatting sqref="C43:X43">
    <cfRule type="aboveAverage" dxfId="2041" priority="55" stdDev="3"/>
  </conditionalFormatting>
  <conditionalFormatting sqref="C42:X42">
    <cfRule type="aboveAverage" dxfId="2040" priority="54" stdDev="3"/>
  </conditionalFormatting>
  <conditionalFormatting sqref="C41:X41">
    <cfRule type="aboveAverage" dxfId="2039" priority="53" stdDev="3"/>
  </conditionalFormatting>
  <conditionalFormatting sqref="C40:X40">
    <cfRule type="aboveAverage" dxfId="2038" priority="52" stdDev="3"/>
  </conditionalFormatting>
  <conditionalFormatting sqref="C39:X39">
    <cfRule type="aboveAverage" dxfId="2037" priority="51" stdDev="3"/>
  </conditionalFormatting>
  <conditionalFormatting sqref="C38:X38">
    <cfRule type="aboveAverage" dxfId="2036" priority="50" stdDev="3"/>
  </conditionalFormatting>
  <conditionalFormatting sqref="C37:X37">
    <cfRule type="aboveAverage" dxfId="2035" priority="49" stdDev="3"/>
  </conditionalFormatting>
  <conditionalFormatting sqref="C36:X36">
    <cfRule type="aboveAverage" dxfId="2034" priority="48" stdDev="3"/>
  </conditionalFormatting>
  <conditionalFormatting sqref="C35:X35">
    <cfRule type="aboveAverage" dxfId="2033" priority="47" stdDev="3"/>
  </conditionalFormatting>
  <conditionalFormatting sqref="C34:X34">
    <cfRule type="aboveAverage" dxfId="2032" priority="46" stdDev="3"/>
  </conditionalFormatting>
  <conditionalFormatting sqref="C33:X33">
    <cfRule type="aboveAverage" dxfId="2031" priority="45" stdDev="3"/>
  </conditionalFormatting>
  <conditionalFormatting sqref="C32:X32">
    <cfRule type="aboveAverage" dxfId="2030" priority="44" stdDev="3"/>
  </conditionalFormatting>
  <conditionalFormatting sqref="C31:X31">
    <cfRule type="aboveAverage" dxfId="2029" priority="43" stdDev="3"/>
  </conditionalFormatting>
  <conditionalFormatting sqref="C30:X30">
    <cfRule type="aboveAverage" dxfId="2028" priority="42" stdDev="3"/>
  </conditionalFormatting>
  <conditionalFormatting sqref="C29:X29">
    <cfRule type="aboveAverage" dxfId="2027" priority="41" stdDev="3"/>
  </conditionalFormatting>
  <conditionalFormatting sqref="C28:X28">
    <cfRule type="aboveAverage" dxfId="2026" priority="40" stdDev="3"/>
  </conditionalFormatting>
  <conditionalFormatting sqref="C27:X27">
    <cfRule type="aboveAverage" dxfId="2025" priority="39" stdDev="3"/>
  </conditionalFormatting>
  <conditionalFormatting sqref="C26:X26">
    <cfRule type="aboveAverage" dxfId="2024" priority="38" stdDev="3"/>
  </conditionalFormatting>
  <conditionalFormatting sqref="C25:X25">
    <cfRule type="aboveAverage" dxfId="2023" priority="37" stdDev="3"/>
  </conditionalFormatting>
  <conditionalFormatting sqref="C24:X24">
    <cfRule type="aboveAverage" dxfId="2022" priority="36" stdDev="3"/>
  </conditionalFormatting>
  <conditionalFormatting sqref="C23:X23">
    <cfRule type="aboveAverage" dxfId="2021" priority="35" stdDev="3"/>
  </conditionalFormatting>
  <conditionalFormatting sqref="C22:X22">
    <cfRule type="aboveAverage" dxfId="2020" priority="34" stdDev="3"/>
  </conditionalFormatting>
  <conditionalFormatting sqref="C21:X21">
    <cfRule type="aboveAverage" dxfId="2019" priority="33" stdDev="3"/>
  </conditionalFormatting>
  <conditionalFormatting sqref="C20:X20">
    <cfRule type="aboveAverage" dxfId="2018" priority="32" stdDev="3"/>
  </conditionalFormatting>
  <conditionalFormatting sqref="C19:X19">
    <cfRule type="aboveAverage" dxfId="2017" priority="31" stdDev="3"/>
  </conditionalFormatting>
  <conditionalFormatting sqref="C18:X18">
    <cfRule type="aboveAverage" dxfId="2016" priority="30" stdDev="3"/>
  </conditionalFormatting>
  <conditionalFormatting sqref="C17:X17">
    <cfRule type="aboveAverage" dxfId="2015" priority="29" stdDev="3"/>
  </conditionalFormatting>
  <conditionalFormatting sqref="C16:X16">
    <cfRule type="aboveAverage" dxfId="2014" priority="28" stdDev="3"/>
  </conditionalFormatting>
  <conditionalFormatting sqref="C15:X15">
    <cfRule type="aboveAverage" dxfId="2013" priority="27" stdDev="3"/>
  </conditionalFormatting>
  <conditionalFormatting sqref="C14:X14">
    <cfRule type="aboveAverage" dxfId="2012" priority="26" stdDev="3"/>
  </conditionalFormatting>
  <conditionalFormatting sqref="C13:X13">
    <cfRule type="aboveAverage" dxfId="2011" priority="25" stdDev="3"/>
  </conditionalFormatting>
  <conditionalFormatting sqref="C12:X12">
    <cfRule type="aboveAverage" dxfId="2010" priority="24" stdDev="3"/>
  </conditionalFormatting>
  <conditionalFormatting sqref="C11:X11">
    <cfRule type="aboveAverage" dxfId="2009" priority="23" stdDev="3"/>
  </conditionalFormatting>
  <conditionalFormatting sqref="C10:X10">
    <cfRule type="aboveAverage" dxfId="2008" priority="22" stdDev="3"/>
  </conditionalFormatting>
  <conditionalFormatting sqref="C9:X9">
    <cfRule type="aboveAverage" dxfId="2007" priority="21" stdDev="3"/>
  </conditionalFormatting>
  <conditionalFormatting sqref="C8:X8">
    <cfRule type="aboveAverage" dxfId="2006" priority="20" stdDev="3"/>
  </conditionalFormatting>
  <conditionalFormatting sqref="C7:X7">
    <cfRule type="aboveAverage" dxfId="2005" priority="19" stdDev="3"/>
  </conditionalFormatting>
  <conditionalFormatting sqref="C6:X6">
    <cfRule type="aboveAverage" dxfId="2004" priority="18" stdDev="3"/>
  </conditionalFormatting>
  <conditionalFormatting sqref="C5:X5">
    <cfRule type="aboveAverage" dxfId="2003" priority="17" stdDev="3"/>
  </conditionalFormatting>
  <conditionalFormatting sqref="C4:X4">
    <cfRule type="aboveAverage" dxfId="2002" priority="16" stdDev="3"/>
  </conditionalFormatting>
  <conditionalFormatting sqref="C3:X3">
    <cfRule type="aboveAverage" dxfId="2001" priority="15" stdDev="3"/>
  </conditionalFormatting>
  <conditionalFormatting sqref="C2:X2">
    <cfRule type="aboveAverage" dxfId="2000" priority="14" stdDev="3"/>
  </conditionalFormatting>
  <conditionalFormatting sqref="C1:X1">
    <cfRule type="aboveAverage" dxfId="1999" priority="2" stdDev="3"/>
  </conditionalFormatting>
  <conditionalFormatting sqref="AW1:AW191">
    <cfRule type="cellIs" dxfId="1998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72"/>
  <sheetViews>
    <sheetView workbookViewId="0">
      <pane ySplit="4" topLeftCell="A5" activePane="bottomLeft" state="frozen"/>
      <selection activeCell="V1" sqref="V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264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265</v>
      </c>
      <c r="B6">
        <v>610.46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266</v>
      </c>
      <c r="B7">
        <v>526.37599999999998</v>
      </c>
      <c r="C7">
        <v>9.5540407139425108E-3</v>
      </c>
      <c r="D7">
        <v>2.3994531384507901E-2</v>
      </c>
      <c r="E7">
        <v>1.01633344785295E-2</v>
      </c>
      <c r="F7">
        <v>7.3287305193154104E-3</v>
      </c>
      <c r="G7">
        <v>3.8348989622073999E-3</v>
      </c>
      <c r="H7">
        <v>2.2895495769107701E-3</v>
      </c>
      <c r="I7">
        <v>9.3790093909657708E-3</v>
      </c>
      <c r="J7">
        <v>8.3178561350047298E-3</v>
      </c>
      <c r="K7">
        <v>2.2267579310866902E-3</v>
      </c>
      <c r="L7">
        <v>6.9413594571677197E-3</v>
      </c>
      <c r="M7">
        <v>0</v>
      </c>
      <c r="N7">
        <v>9.0952779790263692E-3</v>
      </c>
      <c r="O7">
        <v>0</v>
      </c>
      <c r="P7">
        <v>0</v>
      </c>
      <c r="Q7">
        <v>0</v>
      </c>
      <c r="R7">
        <v>0</v>
      </c>
      <c r="S7">
        <v>6.9593618217415904E-3</v>
      </c>
      <c r="T7">
        <v>2.23022932514482E-2</v>
      </c>
      <c r="U7">
        <v>0</v>
      </c>
      <c r="V7">
        <v>0</v>
      </c>
      <c r="W7">
        <v>0</v>
      </c>
      <c r="X7">
        <v>0</v>
      </c>
      <c r="AA7" t="str">
        <f>A7</f>
        <v>DAG_28:2+NH4_</v>
      </c>
      <c r="AB7">
        <f>AVERAGE(C7:D7)</f>
        <v>1.6774286049225207E-2</v>
      </c>
      <c r="AC7">
        <f>AVERAGE(E7:F7)</f>
        <v>8.7460324989224562E-3</v>
      </c>
      <c r="AD7">
        <f>AVERAGE(G7:H7)</f>
        <v>3.0622242695590848E-3</v>
      </c>
      <c r="AE7">
        <f>AVERAGE(I7:J7)</f>
        <v>8.8484327629852512E-3</v>
      </c>
      <c r="AF7">
        <f>AVERAGE(K7:L7)</f>
        <v>4.5840586941272047E-3</v>
      </c>
      <c r="AG7">
        <f t="shared" ref="AG7:AG15" si="0">AVERAGE(M7:N7)</f>
        <v>4.5476389895131846E-3</v>
      </c>
      <c r="AH7">
        <f t="shared" ref="AH7:AH15" si="1">AVERAGE(O7:P7)</f>
        <v>0</v>
      </c>
      <c r="AI7">
        <f t="shared" ref="AI7:AI38" si="2">AVERAGE(S7:T7)</f>
        <v>1.4630827536594896E-2</v>
      </c>
      <c r="AJ7">
        <f t="shared" ref="AJ7:AJ38" si="3">AVERAGE(U7:V7)</f>
        <v>0</v>
      </c>
      <c r="AK7">
        <f t="shared" ref="AK7:AK38" si="4">AVERAGE(W7:X7)</f>
        <v>0</v>
      </c>
      <c r="AM7" t="str">
        <f t="shared" ref="AM7:AM38" si="5">A7</f>
        <v>DAG_28:2+NH4_</v>
      </c>
      <c r="AN7">
        <f t="shared" ref="AN7:AN38" si="6">AVERAGE(AB7:AF7)</f>
        <v>8.4030068549638404E-3</v>
      </c>
      <c r="AO7">
        <f t="shared" ref="AO7:AO38" si="7">AVERAGE(AG7:AK7)</f>
        <v>3.8356933052216156E-3</v>
      </c>
      <c r="AQ7">
        <f t="shared" ref="AQ7:AQ38" si="8">STDEV(AB7:AF7)</f>
        <v>5.3268825278004646E-3</v>
      </c>
      <c r="AR7">
        <f t="shared" ref="AR7:AR38" si="9">STDEV(AG7:AK7)</f>
        <v>6.3478228379089622E-3</v>
      </c>
      <c r="AT7">
        <f>AQ7/SQRT(5)</f>
        <v>2.3822542880635503E-3</v>
      </c>
      <c r="AU7">
        <f>AR7/SQRT(6)</f>
        <v>2.5914878217438014E-3</v>
      </c>
      <c r="AW7">
        <f t="shared" ref="AW7:AW38" si="10">TTEST(AB7:AF7,AG7:AK7,2,3)</f>
        <v>0.25379470091217715</v>
      </c>
    </row>
    <row r="8" spans="1:49" x14ac:dyDescent="0.2">
      <c r="A8" t="s">
        <v>267</v>
      </c>
      <c r="B8">
        <v>528.37800000000004</v>
      </c>
      <c r="C8">
        <v>1.3956362518639799E-2</v>
      </c>
      <c r="D8">
        <v>2.06535190706485E-2</v>
      </c>
      <c r="E8">
        <v>1.8924633364372299E-2</v>
      </c>
      <c r="F8">
        <v>1.1173452576751799E-2</v>
      </c>
      <c r="G8">
        <v>1.2421938933148099E-2</v>
      </c>
      <c r="H8">
        <v>2.0744592780982899E-2</v>
      </c>
      <c r="I8">
        <v>7.8274283125675404E-3</v>
      </c>
      <c r="J8">
        <v>1.9373119025108101E-2</v>
      </c>
      <c r="K8">
        <v>2.8225753129813999E-2</v>
      </c>
      <c r="L8">
        <v>2.2418728185872001E-2</v>
      </c>
      <c r="M8">
        <v>3.1035310029884099E-2</v>
      </c>
      <c r="N8">
        <v>3.8622689970692799E-2</v>
      </c>
      <c r="O8">
        <v>0</v>
      </c>
      <c r="P8">
        <v>2.6822442806101E-2</v>
      </c>
      <c r="Q8">
        <v>0</v>
      </c>
      <c r="R8">
        <v>2.0947113993167E-2</v>
      </c>
      <c r="S8">
        <v>2.0860014105536201E-2</v>
      </c>
      <c r="T8">
        <v>1.6248318348903001E-2</v>
      </c>
      <c r="U8">
        <v>0</v>
      </c>
      <c r="V8">
        <v>0</v>
      </c>
      <c r="W8">
        <v>2.7565987696036499E-2</v>
      </c>
      <c r="X8">
        <v>2.1322090533152899E-2</v>
      </c>
      <c r="AA8" t="str">
        <f t="shared" ref="AA8:AA15" si="11">A8</f>
        <v>DAG_28:1+NH4_</v>
      </c>
      <c r="AB8">
        <f t="shared" ref="AB8:AB15" si="12">AVERAGE(C8:D8)</f>
        <v>1.730494079464415E-2</v>
      </c>
      <c r="AC8">
        <f t="shared" ref="AC8:AC15" si="13">AVERAGE(E8:F8)</f>
        <v>1.5049042970562049E-2</v>
      </c>
      <c r="AD8">
        <f t="shared" ref="AD8:AD15" si="14">AVERAGE(G8:H8)</f>
        <v>1.6583265857065498E-2</v>
      </c>
      <c r="AE8">
        <f t="shared" ref="AE8:AE15" si="15">AVERAGE(I8:J8)</f>
        <v>1.3600273668837821E-2</v>
      </c>
      <c r="AF8">
        <f t="shared" ref="AF8:AF15" si="16">AVERAGE(K8:L8)</f>
        <v>2.5322240657842998E-2</v>
      </c>
      <c r="AG8">
        <f t="shared" si="0"/>
        <v>3.4829000000288449E-2</v>
      </c>
      <c r="AH8">
        <f t="shared" si="1"/>
        <v>1.34112214030505E-2</v>
      </c>
      <c r="AI8">
        <f t="shared" si="2"/>
        <v>1.8554166227219601E-2</v>
      </c>
      <c r="AJ8">
        <f t="shared" si="3"/>
        <v>0</v>
      </c>
      <c r="AK8">
        <f t="shared" si="4"/>
        <v>2.4444039114594699E-2</v>
      </c>
      <c r="AM8" t="str">
        <f t="shared" si="5"/>
        <v>DAG_28:1+NH4_</v>
      </c>
      <c r="AN8">
        <f t="shared" si="6"/>
        <v>1.7571952789790502E-2</v>
      </c>
      <c r="AO8">
        <f t="shared" si="7"/>
        <v>1.8247685349030648E-2</v>
      </c>
      <c r="AQ8">
        <f t="shared" si="8"/>
        <v>4.5622107658991971E-3</v>
      </c>
      <c r="AR8">
        <f t="shared" si="9"/>
        <v>1.2940229230762549E-2</v>
      </c>
      <c r="AT8">
        <f t="shared" ref="AT8:AT15" si="17">AQ8/SQRT(5)</f>
        <v>2.0402826800463968E-3</v>
      </c>
      <c r="AU8">
        <f t="shared" ref="AU8:AU15" si="18">AR8/SQRT(6)</f>
        <v>5.28282646166932E-3</v>
      </c>
      <c r="AW8">
        <f t="shared" si="10"/>
        <v>0.91661271570397873</v>
      </c>
    </row>
    <row r="9" spans="1:49" x14ac:dyDescent="0.2">
      <c r="A9" t="s">
        <v>268</v>
      </c>
      <c r="B9">
        <v>530.38</v>
      </c>
      <c r="C9">
        <v>3.4006131910673101E-2</v>
      </c>
      <c r="D9">
        <v>4.6530895065887902E-2</v>
      </c>
      <c r="E9">
        <v>4.5595604795738001E-2</v>
      </c>
      <c r="F9">
        <v>5.3868642927655801E-2</v>
      </c>
      <c r="G9">
        <v>5.2722094641957498E-2</v>
      </c>
      <c r="H9">
        <v>4.2973043426567402E-2</v>
      </c>
      <c r="I9">
        <v>5.1999586585847003E-2</v>
      </c>
      <c r="J9">
        <v>4.3761568041759402E-2</v>
      </c>
      <c r="K9">
        <v>7.1972637015023003E-2</v>
      </c>
      <c r="L9">
        <v>6.0548000001817898E-2</v>
      </c>
      <c r="M9">
        <v>2.94266581727235E-2</v>
      </c>
      <c r="N9">
        <v>8.3472314603981204E-2</v>
      </c>
      <c r="O9">
        <v>0.14426923781038301</v>
      </c>
      <c r="P9">
        <v>0.194119653975104</v>
      </c>
      <c r="Q9">
        <v>0.11454673918837301</v>
      </c>
      <c r="R9">
        <v>6.7537322289014295E-2</v>
      </c>
      <c r="S9">
        <v>3.2349579474820402E-2</v>
      </c>
      <c r="T9">
        <v>8.9595571679483302E-2</v>
      </c>
      <c r="U9">
        <v>6.9115661127598593E-2</v>
      </c>
      <c r="V9">
        <v>0.10390831774761</v>
      </c>
      <c r="W9">
        <v>2.6156724918548101E-2</v>
      </c>
      <c r="X9">
        <v>1.72764408154399E-2</v>
      </c>
      <c r="AA9" t="str">
        <f t="shared" si="11"/>
        <v>DAG_28:0+NH4_</v>
      </c>
      <c r="AB9">
        <f t="shared" si="12"/>
        <v>4.0268513488280505E-2</v>
      </c>
      <c r="AC9">
        <f t="shared" si="13"/>
        <v>4.9732123861696897E-2</v>
      </c>
      <c r="AD9">
        <f t="shared" si="14"/>
        <v>4.7847569034262447E-2</v>
      </c>
      <c r="AE9">
        <f t="shared" si="15"/>
        <v>4.7880577313803199E-2</v>
      </c>
      <c r="AF9">
        <f t="shared" si="16"/>
        <v>6.6260318508420457E-2</v>
      </c>
      <c r="AG9">
        <f t="shared" si="0"/>
        <v>5.644948638835235E-2</v>
      </c>
      <c r="AH9">
        <f t="shared" si="1"/>
        <v>0.16919444589274352</v>
      </c>
      <c r="AI9">
        <f t="shared" si="2"/>
        <v>6.0972575577151855E-2</v>
      </c>
      <c r="AJ9">
        <f t="shared" si="3"/>
        <v>8.6511989437604297E-2</v>
      </c>
      <c r="AK9">
        <f t="shared" si="4"/>
        <v>2.1716582866994003E-2</v>
      </c>
      <c r="AM9" t="str">
        <f t="shared" si="5"/>
        <v>DAG_28:0+NH4_</v>
      </c>
      <c r="AN9">
        <f t="shared" si="6"/>
        <v>5.0397820441292693E-2</v>
      </c>
      <c r="AO9">
        <f t="shared" si="7"/>
        <v>7.89690160325692E-2</v>
      </c>
      <c r="AQ9">
        <f t="shared" si="8"/>
        <v>9.5852119357895827E-3</v>
      </c>
      <c r="AR9">
        <f t="shared" si="9"/>
        <v>5.5467032616417986E-2</v>
      </c>
      <c r="AT9">
        <f t="shared" si="17"/>
        <v>4.286637093433571E-3</v>
      </c>
      <c r="AU9">
        <f t="shared" si="18"/>
        <v>2.2644321242755977E-2</v>
      </c>
      <c r="AW9">
        <f t="shared" si="10"/>
        <v>0.31645805104673036</v>
      </c>
    </row>
    <row r="10" spans="1:49" x14ac:dyDescent="0.2">
      <c r="A10" t="s">
        <v>269</v>
      </c>
      <c r="B10">
        <v>554.404</v>
      </c>
      <c r="C10">
        <v>0.16832115722872101</v>
      </c>
      <c r="D10">
        <v>0.13191196369329</v>
      </c>
      <c r="E10">
        <v>0.111627347218396</v>
      </c>
      <c r="F10">
        <v>0.116553240197564</v>
      </c>
      <c r="G10">
        <v>0.111693522399781</v>
      </c>
      <c r="H10">
        <v>9.2878276534810095E-2</v>
      </c>
      <c r="I10">
        <v>0.15082423868540601</v>
      </c>
      <c r="J10">
        <v>0.15150633554866</v>
      </c>
      <c r="K10">
        <v>0.118927924783006</v>
      </c>
      <c r="L10">
        <v>0.141556357657843</v>
      </c>
      <c r="M10">
        <v>5.3707967883763398E-2</v>
      </c>
      <c r="N10">
        <v>7.5414299228566406E-2</v>
      </c>
      <c r="O10">
        <v>0.18132365326602101</v>
      </c>
      <c r="P10">
        <v>0.165710083975913</v>
      </c>
      <c r="Q10">
        <v>0.131427349547203</v>
      </c>
      <c r="R10">
        <v>0.13243716234243899</v>
      </c>
      <c r="S10">
        <v>3.9197030853753097E-2</v>
      </c>
      <c r="T10">
        <v>7.5910595848253506E-2</v>
      </c>
      <c r="U10">
        <v>6.1286605915502099E-2</v>
      </c>
      <c r="V10">
        <v>8.4157067105827904E-2</v>
      </c>
      <c r="W10">
        <v>0</v>
      </c>
      <c r="X10">
        <v>4.0513008795932802E-2</v>
      </c>
      <c r="AA10" t="str">
        <f t="shared" si="11"/>
        <v>DAG_30:2+NH4_</v>
      </c>
      <c r="AB10">
        <f t="shared" si="12"/>
        <v>0.15011656046100552</v>
      </c>
      <c r="AC10">
        <f t="shared" si="13"/>
        <v>0.11409029370797999</v>
      </c>
      <c r="AD10">
        <f t="shared" si="14"/>
        <v>0.10228589946729555</v>
      </c>
      <c r="AE10">
        <f t="shared" si="15"/>
        <v>0.151165287117033</v>
      </c>
      <c r="AF10">
        <f t="shared" si="16"/>
        <v>0.13024214122042449</v>
      </c>
      <c r="AG10">
        <f t="shared" si="0"/>
        <v>6.4561133556164899E-2</v>
      </c>
      <c r="AH10">
        <f t="shared" si="1"/>
        <v>0.17351686862096699</v>
      </c>
      <c r="AI10">
        <f t="shared" si="2"/>
        <v>5.7553813351003305E-2</v>
      </c>
      <c r="AJ10">
        <f t="shared" si="3"/>
        <v>7.2721836510664994E-2</v>
      </c>
      <c r="AK10">
        <f t="shared" si="4"/>
        <v>2.0256504397966401E-2</v>
      </c>
      <c r="AM10" t="str">
        <f t="shared" si="5"/>
        <v>DAG_30:2+NH4_</v>
      </c>
      <c r="AN10">
        <f t="shared" si="6"/>
        <v>0.12958003639474769</v>
      </c>
      <c r="AO10">
        <f t="shared" si="7"/>
        <v>7.7722031287353305E-2</v>
      </c>
      <c r="AQ10">
        <f t="shared" si="8"/>
        <v>2.1639156010487652E-2</v>
      </c>
      <c r="AR10">
        <f t="shared" si="9"/>
        <v>5.7192451057967643E-2</v>
      </c>
      <c r="AT10">
        <f t="shared" si="17"/>
        <v>9.6773247630347076E-3</v>
      </c>
      <c r="AU10">
        <f t="shared" si="18"/>
        <v>2.3348720371853447E-2</v>
      </c>
      <c r="AW10">
        <f t="shared" si="10"/>
        <v>0.11502916771666745</v>
      </c>
    </row>
    <row r="11" spans="1:49" x14ac:dyDescent="0.2">
      <c r="A11" t="s">
        <v>270</v>
      </c>
      <c r="B11">
        <v>556.40599999999995</v>
      </c>
      <c r="C11">
        <v>0.23846334255611801</v>
      </c>
      <c r="D11">
        <v>0.29357608925328499</v>
      </c>
      <c r="E11">
        <v>0.24995792231835201</v>
      </c>
      <c r="F11">
        <v>0.26803663674501099</v>
      </c>
      <c r="G11">
        <v>0.174025713299374</v>
      </c>
      <c r="H11">
        <v>0.23845269577463199</v>
      </c>
      <c r="I11">
        <v>0.26415602254514398</v>
      </c>
      <c r="J11">
        <v>0.227570860709362</v>
      </c>
      <c r="K11">
        <v>0.28646466093369199</v>
      </c>
      <c r="L11">
        <v>0.250725643990036</v>
      </c>
      <c r="M11">
        <v>0.94236788541557803</v>
      </c>
      <c r="N11">
        <v>0.66074369241673103</v>
      </c>
      <c r="O11">
        <v>1.4364497617757801</v>
      </c>
      <c r="P11">
        <v>1.4741430133753399</v>
      </c>
      <c r="Q11">
        <v>1.1014252854136499</v>
      </c>
      <c r="R11">
        <v>1.04525406766247</v>
      </c>
      <c r="S11">
        <v>0.48660665293826799</v>
      </c>
      <c r="T11">
        <v>0.50163468489727603</v>
      </c>
      <c r="U11">
        <v>0.59095720960339904</v>
      </c>
      <c r="V11">
        <v>0.30716495265528798</v>
      </c>
      <c r="W11">
        <v>0.621347816909257</v>
      </c>
      <c r="X11">
        <v>0.53875077909698699</v>
      </c>
      <c r="AA11" t="str">
        <f t="shared" si="11"/>
        <v>DAG_30:1+NH4_</v>
      </c>
      <c r="AB11">
        <f t="shared" si="12"/>
        <v>0.26601971590470153</v>
      </c>
      <c r="AC11">
        <f t="shared" si="13"/>
        <v>0.2589972795316815</v>
      </c>
      <c r="AD11">
        <f t="shared" si="14"/>
        <v>0.20623920453700301</v>
      </c>
      <c r="AE11">
        <f t="shared" si="15"/>
        <v>0.24586344162725299</v>
      </c>
      <c r="AF11">
        <f t="shared" si="16"/>
        <v>0.268595152461864</v>
      </c>
      <c r="AG11">
        <f t="shared" si="0"/>
        <v>0.80155578891615453</v>
      </c>
      <c r="AH11">
        <f t="shared" si="1"/>
        <v>1.45529638757556</v>
      </c>
      <c r="AI11">
        <f t="shared" si="2"/>
        <v>0.49412066891777201</v>
      </c>
      <c r="AJ11">
        <f t="shared" si="3"/>
        <v>0.44906108112934351</v>
      </c>
      <c r="AK11">
        <f t="shared" si="4"/>
        <v>0.58004929800312199</v>
      </c>
      <c r="AM11" t="str">
        <f t="shared" si="5"/>
        <v>DAG_30:1+NH4_</v>
      </c>
      <c r="AN11">
        <f t="shared" si="6"/>
        <v>0.24914295881250056</v>
      </c>
      <c r="AO11">
        <f t="shared" si="7"/>
        <v>0.75601664490839038</v>
      </c>
      <c r="AQ11">
        <f t="shared" si="8"/>
        <v>2.5552924335868969E-2</v>
      </c>
      <c r="AR11">
        <f t="shared" si="9"/>
        <v>0.41377581481204678</v>
      </c>
      <c r="AT11">
        <f t="shared" si="17"/>
        <v>1.1427615167782335E-2</v>
      </c>
      <c r="AU11">
        <f t="shared" si="18"/>
        <v>0.16892326903231009</v>
      </c>
      <c r="AW11">
        <f t="shared" si="10"/>
        <v>5.1798069801153701E-2</v>
      </c>
    </row>
    <row r="12" spans="1:49" x14ac:dyDescent="0.2">
      <c r="A12" t="s">
        <v>271</v>
      </c>
      <c r="B12">
        <v>558.40800000000002</v>
      </c>
      <c r="C12">
        <v>0.13467682496156599</v>
      </c>
      <c r="D12">
        <v>0.13939783943664399</v>
      </c>
      <c r="E12">
        <v>0.15789894894898901</v>
      </c>
      <c r="F12">
        <v>0.10949421217085099</v>
      </c>
      <c r="G12">
        <v>0.10216363795156901</v>
      </c>
      <c r="H12">
        <v>8.0244070418106994E-2</v>
      </c>
      <c r="I12">
        <v>0.12662779498610499</v>
      </c>
      <c r="J12">
        <v>0.116525875355749</v>
      </c>
      <c r="K12">
        <v>0.13117267183662901</v>
      </c>
      <c r="L12">
        <v>0.12919569853197099</v>
      </c>
      <c r="M12">
        <v>0.89535426214672897</v>
      </c>
      <c r="N12">
        <v>0.84239997408509804</v>
      </c>
      <c r="O12">
        <v>1.3840641456483</v>
      </c>
      <c r="P12">
        <v>0.87196824029587305</v>
      </c>
      <c r="Q12">
        <v>1.8965560216106501</v>
      </c>
      <c r="R12">
        <v>1.92538279767939</v>
      </c>
      <c r="S12">
        <v>0.67892573929246203</v>
      </c>
      <c r="T12">
        <v>0.773984673569592</v>
      </c>
      <c r="U12">
        <v>0.64071512639719397</v>
      </c>
      <c r="V12">
        <v>0.47960369800885799</v>
      </c>
      <c r="W12">
        <v>0.54881741022381003</v>
      </c>
      <c r="X12">
        <v>0.69321673233658898</v>
      </c>
      <c r="AA12" t="str">
        <f t="shared" si="11"/>
        <v>DAG_30:0+NH4_</v>
      </c>
      <c r="AB12">
        <f t="shared" si="12"/>
        <v>0.13703733219910499</v>
      </c>
      <c r="AC12">
        <f t="shared" si="13"/>
        <v>0.13369658055992001</v>
      </c>
      <c r="AD12">
        <f t="shared" si="14"/>
        <v>9.1203854184838007E-2</v>
      </c>
      <c r="AE12">
        <f t="shared" si="15"/>
        <v>0.12157683517092699</v>
      </c>
      <c r="AF12">
        <f t="shared" si="16"/>
        <v>0.1301841851843</v>
      </c>
      <c r="AG12">
        <f t="shared" si="0"/>
        <v>0.8688771181159135</v>
      </c>
      <c r="AH12">
        <f t="shared" si="1"/>
        <v>1.1280161929720864</v>
      </c>
      <c r="AI12">
        <f t="shared" si="2"/>
        <v>0.72645520643102701</v>
      </c>
      <c r="AJ12">
        <f t="shared" si="3"/>
        <v>0.56015941220302601</v>
      </c>
      <c r="AK12">
        <f t="shared" si="4"/>
        <v>0.62101707128019945</v>
      </c>
      <c r="AM12" t="str">
        <f t="shared" si="5"/>
        <v>DAG_30:0+NH4_</v>
      </c>
      <c r="AN12">
        <f t="shared" si="6"/>
        <v>0.12273975745981799</v>
      </c>
      <c r="AO12">
        <f t="shared" si="7"/>
        <v>0.78090500020045039</v>
      </c>
      <c r="AQ12">
        <f t="shared" si="8"/>
        <v>1.8545603951047016E-2</v>
      </c>
      <c r="AR12">
        <f t="shared" si="9"/>
        <v>0.22665106339599936</v>
      </c>
      <c r="AT12">
        <f t="shared" si="17"/>
        <v>8.2938462236659613E-3</v>
      </c>
      <c r="AU12">
        <f t="shared" si="18"/>
        <v>9.2529909163233379E-2</v>
      </c>
      <c r="AW12">
        <f t="shared" si="10"/>
        <v>2.8050355645258566E-3</v>
      </c>
    </row>
    <row r="13" spans="1:49" x14ac:dyDescent="0.2">
      <c r="A13" t="s">
        <v>272</v>
      </c>
      <c r="B13">
        <v>578.428</v>
      </c>
      <c r="C13">
        <v>0</v>
      </c>
      <c r="D13">
        <v>6.7548140677492897E-4</v>
      </c>
      <c r="E13">
        <v>0</v>
      </c>
      <c r="F13">
        <v>3.5720765259187499E-3</v>
      </c>
      <c r="G13">
        <v>0</v>
      </c>
      <c r="H13">
        <v>0</v>
      </c>
      <c r="I13">
        <v>0</v>
      </c>
      <c r="J13">
        <v>4.3825545746669099E-3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AA13" t="str">
        <f t="shared" si="11"/>
        <v>DAG_32:4+NH4_</v>
      </c>
      <c r="AB13">
        <f t="shared" si="12"/>
        <v>3.3774070338746449E-4</v>
      </c>
      <c r="AC13">
        <f t="shared" si="13"/>
        <v>1.786038262959375E-3</v>
      </c>
      <c r="AD13">
        <f t="shared" si="14"/>
        <v>0</v>
      </c>
      <c r="AE13">
        <f t="shared" si="15"/>
        <v>2.1912772873334549E-3</v>
      </c>
      <c r="AF13">
        <f t="shared" si="16"/>
        <v>0</v>
      </c>
      <c r="AG13">
        <f t="shared" si="0"/>
        <v>0</v>
      </c>
      <c r="AH13">
        <f t="shared" si="1"/>
        <v>0</v>
      </c>
      <c r="AI13">
        <f t="shared" si="2"/>
        <v>0</v>
      </c>
      <c r="AJ13">
        <f t="shared" si="3"/>
        <v>0</v>
      </c>
      <c r="AK13">
        <f t="shared" si="4"/>
        <v>0</v>
      </c>
      <c r="AM13" t="str">
        <f t="shared" si="5"/>
        <v>DAG_32:4+NH4_</v>
      </c>
      <c r="AN13">
        <f t="shared" si="6"/>
        <v>8.6301125073605899E-4</v>
      </c>
      <c r="AO13">
        <f t="shared" si="7"/>
        <v>0</v>
      </c>
      <c r="AQ13">
        <f t="shared" si="8"/>
        <v>1.0466321601902435E-3</v>
      </c>
      <c r="AR13">
        <f t="shared" si="9"/>
        <v>0</v>
      </c>
      <c r="AT13">
        <f t="shared" si="17"/>
        <v>4.6806813152456671E-4</v>
      </c>
      <c r="AU13">
        <f t="shared" si="18"/>
        <v>0</v>
      </c>
      <c r="AW13">
        <f t="shared" si="10"/>
        <v>0.13898906833183289</v>
      </c>
    </row>
    <row r="14" spans="1:49" x14ac:dyDescent="0.2">
      <c r="A14" t="s">
        <v>273</v>
      </c>
      <c r="B14">
        <v>580.42999999999995</v>
      </c>
      <c r="C14">
        <v>1.4538379542534801E-2</v>
      </c>
      <c r="D14">
        <v>2.2930768928925701E-2</v>
      </c>
      <c r="E14">
        <v>3.7864937454293699E-3</v>
      </c>
      <c r="F14">
        <v>7.9024171133877594E-3</v>
      </c>
      <c r="G14">
        <v>6.7457486242912101E-3</v>
      </c>
      <c r="H14">
        <v>9.9453853911922099E-3</v>
      </c>
      <c r="I14">
        <v>3.8429752259479998E-2</v>
      </c>
      <c r="J14">
        <v>9.8214741836886096E-3</v>
      </c>
      <c r="K14">
        <v>4.5168582392808602E-3</v>
      </c>
      <c r="L14">
        <v>2.0764982551995902E-2</v>
      </c>
      <c r="M14">
        <v>0.47762810154994301</v>
      </c>
      <c r="N14">
        <v>0.56502713638454005</v>
      </c>
      <c r="O14">
        <v>0.92955162239963895</v>
      </c>
      <c r="P14">
        <v>1.06644040971576</v>
      </c>
      <c r="Q14">
        <v>1.0527662379927101</v>
      </c>
      <c r="R14">
        <v>1.2400261469210101</v>
      </c>
      <c r="S14">
        <v>0.27597442590890198</v>
      </c>
      <c r="T14">
        <v>0.20390979224640801</v>
      </c>
      <c r="U14">
        <v>0.192814328337335</v>
      </c>
      <c r="V14">
        <v>0.16455071211064701</v>
      </c>
      <c r="W14">
        <v>0.24455650090449499</v>
      </c>
      <c r="X14">
        <v>0.28455657354149899</v>
      </c>
      <c r="AA14" t="str">
        <f t="shared" si="11"/>
        <v>DAG_32:3+NH4_</v>
      </c>
      <c r="AB14">
        <f t="shared" si="12"/>
        <v>1.8734574235730252E-2</v>
      </c>
      <c r="AC14">
        <f t="shared" si="13"/>
        <v>5.8444554294085644E-3</v>
      </c>
      <c r="AD14">
        <f t="shared" si="14"/>
        <v>8.34556700774171E-3</v>
      </c>
      <c r="AE14">
        <f t="shared" si="15"/>
        <v>2.4125613221584304E-2</v>
      </c>
      <c r="AF14">
        <f t="shared" si="16"/>
        <v>1.2640920395638381E-2</v>
      </c>
      <c r="AG14">
        <f t="shared" si="0"/>
        <v>0.52132761896724156</v>
      </c>
      <c r="AH14">
        <f t="shared" si="1"/>
        <v>0.9979960160576995</v>
      </c>
      <c r="AI14">
        <f t="shared" si="2"/>
        <v>0.23994210907765501</v>
      </c>
      <c r="AJ14">
        <f t="shared" si="3"/>
        <v>0.178682520223991</v>
      </c>
      <c r="AK14">
        <f t="shared" si="4"/>
        <v>0.26455653722299699</v>
      </c>
      <c r="AM14" t="str">
        <f t="shared" si="5"/>
        <v>DAG_32:3+NH4_</v>
      </c>
      <c r="AN14">
        <f t="shared" si="6"/>
        <v>1.3938226058020642E-2</v>
      </c>
      <c r="AO14">
        <f t="shared" si="7"/>
        <v>0.44050096030991687</v>
      </c>
      <c r="AQ14">
        <f t="shared" si="8"/>
        <v>7.5042949916207871E-3</v>
      </c>
      <c r="AR14">
        <f t="shared" si="9"/>
        <v>0.33803212655195652</v>
      </c>
      <c r="AT14">
        <f t="shared" si="17"/>
        <v>3.3560227448950586E-3</v>
      </c>
      <c r="AU14">
        <f t="shared" si="18"/>
        <v>0.13800103778670045</v>
      </c>
      <c r="AW14">
        <f t="shared" si="10"/>
        <v>4.7725440672292889E-2</v>
      </c>
    </row>
    <row r="15" spans="1:49" x14ac:dyDescent="0.2">
      <c r="A15" t="s">
        <v>274</v>
      </c>
      <c r="B15">
        <v>582.43200000000002</v>
      </c>
      <c r="C15">
        <v>1.0010085023131901</v>
      </c>
      <c r="D15">
        <v>1.0954126154211601</v>
      </c>
      <c r="E15">
        <v>0.94803550583714102</v>
      </c>
      <c r="F15">
        <v>0.94793433692972295</v>
      </c>
      <c r="G15">
        <v>0.66092901398827197</v>
      </c>
      <c r="H15">
        <v>0.66391391791322596</v>
      </c>
      <c r="I15">
        <v>0.96055581273329804</v>
      </c>
      <c r="J15">
        <v>0.87485625306452897</v>
      </c>
      <c r="K15">
        <v>0.91670329110724602</v>
      </c>
      <c r="L15">
        <v>0.98917307368863605</v>
      </c>
      <c r="M15">
        <v>6.6879847667373902</v>
      </c>
      <c r="N15">
        <v>6.82770792029884</v>
      </c>
      <c r="O15">
        <v>13.3928046160511</v>
      </c>
      <c r="P15">
        <v>12.728033964706199</v>
      </c>
      <c r="Q15">
        <v>12.616363084629899</v>
      </c>
      <c r="R15">
        <v>12.668039538023001</v>
      </c>
      <c r="S15">
        <v>3.2318814068630801</v>
      </c>
      <c r="T15">
        <v>2.21629726379174</v>
      </c>
      <c r="U15">
        <v>3.15303793100151</v>
      </c>
      <c r="V15">
        <v>2.3524939317025999</v>
      </c>
      <c r="W15">
        <v>3.7641713933888501</v>
      </c>
      <c r="X15">
        <v>3.6866624643551802</v>
      </c>
      <c r="AA15" t="str">
        <f t="shared" si="11"/>
        <v>DAG_32:2+NH4_</v>
      </c>
      <c r="AB15">
        <f t="shared" si="12"/>
        <v>1.0482105588671751</v>
      </c>
      <c r="AC15">
        <f t="shared" si="13"/>
        <v>0.94798492138343193</v>
      </c>
      <c r="AD15">
        <f t="shared" si="14"/>
        <v>0.66242146595074902</v>
      </c>
      <c r="AE15">
        <f t="shared" si="15"/>
        <v>0.9177060328989135</v>
      </c>
      <c r="AF15">
        <f t="shared" si="16"/>
        <v>0.95293818239794104</v>
      </c>
      <c r="AG15">
        <f t="shared" si="0"/>
        <v>6.7578463435181151</v>
      </c>
      <c r="AH15">
        <f t="shared" si="1"/>
        <v>13.06041929037865</v>
      </c>
      <c r="AI15">
        <f t="shared" si="2"/>
        <v>2.72408933532741</v>
      </c>
      <c r="AJ15">
        <f t="shared" si="3"/>
        <v>2.7527659313520552</v>
      </c>
      <c r="AK15">
        <f t="shared" si="4"/>
        <v>3.7254169288720149</v>
      </c>
      <c r="AM15" t="str">
        <f t="shared" si="5"/>
        <v>DAG_32:2+NH4_</v>
      </c>
      <c r="AN15">
        <f t="shared" si="6"/>
        <v>0.90585223229964207</v>
      </c>
      <c r="AO15">
        <f t="shared" si="7"/>
        <v>5.804107565889649</v>
      </c>
      <c r="AQ15">
        <f t="shared" si="8"/>
        <v>0.14461776682262792</v>
      </c>
      <c r="AR15">
        <f t="shared" si="9"/>
        <v>4.3784081106776656</v>
      </c>
      <c r="AT15">
        <f t="shared" si="17"/>
        <v>6.4675031473921951E-2</v>
      </c>
      <c r="AU15">
        <f t="shared" si="18"/>
        <v>1.7874776261372693</v>
      </c>
      <c r="AW15">
        <f t="shared" si="10"/>
        <v>6.6617591427097167E-2</v>
      </c>
    </row>
    <row r="16" spans="1:49" x14ac:dyDescent="0.2">
      <c r="A16" t="s">
        <v>275</v>
      </c>
      <c r="B16">
        <v>584.43399999999997</v>
      </c>
      <c r="C16">
        <v>1.0534053892300901</v>
      </c>
      <c r="D16">
        <v>0.84480122409767699</v>
      </c>
      <c r="E16">
        <v>0.90791267342848903</v>
      </c>
      <c r="F16">
        <v>0.74020436803677103</v>
      </c>
      <c r="G16">
        <v>0.85135933350819804</v>
      </c>
      <c r="H16">
        <v>0.61828625412349603</v>
      </c>
      <c r="I16">
        <v>0.92363468144183003</v>
      </c>
      <c r="J16">
        <v>0.93513525572435596</v>
      </c>
      <c r="K16">
        <v>0.857816399124403</v>
      </c>
      <c r="L16">
        <v>0.87131616262962597</v>
      </c>
      <c r="M16">
        <v>10.458585783193501</v>
      </c>
      <c r="N16">
        <v>11.765974905731101</v>
      </c>
      <c r="O16">
        <v>16.887605543111999</v>
      </c>
      <c r="P16">
        <v>16.429161404572799</v>
      </c>
      <c r="Q16">
        <v>18.230865098233998</v>
      </c>
      <c r="R16">
        <v>20.1136122923652</v>
      </c>
      <c r="S16">
        <v>7.5732770971352803</v>
      </c>
      <c r="T16">
        <v>5.7551545213879498</v>
      </c>
      <c r="U16">
        <v>3.8737785524549602</v>
      </c>
      <c r="V16">
        <v>5.9547970403927</v>
      </c>
      <c r="W16">
        <v>5.2468468502327097</v>
      </c>
      <c r="X16">
        <v>5.1432540419318196</v>
      </c>
      <c r="AA16" t="str">
        <f t="shared" ref="AA16:AA72" si="19">A16</f>
        <v>DAG_32:1+NH4_</v>
      </c>
      <c r="AB16">
        <f t="shared" ref="AB16:AB72" si="20">AVERAGE(C16:D16)</f>
        <v>0.94910330666388354</v>
      </c>
      <c r="AC16">
        <f t="shared" ref="AC16:AC72" si="21">AVERAGE(E16:F16)</f>
        <v>0.82405852073263008</v>
      </c>
      <c r="AD16">
        <f t="shared" ref="AD16:AD72" si="22">AVERAGE(G16:H16)</f>
        <v>0.73482279381584703</v>
      </c>
      <c r="AE16">
        <f t="shared" ref="AE16:AE72" si="23">AVERAGE(I16:J16)</f>
        <v>0.92938496858309305</v>
      </c>
      <c r="AF16">
        <f t="shared" ref="AF16:AF72" si="24">AVERAGE(K16:L16)</f>
        <v>0.86456628087701448</v>
      </c>
      <c r="AG16">
        <f t="shared" ref="AG16:AG72" si="25">AVERAGE(M16:N16)</f>
        <v>11.112280344462301</v>
      </c>
      <c r="AH16">
        <f t="shared" ref="AH16:AH72" si="26">AVERAGE(O16:P16)</f>
        <v>16.658383473842399</v>
      </c>
      <c r="AI16">
        <f t="shared" si="2"/>
        <v>6.6642158092616146</v>
      </c>
      <c r="AJ16">
        <f t="shared" si="3"/>
        <v>4.9142877964238298</v>
      </c>
      <c r="AK16">
        <f t="shared" si="4"/>
        <v>5.1950504460822646</v>
      </c>
      <c r="AM16" t="str">
        <f t="shared" si="5"/>
        <v>DAG_32:1+NH4_</v>
      </c>
      <c r="AN16">
        <f t="shared" si="6"/>
        <v>0.8603871741344935</v>
      </c>
      <c r="AO16">
        <f t="shared" si="7"/>
        <v>8.9088435740144796</v>
      </c>
      <c r="AQ16">
        <f t="shared" si="8"/>
        <v>8.6219048657630304E-2</v>
      </c>
      <c r="AR16">
        <f t="shared" si="9"/>
        <v>4.9924340586542897</v>
      </c>
      <c r="AT16">
        <f t="shared" ref="AT16:AT72" si="27">AQ16/SQRT(5)</f>
        <v>3.8558330750764667E-2</v>
      </c>
      <c r="AU16">
        <f t="shared" ref="AU16:AU72" si="28">AR16/SQRT(6)</f>
        <v>2.038152669699179</v>
      </c>
      <c r="AW16">
        <f t="shared" si="10"/>
        <v>2.2648331217546974E-2</v>
      </c>
    </row>
    <row r="17" spans="1:49" x14ac:dyDescent="0.2">
      <c r="A17" t="s">
        <v>276</v>
      </c>
      <c r="B17">
        <v>586.43600000000004</v>
      </c>
      <c r="C17">
        <v>0.33710177156211202</v>
      </c>
      <c r="D17">
        <v>0.236518294348669</v>
      </c>
      <c r="E17">
        <v>0.28635563322428298</v>
      </c>
      <c r="F17">
        <v>0.31155203183049301</v>
      </c>
      <c r="G17">
        <v>0.274040195761932</v>
      </c>
      <c r="H17">
        <v>0.157800717809604</v>
      </c>
      <c r="I17">
        <v>0.29671324550262301</v>
      </c>
      <c r="J17">
        <v>0.284179716652739</v>
      </c>
      <c r="K17">
        <v>0.26978113927601299</v>
      </c>
      <c r="L17">
        <v>0.27778010610917803</v>
      </c>
      <c r="M17">
        <v>5.8863736022473399</v>
      </c>
      <c r="N17">
        <v>6.70491723467208</v>
      </c>
      <c r="O17">
        <v>7.3517754632917098</v>
      </c>
      <c r="P17">
        <v>7.9067308859127801</v>
      </c>
      <c r="Q17">
        <v>12.9201889067282</v>
      </c>
      <c r="R17">
        <v>12.9748571389622</v>
      </c>
      <c r="S17">
        <v>4.8557555302439397</v>
      </c>
      <c r="T17">
        <v>4.5722056104611601</v>
      </c>
      <c r="U17">
        <v>3.5899695282147501</v>
      </c>
      <c r="V17">
        <v>4.26372083309976</v>
      </c>
      <c r="W17">
        <v>3.70291525353483</v>
      </c>
      <c r="X17">
        <v>2.8809229535459902</v>
      </c>
      <c r="AA17" t="str">
        <f t="shared" si="19"/>
        <v>DAG_32:0+NH4_</v>
      </c>
      <c r="AB17">
        <f t="shared" si="20"/>
        <v>0.28681003295539054</v>
      </c>
      <c r="AC17">
        <f t="shared" si="21"/>
        <v>0.298953832527388</v>
      </c>
      <c r="AD17">
        <f t="shared" si="22"/>
        <v>0.21592045678576799</v>
      </c>
      <c r="AE17">
        <f t="shared" si="23"/>
        <v>0.29044648107768101</v>
      </c>
      <c r="AF17">
        <f t="shared" si="24"/>
        <v>0.27378062269259551</v>
      </c>
      <c r="AG17">
        <f t="shared" si="25"/>
        <v>6.2956454184597099</v>
      </c>
      <c r="AH17">
        <f t="shared" si="26"/>
        <v>7.6292531746022449</v>
      </c>
      <c r="AI17">
        <f t="shared" si="2"/>
        <v>4.7139805703525504</v>
      </c>
      <c r="AJ17">
        <f t="shared" si="3"/>
        <v>3.9268451806572551</v>
      </c>
      <c r="AK17">
        <f t="shared" si="4"/>
        <v>3.2919191035404101</v>
      </c>
      <c r="AM17" t="str">
        <f t="shared" si="5"/>
        <v>DAG_32:0+NH4_</v>
      </c>
      <c r="AN17">
        <f t="shared" si="6"/>
        <v>0.27318228520776461</v>
      </c>
      <c r="AO17">
        <f t="shared" si="7"/>
        <v>5.1715286895224342</v>
      </c>
      <c r="AQ17">
        <f t="shared" si="8"/>
        <v>3.3268662510429189E-2</v>
      </c>
      <c r="AR17">
        <f t="shared" si="9"/>
        <v>1.7745117341926655</v>
      </c>
      <c r="AT17">
        <f t="shared" si="27"/>
        <v>1.4878198178763694E-2</v>
      </c>
      <c r="AU17">
        <f t="shared" si="28"/>
        <v>0.72444138189222063</v>
      </c>
      <c r="AW17">
        <f t="shared" si="10"/>
        <v>3.4929252578859283E-3</v>
      </c>
    </row>
    <row r="18" spans="1:49" x14ac:dyDescent="0.2">
      <c r="A18" t="s">
        <v>277</v>
      </c>
      <c r="B18">
        <v>606.45600000000002</v>
      </c>
      <c r="C18">
        <v>3.5222176397832698E-2</v>
      </c>
      <c r="D18">
        <v>1.6638260480398001E-2</v>
      </c>
      <c r="E18">
        <v>1.54848294933232E-2</v>
      </c>
      <c r="F18">
        <v>2.1237572416483601E-2</v>
      </c>
      <c r="G18">
        <v>3.7636113658444201E-2</v>
      </c>
      <c r="H18">
        <v>1.89204284490119E-2</v>
      </c>
      <c r="I18">
        <v>1.8340254460339201E-2</v>
      </c>
      <c r="J18">
        <v>1.99616034828341E-2</v>
      </c>
      <c r="K18">
        <v>1.68883267147871E-2</v>
      </c>
      <c r="L18">
        <v>3.08732545339238E-2</v>
      </c>
      <c r="M18">
        <v>0.88859294152997803</v>
      </c>
      <c r="N18">
        <v>0.91390991211727601</v>
      </c>
      <c r="O18">
        <v>1.4015716484130201</v>
      </c>
      <c r="P18">
        <v>1.8406052057684801</v>
      </c>
      <c r="Q18">
        <v>1.8391280157912799</v>
      </c>
      <c r="R18">
        <v>2.27044979927288</v>
      </c>
      <c r="S18">
        <v>0.422002695805758</v>
      </c>
      <c r="T18">
        <v>0.53014396576385703</v>
      </c>
      <c r="U18">
        <v>0.34333591397230601</v>
      </c>
      <c r="V18">
        <v>0.58237601037800901</v>
      </c>
      <c r="W18">
        <v>0.46926248048552799</v>
      </c>
      <c r="X18">
        <v>0.36249236828424403</v>
      </c>
      <c r="AA18" t="str">
        <f t="shared" si="19"/>
        <v>DAG_34:4+NH4_</v>
      </c>
      <c r="AB18">
        <f t="shared" si="20"/>
        <v>2.593021843911535E-2</v>
      </c>
      <c r="AC18">
        <f t="shared" si="21"/>
        <v>1.8361200954903401E-2</v>
      </c>
      <c r="AD18">
        <f t="shared" si="22"/>
        <v>2.827827105372805E-2</v>
      </c>
      <c r="AE18">
        <f t="shared" si="23"/>
        <v>1.9150928971586649E-2</v>
      </c>
      <c r="AF18">
        <f t="shared" si="24"/>
        <v>2.3880790624355448E-2</v>
      </c>
      <c r="AG18">
        <f t="shared" si="25"/>
        <v>0.90125142682362702</v>
      </c>
      <c r="AH18">
        <f t="shared" si="26"/>
        <v>1.6210884270907502</v>
      </c>
      <c r="AI18">
        <f t="shared" si="2"/>
        <v>0.47607333078480751</v>
      </c>
      <c r="AJ18">
        <f t="shared" si="3"/>
        <v>0.46285596217515751</v>
      </c>
      <c r="AK18">
        <f t="shared" si="4"/>
        <v>0.41587742438488601</v>
      </c>
      <c r="AM18" t="str">
        <f t="shared" si="5"/>
        <v>DAG_34:4+NH4_</v>
      </c>
      <c r="AN18">
        <f t="shared" si="6"/>
        <v>2.312028200873778E-2</v>
      </c>
      <c r="AO18">
        <f t="shared" si="7"/>
        <v>0.77542931425184558</v>
      </c>
      <c r="AQ18">
        <f t="shared" si="8"/>
        <v>4.2861282964914166E-3</v>
      </c>
      <c r="AR18">
        <f t="shared" si="9"/>
        <v>0.51175292034154196</v>
      </c>
      <c r="AT18">
        <f t="shared" si="27"/>
        <v>1.916814846248036E-3</v>
      </c>
      <c r="AU18">
        <f t="shared" si="28"/>
        <v>0.208922254869324</v>
      </c>
      <c r="AW18">
        <f t="shared" si="10"/>
        <v>3.029316988604704E-2</v>
      </c>
    </row>
    <row r="19" spans="1:49" x14ac:dyDescent="0.2">
      <c r="A19" t="s">
        <v>278</v>
      </c>
      <c r="B19">
        <v>608.45799999999997</v>
      </c>
      <c r="C19">
        <v>0.13078271541588901</v>
      </c>
      <c r="D19">
        <v>0.16151466652124699</v>
      </c>
      <c r="E19">
        <v>0.139899961039916</v>
      </c>
      <c r="F19">
        <v>0.14140375829756399</v>
      </c>
      <c r="G19">
        <v>0.106174390318597</v>
      </c>
      <c r="H19">
        <v>7.9772264962290895E-2</v>
      </c>
      <c r="I19">
        <v>0.173645344986467</v>
      </c>
      <c r="J19">
        <v>0.11519815850897</v>
      </c>
      <c r="K19">
        <v>0.124026277878277</v>
      </c>
      <c r="L19">
        <v>0.13422010650795799</v>
      </c>
      <c r="M19">
        <v>25.2673954139293</v>
      </c>
      <c r="N19">
        <v>27.1858079122843</v>
      </c>
      <c r="O19">
        <v>53.200092373802697</v>
      </c>
      <c r="P19">
        <v>54.988041756558403</v>
      </c>
      <c r="Q19">
        <v>48.470954147681702</v>
      </c>
      <c r="R19">
        <v>51.385684018525602</v>
      </c>
      <c r="S19">
        <v>15.1700459592084</v>
      </c>
      <c r="T19">
        <v>14.6148860226404</v>
      </c>
      <c r="U19">
        <v>10.452086912907401</v>
      </c>
      <c r="V19">
        <v>8.9148599256144792</v>
      </c>
      <c r="W19">
        <v>12.254670576492099</v>
      </c>
      <c r="X19">
        <v>14.629400816147101</v>
      </c>
      <c r="AA19" t="str">
        <f t="shared" si="19"/>
        <v>DAG_34:3+NH4_</v>
      </c>
      <c r="AB19">
        <f t="shared" si="20"/>
        <v>0.146148690968568</v>
      </c>
      <c r="AC19">
        <f t="shared" si="21"/>
        <v>0.14065185966874</v>
      </c>
      <c r="AD19">
        <f t="shared" si="22"/>
        <v>9.2973327640443942E-2</v>
      </c>
      <c r="AE19">
        <f t="shared" si="23"/>
        <v>0.14442175174771849</v>
      </c>
      <c r="AF19">
        <f t="shared" si="24"/>
        <v>0.12912319219311749</v>
      </c>
      <c r="AG19">
        <f t="shared" si="25"/>
        <v>26.226601663106798</v>
      </c>
      <c r="AH19">
        <f t="shared" si="26"/>
        <v>54.094067065180553</v>
      </c>
      <c r="AI19">
        <f t="shared" si="2"/>
        <v>14.8924659909244</v>
      </c>
      <c r="AJ19">
        <f t="shared" si="3"/>
        <v>9.68347341926094</v>
      </c>
      <c r="AK19">
        <f t="shared" si="4"/>
        <v>13.4420356963196</v>
      </c>
      <c r="AM19" t="str">
        <f t="shared" si="5"/>
        <v>DAG_34:3+NH4_</v>
      </c>
      <c r="AN19">
        <f t="shared" si="6"/>
        <v>0.13066376444371758</v>
      </c>
      <c r="AO19">
        <f t="shared" si="7"/>
        <v>23.667728766958458</v>
      </c>
      <c r="AQ19">
        <f t="shared" si="8"/>
        <v>2.2089418279133397E-2</v>
      </c>
      <c r="AR19">
        <f t="shared" si="9"/>
        <v>18.093087947676779</v>
      </c>
      <c r="AT19">
        <f t="shared" si="27"/>
        <v>9.8786881711137395E-3</v>
      </c>
      <c r="AU19">
        <f t="shared" si="28"/>
        <v>7.3864722238513689</v>
      </c>
      <c r="AW19">
        <f t="shared" si="10"/>
        <v>4.372744474960652E-2</v>
      </c>
    </row>
    <row r="20" spans="1:49" x14ac:dyDescent="0.2">
      <c r="A20" t="s">
        <v>279</v>
      </c>
      <c r="B20">
        <v>610.46</v>
      </c>
      <c r="C20">
        <v>1.3546569315768799</v>
      </c>
      <c r="D20">
        <v>1.32413088949237</v>
      </c>
      <c r="E20">
        <v>1.1376131831248899</v>
      </c>
      <c r="F20">
        <v>1.22913235855054</v>
      </c>
      <c r="G20">
        <v>0.87154997690920899</v>
      </c>
      <c r="H20">
        <v>0.88808077204970204</v>
      </c>
      <c r="I20">
        <v>1.23954162439271</v>
      </c>
      <c r="J20">
        <v>1.3319946109898699</v>
      </c>
      <c r="K20">
        <v>1.29329538736303</v>
      </c>
      <c r="L20">
        <v>1.40182370967829</v>
      </c>
      <c r="M20">
        <v>85.312992410111804</v>
      </c>
      <c r="N20">
        <v>87.604460308612403</v>
      </c>
      <c r="O20">
        <v>136.11792265839199</v>
      </c>
      <c r="P20">
        <v>136.17912028542099</v>
      </c>
      <c r="Q20">
        <v>156.49688110453101</v>
      </c>
      <c r="R20">
        <v>163.81230891619199</v>
      </c>
      <c r="S20">
        <v>56.4425181355343</v>
      </c>
      <c r="T20">
        <v>56.3100762467759</v>
      </c>
      <c r="U20">
        <v>41.675208620909103</v>
      </c>
      <c r="V20">
        <v>39.537197482163002</v>
      </c>
      <c r="W20">
        <v>30.687733236987398</v>
      </c>
      <c r="X20">
        <v>32.812666014997603</v>
      </c>
      <c r="AA20" t="str">
        <f t="shared" si="19"/>
        <v>DAG_34:2+NH4_</v>
      </c>
      <c r="AB20">
        <f t="shared" si="20"/>
        <v>1.3393939105346249</v>
      </c>
      <c r="AC20">
        <f t="shared" si="21"/>
        <v>1.1833727708377149</v>
      </c>
      <c r="AD20">
        <f t="shared" si="22"/>
        <v>0.87981537447945546</v>
      </c>
      <c r="AE20">
        <f t="shared" si="23"/>
        <v>1.2857681176912901</v>
      </c>
      <c r="AF20">
        <f t="shared" si="24"/>
        <v>1.34755954852066</v>
      </c>
      <c r="AG20">
        <f t="shared" si="25"/>
        <v>86.458726359362103</v>
      </c>
      <c r="AH20">
        <f t="shared" si="26"/>
        <v>136.14852147190649</v>
      </c>
      <c r="AI20">
        <f t="shared" si="2"/>
        <v>56.376297191155103</v>
      </c>
      <c r="AJ20">
        <f t="shared" si="3"/>
        <v>40.606203051536056</v>
      </c>
      <c r="AK20">
        <f t="shared" si="4"/>
        <v>31.750199625992501</v>
      </c>
      <c r="AM20" t="str">
        <f t="shared" si="5"/>
        <v>DAG_34:2+NH4_</v>
      </c>
      <c r="AN20">
        <f t="shared" si="6"/>
        <v>1.2071819444127492</v>
      </c>
      <c r="AO20">
        <f t="shared" si="7"/>
        <v>70.267989539990452</v>
      </c>
      <c r="AQ20">
        <f t="shared" si="8"/>
        <v>0.19435625164094206</v>
      </c>
      <c r="AR20">
        <f t="shared" si="9"/>
        <v>42.304861659880764</v>
      </c>
      <c r="AT20">
        <f t="shared" si="27"/>
        <v>8.6918758104240296E-2</v>
      </c>
      <c r="AU20">
        <f t="shared" si="28"/>
        <v>17.270887450956547</v>
      </c>
      <c r="AW20">
        <f t="shared" si="10"/>
        <v>2.1765206848018723E-2</v>
      </c>
    </row>
    <row r="21" spans="1:49" x14ac:dyDescent="0.2">
      <c r="A21" t="s">
        <v>280</v>
      </c>
      <c r="B21">
        <v>612.46199999999999</v>
      </c>
      <c r="C21">
        <v>0.70938068938509402</v>
      </c>
      <c r="D21">
        <v>0.70119798968876101</v>
      </c>
      <c r="E21">
        <v>0.75398423935759296</v>
      </c>
      <c r="F21">
        <v>0.75290420733594998</v>
      </c>
      <c r="G21">
        <v>0.53732539611140895</v>
      </c>
      <c r="H21">
        <v>0.55683743894249904</v>
      </c>
      <c r="I21">
        <v>0.71522347722878199</v>
      </c>
      <c r="J21">
        <v>0.71977558017283105</v>
      </c>
      <c r="K21">
        <v>0.76755530359623803</v>
      </c>
      <c r="L21">
        <v>0.89757646522135703</v>
      </c>
      <c r="M21">
        <v>36.2386447942731</v>
      </c>
      <c r="N21">
        <v>41.382905085445799</v>
      </c>
      <c r="O21">
        <v>51.221633058850998</v>
      </c>
      <c r="P21">
        <v>51.786457878713698</v>
      </c>
      <c r="Q21">
        <v>73.771606447718597</v>
      </c>
      <c r="R21">
        <v>76.636362718413693</v>
      </c>
      <c r="S21">
        <v>29.5850890005553</v>
      </c>
      <c r="T21">
        <v>29.013412494842001</v>
      </c>
      <c r="U21">
        <v>24.910022550651298</v>
      </c>
      <c r="V21">
        <v>22.7049859180288</v>
      </c>
      <c r="W21">
        <v>15.6404691290033</v>
      </c>
      <c r="X21">
        <v>16.415009879092601</v>
      </c>
      <c r="AA21" t="str">
        <f t="shared" si="19"/>
        <v>DAG_34:1+NH4_</v>
      </c>
      <c r="AB21">
        <f t="shared" si="20"/>
        <v>0.70528933953692752</v>
      </c>
      <c r="AC21">
        <f t="shared" si="21"/>
        <v>0.75344422334677152</v>
      </c>
      <c r="AD21">
        <f t="shared" si="22"/>
        <v>0.54708141752695405</v>
      </c>
      <c r="AE21">
        <f t="shared" si="23"/>
        <v>0.71749952870080658</v>
      </c>
      <c r="AF21">
        <f t="shared" si="24"/>
        <v>0.83256588440879753</v>
      </c>
      <c r="AG21">
        <f t="shared" si="25"/>
        <v>38.810774939859449</v>
      </c>
      <c r="AH21">
        <f t="shared" si="26"/>
        <v>51.504045468782351</v>
      </c>
      <c r="AI21">
        <f t="shared" si="2"/>
        <v>29.29925074769865</v>
      </c>
      <c r="AJ21">
        <f t="shared" si="3"/>
        <v>23.807504234340051</v>
      </c>
      <c r="AK21">
        <f t="shared" si="4"/>
        <v>16.02773950404795</v>
      </c>
      <c r="AM21" t="str">
        <f t="shared" si="5"/>
        <v>DAG_34:1+NH4_</v>
      </c>
      <c r="AN21">
        <f t="shared" si="6"/>
        <v>0.71117607870405153</v>
      </c>
      <c r="AO21">
        <f t="shared" si="7"/>
        <v>31.88986297894569</v>
      </c>
      <c r="AQ21">
        <f t="shared" si="8"/>
        <v>0.10431176650465102</v>
      </c>
      <c r="AR21">
        <f t="shared" si="9"/>
        <v>13.750072116696575</v>
      </c>
      <c r="AT21">
        <f t="shared" si="27"/>
        <v>4.6649640151497057E-2</v>
      </c>
      <c r="AU21">
        <f t="shared" si="28"/>
        <v>5.6134434353962082</v>
      </c>
      <c r="AW21">
        <f t="shared" si="10"/>
        <v>7.1272246321725796E-3</v>
      </c>
    </row>
    <row r="22" spans="1:49" x14ac:dyDescent="0.2">
      <c r="A22" t="s">
        <v>281</v>
      </c>
      <c r="B22">
        <v>614.46400000000006</v>
      </c>
      <c r="C22">
        <v>0.114140308369411</v>
      </c>
      <c r="D22">
        <v>0.100596784555675</v>
      </c>
      <c r="E22">
        <v>0.171640055527083</v>
      </c>
      <c r="F22">
        <v>0.125400804614239</v>
      </c>
      <c r="G22">
        <v>0.11717832161936099</v>
      </c>
      <c r="H22">
        <v>9.2754697796162799E-2</v>
      </c>
      <c r="I22">
        <v>0.19638548755312599</v>
      </c>
      <c r="J22">
        <v>0.168116354249843</v>
      </c>
      <c r="K22">
        <v>0.124379567498954</v>
      </c>
      <c r="L22">
        <v>0.12167923182144499</v>
      </c>
      <c r="M22">
        <v>1.5306895664009901</v>
      </c>
      <c r="N22">
        <v>1.8861822671822699</v>
      </c>
      <c r="O22">
        <v>2.4827096292636299</v>
      </c>
      <c r="P22">
        <v>2.3328963753681</v>
      </c>
      <c r="Q22">
        <v>2.9208322084786298</v>
      </c>
      <c r="R22">
        <v>3.0977908625895401</v>
      </c>
      <c r="S22">
        <v>1.1747524036970001</v>
      </c>
      <c r="T22">
        <v>1.4097519740422699</v>
      </c>
      <c r="U22">
        <v>1.20276511465004</v>
      </c>
      <c r="V22">
        <v>0.87264542495076802</v>
      </c>
      <c r="W22">
        <v>0.87501480032086698</v>
      </c>
      <c r="X22">
        <v>0.70589106407092495</v>
      </c>
      <c r="AA22" t="str">
        <f t="shared" si="19"/>
        <v>DAG_34:0+NH4_</v>
      </c>
      <c r="AB22">
        <f t="shared" si="20"/>
        <v>0.107368546462543</v>
      </c>
      <c r="AC22">
        <f t="shared" si="21"/>
        <v>0.14852043007066101</v>
      </c>
      <c r="AD22">
        <f t="shared" si="22"/>
        <v>0.10496650970776189</v>
      </c>
      <c r="AE22">
        <f t="shared" si="23"/>
        <v>0.18225092090148448</v>
      </c>
      <c r="AF22">
        <f t="shared" si="24"/>
        <v>0.12302939966019949</v>
      </c>
      <c r="AG22">
        <f t="shared" si="25"/>
        <v>1.7084359167916299</v>
      </c>
      <c r="AH22">
        <f t="shared" si="26"/>
        <v>2.4078030023158652</v>
      </c>
      <c r="AI22">
        <f t="shared" si="2"/>
        <v>1.292252188869635</v>
      </c>
      <c r="AJ22">
        <f t="shared" si="3"/>
        <v>1.0377052698004041</v>
      </c>
      <c r="AK22">
        <f t="shared" si="4"/>
        <v>0.79045293219589596</v>
      </c>
      <c r="AM22" t="str">
        <f t="shared" si="5"/>
        <v>DAG_34:0+NH4_</v>
      </c>
      <c r="AN22">
        <f t="shared" si="6"/>
        <v>0.13322716136052998</v>
      </c>
      <c r="AO22">
        <f t="shared" si="7"/>
        <v>1.4473298619946859</v>
      </c>
      <c r="AQ22">
        <f t="shared" si="8"/>
        <v>3.2436629785428585E-2</v>
      </c>
      <c r="AR22">
        <f t="shared" si="9"/>
        <v>0.63521919784908698</v>
      </c>
      <c r="AT22">
        <f t="shared" si="27"/>
        <v>1.4506101832242546E-2</v>
      </c>
      <c r="AU22">
        <f t="shared" si="28"/>
        <v>0.25932715159171615</v>
      </c>
      <c r="AW22">
        <f t="shared" si="10"/>
        <v>9.7608850923978866E-3</v>
      </c>
    </row>
    <row r="23" spans="1:49" x14ac:dyDescent="0.2">
      <c r="A23" t="s">
        <v>282</v>
      </c>
      <c r="B23">
        <v>630.48</v>
      </c>
      <c r="C23">
        <v>5.4279887681128701E-3</v>
      </c>
      <c r="D23">
        <v>1.0463698156417799E-2</v>
      </c>
      <c r="E23">
        <v>1.6597913863894299E-2</v>
      </c>
      <c r="F23">
        <v>5.9286783166609801E-3</v>
      </c>
      <c r="G23">
        <v>8.0264185517335204E-3</v>
      </c>
      <c r="H23">
        <v>3.1952607058071299E-3</v>
      </c>
      <c r="I23">
        <v>1.43962379522678E-2</v>
      </c>
      <c r="J23">
        <v>2.6746616772476799E-3</v>
      </c>
      <c r="K23">
        <v>6.2786499995049604E-3</v>
      </c>
      <c r="L23">
        <v>2.0765371770850499E-2</v>
      </c>
      <c r="M23">
        <v>3.0863109661707099E-2</v>
      </c>
      <c r="N23">
        <v>1.1934173233773699E-2</v>
      </c>
      <c r="O23">
        <v>1.9321868102460601E-2</v>
      </c>
      <c r="P23">
        <v>2.2161782446943099E-2</v>
      </c>
      <c r="Q23">
        <v>1.9230121764190301E-2</v>
      </c>
      <c r="R23">
        <v>8.64135511397905E-3</v>
      </c>
      <c r="S23">
        <v>6.1289757970848499E-2</v>
      </c>
      <c r="T23">
        <v>8.0955126638234995E-2</v>
      </c>
      <c r="U23">
        <v>4.5246804085911398E-2</v>
      </c>
      <c r="V23">
        <v>1.30296470810061E-2</v>
      </c>
      <c r="W23">
        <v>0</v>
      </c>
      <c r="X23">
        <v>1.9226181157576301E-2</v>
      </c>
      <c r="AA23" t="str">
        <f t="shared" si="19"/>
        <v>DAG_36:6+NH4</v>
      </c>
      <c r="AB23">
        <f t="shared" si="20"/>
        <v>7.9458434622653347E-3</v>
      </c>
      <c r="AC23">
        <f t="shared" si="21"/>
        <v>1.1263296090277639E-2</v>
      </c>
      <c r="AD23">
        <f t="shared" si="22"/>
        <v>5.6108396287703251E-3</v>
      </c>
      <c r="AE23">
        <f t="shared" si="23"/>
        <v>8.5354498147577409E-3</v>
      </c>
      <c r="AF23">
        <f t="shared" si="24"/>
        <v>1.3522010885177731E-2</v>
      </c>
      <c r="AG23">
        <f t="shared" si="25"/>
        <v>2.13986414477404E-2</v>
      </c>
      <c r="AH23">
        <f t="shared" si="26"/>
        <v>2.074182527470185E-2</v>
      </c>
      <c r="AI23">
        <f t="shared" si="2"/>
        <v>7.1122442304541747E-2</v>
      </c>
      <c r="AJ23">
        <f t="shared" si="3"/>
        <v>2.913822558345875E-2</v>
      </c>
      <c r="AK23">
        <f t="shared" si="4"/>
        <v>9.6130905787881506E-3</v>
      </c>
      <c r="AM23" t="str">
        <f t="shared" si="5"/>
        <v>DAG_36:6+NH4</v>
      </c>
      <c r="AN23">
        <f t="shared" si="6"/>
        <v>9.375487976249753E-3</v>
      </c>
      <c r="AO23">
        <f t="shared" si="7"/>
        <v>3.0402845037846175E-2</v>
      </c>
      <c r="AQ23">
        <f t="shared" si="8"/>
        <v>3.0691854146891458E-3</v>
      </c>
      <c r="AR23">
        <f t="shared" si="9"/>
        <v>2.3802887112439532E-2</v>
      </c>
      <c r="AT23">
        <f t="shared" si="27"/>
        <v>1.3725814445591622E-3</v>
      </c>
      <c r="AU23">
        <f t="shared" si="28"/>
        <v>9.7174879717577562E-3</v>
      </c>
      <c r="AW23">
        <f t="shared" si="10"/>
        <v>0.11939543977816817</v>
      </c>
    </row>
    <row r="24" spans="1:49" x14ac:dyDescent="0.2">
      <c r="A24" t="s">
        <v>283</v>
      </c>
      <c r="B24">
        <v>632.48199999999997</v>
      </c>
      <c r="C24">
        <v>1.1348441112554301E-3</v>
      </c>
      <c r="D24">
        <v>8.3397295082359001E-3</v>
      </c>
      <c r="E24">
        <v>2.18985576030702E-2</v>
      </c>
      <c r="F24">
        <v>1.1429495587214501E-2</v>
      </c>
      <c r="G24">
        <v>5.0506965778612098E-3</v>
      </c>
      <c r="H24">
        <v>1.4945026622357501E-2</v>
      </c>
      <c r="I24">
        <v>3.68346137094563E-3</v>
      </c>
      <c r="J24">
        <v>3.9071472800958204E-3</v>
      </c>
      <c r="K24">
        <v>1.1993239408070199E-3</v>
      </c>
      <c r="L24">
        <v>1.04343754959573E-2</v>
      </c>
      <c r="M24">
        <v>2.6733769494500201</v>
      </c>
      <c r="N24">
        <v>2.81805464297772</v>
      </c>
      <c r="O24">
        <v>2.5709800113266001</v>
      </c>
      <c r="P24">
        <v>2.9562318445403002</v>
      </c>
      <c r="Q24">
        <v>5.4100725754515304</v>
      </c>
      <c r="R24">
        <v>4.79908293999293</v>
      </c>
      <c r="S24">
        <v>0.84848543926967401</v>
      </c>
      <c r="T24">
        <v>0.76665967505020105</v>
      </c>
      <c r="U24">
        <v>0.46462850431966501</v>
      </c>
      <c r="V24">
        <v>0.44497882394240801</v>
      </c>
      <c r="W24">
        <v>0.52059699427597395</v>
      </c>
      <c r="X24">
        <v>0.49686516701112698</v>
      </c>
      <c r="AA24" t="str">
        <f t="shared" si="19"/>
        <v>DAG_36:5+NH4_</v>
      </c>
      <c r="AB24">
        <f t="shared" si="20"/>
        <v>4.7372868097456649E-3</v>
      </c>
      <c r="AC24">
        <f t="shared" si="21"/>
        <v>1.6664026595142351E-2</v>
      </c>
      <c r="AD24">
        <f t="shared" si="22"/>
        <v>9.9978616001093548E-3</v>
      </c>
      <c r="AE24">
        <f t="shared" si="23"/>
        <v>3.7953043255207252E-3</v>
      </c>
      <c r="AF24">
        <f t="shared" si="24"/>
        <v>5.81684971838216E-3</v>
      </c>
      <c r="AG24">
        <f t="shared" si="25"/>
        <v>2.7457157962138701</v>
      </c>
      <c r="AH24">
        <f t="shared" si="26"/>
        <v>2.7636059279334502</v>
      </c>
      <c r="AI24">
        <f t="shared" si="2"/>
        <v>0.80757255715993748</v>
      </c>
      <c r="AJ24">
        <f t="shared" si="3"/>
        <v>0.45480366413103651</v>
      </c>
      <c r="AK24">
        <f t="shared" si="4"/>
        <v>0.50873108064355044</v>
      </c>
      <c r="AM24" t="str">
        <f t="shared" si="5"/>
        <v>DAG_36:5+NH4_</v>
      </c>
      <c r="AN24">
        <f t="shared" si="6"/>
        <v>8.2022658097800523E-3</v>
      </c>
      <c r="AO24">
        <f t="shared" si="7"/>
        <v>1.4560858052163688</v>
      </c>
      <c r="AQ24">
        <f t="shared" si="8"/>
        <v>5.2901597035077278E-3</v>
      </c>
      <c r="AR24">
        <f t="shared" si="9"/>
        <v>1.1930392615209571</v>
      </c>
      <c r="AT24">
        <f t="shared" si="27"/>
        <v>2.3658313417746824E-3</v>
      </c>
      <c r="AU24">
        <f t="shared" si="28"/>
        <v>0.48705623897220035</v>
      </c>
      <c r="AW24">
        <f t="shared" si="10"/>
        <v>5.3331365679316345E-2</v>
      </c>
    </row>
    <row r="25" spans="1:49" x14ac:dyDescent="0.2">
      <c r="A25" t="s">
        <v>284</v>
      </c>
      <c r="B25">
        <v>634.48400000000004</v>
      </c>
      <c r="C25">
        <v>9.1843036854971596E-2</v>
      </c>
      <c r="D25">
        <v>8.8789565489910793E-2</v>
      </c>
      <c r="E25">
        <v>7.1297573374040898E-2</v>
      </c>
      <c r="F25">
        <v>4.4664048867926499E-2</v>
      </c>
      <c r="G25">
        <v>4.2674049569596799E-2</v>
      </c>
      <c r="H25">
        <v>6.4661263615270401E-2</v>
      </c>
      <c r="I25">
        <v>7.6112405862367796E-2</v>
      </c>
      <c r="J25">
        <v>6.9410684389059396E-2</v>
      </c>
      <c r="K25">
        <v>4.7836033738246797E-2</v>
      </c>
      <c r="L25">
        <v>6.8223821425501305E-2</v>
      </c>
      <c r="M25">
        <v>68.190979068221694</v>
      </c>
      <c r="N25">
        <v>77.841106114275306</v>
      </c>
      <c r="O25">
        <v>51.747719323163203</v>
      </c>
      <c r="P25">
        <v>51.591802752079801</v>
      </c>
      <c r="Q25">
        <v>82.909405560796898</v>
      </c>
      <c r="R25">
        <v>84.466429626345899</v>
      </c>
      <c r="S25">
        <v>16.4222277604112</v>
      </c>
      <c r="T25">
        <v>15.9891057474067</v>
      </c>
      <c r="U25">
        <v>11.062756964147599</v>
      </c>
      <c r="V25">
        <v>8.7662670780159004</v>
      </c>
      <c r="W25">
        <v>10.318970842962999</v>
      </c>
      <c r="X25">
        <v>9.8643078843460597</v>
      </c>
      <c r="AA25" t="str">
        <f t="shared" si="19"/>
        <v>DAG_36:4+NH4_</v>
      </c>
      <c r="AB25">
        <f t="shared" si="20"/>
        <v>9.0316301172441188E-2</v>
      </c>
      <c r="AC25">
        <f t="shared" si="21"/>
        <v>5.7980811120983702E-2</v>
      </c>
      <c r="AD25">
        <f t="shared" si="22"/>
        <v>5.3667656592433596E-2</v>
      </c>
      <c r="AE25">
        <f t="shared" si="23"/>
        <v>7.2761545125713589E-2</v>
      </c>
      <c r="AF25">
        <f t="shared" si="24"/>
        <v>5.8029927581874051E-2</v>
      </c>
      <c r="AG25">
        <f t="shared" si="25"/>
        <v>73.016042591248492</v>
      </c>
      <c r="AH25">
        <f t="shared" si="26"/>
        <v>51.669761037621498</v>
      </c>
      <c r="AI25">
        <f t="shared" si="2"/>
        <v>16.20566675390895</v>
      </c>
      <c r="AJ25">
        <f t="shared" si="3"/>
        <v>9.9145120210817499</v>
      </c>
      <c r="AK25">
        <f t="shared" si="4"/>
        <v>10.091639363654529</v>
      </c>
      <c r="AM25" t="str">
        <f t="shared" si="5"/>
        <v>DAG_36:4+NH4_</v>
      </c>
      <c r="AN25">
        <f t="shared" si="6"/>
        <v>6.6551248318689221E-2</v>
      </c>
      <c r="AO25">
        <f t="shared" si="7"/>
        <v>32.179524353503048</v>
      </c>
      <c r="AQ25">
        <f t="shared" si="8"/>
        <v>1.5127770491725607E-2</v>
      </c>
      <c r="AR25">
        <f t="shared" si="9"/>
        <v>28.662955674024744</v>
      </c>
      <c r="AT25">
        <f t="shared" si="27"/>
        <v>6.7653446335027749E-3</v>
      </c>
      <c r="AU25">
        <f t="shared" si="28"/>
        <v>11.701602653562086</v>
      </c>
      <c r="AW25">
        <f t="shared" si="10"/>
        <v>6.6395805965106025E-2</v>
      </c>
    </row>
    <row r="26" spans="1:49" x14ac:dyDescent="0.2">
      <c r="A26" t="s">
        <v>285</v>
      </c>
      <c r="B26">
        <v>636.48599999999999</v>
      </c>
      <c r="C26">
        <v>0.29059578893843702</v>
      </c>
      <c r="D26">
        <v>0.25334044867806499</v>
      </c>
      <c r="E26">
        <v>0.241347448633635</v>
      </c>
      <c r="F26">
        <v>0.22635452590990199</v>
      </c>
      <c r="G26">
        <v>0.175930137805482</v>
      </c>
      <c r="H26">
        <v>0.18986263470109399</v>
      </c>
      <c r="I26">
        <v>0.225364565178967</v>
      </c>
      <c r="J26">
        <v>0.233618981856412</v>
      </c>
      <c r="K26">
        <v>0.18757310571380001</v>
      </c>
      <c r="L26">
        <v>0.27582991739738799</v>
      </c>
      <c r="M26">
        <v>122.827480959786</v>
      </c>
      <c r="N26">
        <v>136.12511108622101</v>
      </c>
      <c r="O26">
        <v>122.141618753559</v>
      </c>
      <c r="P26">
        <v>122.62664987406799</v>
      </c>
      <c r="Q26">
        <v>178.02050395334601</v>
      </c>
      <c r="R26">
        <v>189.36058743699601</v>
      </c>
      <c r="S26">
        <v>46.602565038905702</v>
      </c>
      <c r="T26">
        <v>42.769667075930897</v>
      </c>
      <c r="U26">
        <v>36.190811405178898</v>
      </c>
      <c r="V26">
        <v>27.156273400166398</v>
      </c>
      <c r="W26">
        <v>27.9133011899903</v>
      </c>
      <c r="X26">
        <v>28.436182025241798</v>
      </c>
      <c r="AA26" t="str">
        <f t="shared" si="19"/>
        <v>DAG_36:3+NH4_</v>
      </c>
      <c r="AB26">
        <f t="shared" si="20"/>
        <v>0.271968118808251</v>
      </c>
      <c r="AC26">
        <f t="shared" si="21"/>
        <v>0.23385098727176851</v>
      </c>
      <c r="AD26">
        <f t="shared" si="22"/>
        <v>0.182896386253288</v>
      </c>
      <c r="AE26">
        <f t="shared" si="23"/>
        <v>0.22949177351768951</v>
      </c>
      <c r="AF26">
        <f t="shared" si="24"/>
        <v>0.23170151155559399</v>
      </c>
      <c r="AG26">
        <f t="shared" si="25"/>
        <v>129.4762960230035</v>
      </c>
      <c r="AH26">
        <f t="shared" si="26"/>
        <v>122.38413431381349</v>
      </c>
      <c r="AI26">
        <f t="shared" si="2"/>
        <v>44.686116057418303</v>
      </c>
      <c r="AJ26">
        <f t="shared" si="3"/>
        <v>31.673542402672648</v>
      </c>
      <c r="AK26">
        <f t="shared" si="4"/>
        <v>28.174741607616049</v>
      </c>
      <c r="AM26" t="str">
        <f t="shared" si="5"/>
        <v>DAG_36:3+NH4_</v>
      </c>
      <c r="AN26">
        <f t="shared" si="6"/>
        <v>0.22998175548131822</v>
      </c>
      <c r="AO26">
        <f t="shared" si="7"/>
        <v>71.278966080904794</v>
      </c>
      <c r="AQ26">
        <f t="shared" si="8"/>
        <v>3.1615088560247119E-2</v>
      </c>
      <c r="AR26">
        <f t="shared" si="9"/>
        <v>50.329938548171768</v>
      </c>
      <c r="AT26">
        <f t="shared" si="27"/>
        <v>1.4138697427077702E-2</v>
      </c>
      <c r="AU26">
        <f t="shared" si="28"/>
        <v>20.547111371442405</v>
      </c>
      <c r="AW26">
        <f t="shared" si="10"/>
        <v>3.4296546095454433E-2</v>
      </c>
    </row>
    <row r="27" spans="1:49" x14ac:dyDescent="0.2">
      <c r="A27" t="s">
        <v>286</v>
      </c>
      <c r="B27">
        <v>638.48800000000006</v>
      </c>
      <c r="C27">
        <v>0.59105784080646395</v>
      </c>
      <c r="D27">
        <v>0.61530818978472701</v>
      </c>
      <c r="E27">
        <v>0.472816779925402</v>
      </c>
      <c r="F27">
        <v>0.54716388768616298</v>
      </c>
      <c r="G27">
        <v>0.284016291943684</v>
      </c>
      <c r="H27">
        <v>0.29650391378164198</v>
      </c>
      <c r="I27">
        <v>0.675870099484569</v>
      </c>
      <c r="J27">
        <v>0.60088889275768398</v>
      </c>
      <c r="K27">
        <v>0.59103983800527704</v>
      </c>
      <c r="L27">
        <v>0.55257795719240199</v>
      </c>
      <c r="M27">
        <v>70.543350062361696</v>
      </c>
      <c r="N27">
        <v>74.219518085162093</v>
      </c>
      <c r="O27">
        <v>73.628586737748705</v>
      </c>
      <c r="P27">
        <v>63.540687859702103</v>
      </c>
      <c r="Q27">
        <v>94.484036344910805</v>
      </c>
      <c r="R27">
        <v>99.332013565621907</v>
      </c>
      <c r="S27">
        <v>27.182524006312502</v>
      </c>
      <c r="T27">
        <v>30.554084998987001</v>
      </c>
      <c r="U27">
        <v>23.9429196612578</v>
      </c>
      <c r="V27">
        <v>19.054159628347101</v>
      </c>
      <c r="W27">
        <v>18.8131510149686</v>
      </c>
      <c r="X27">
        <v>18.7631900659294</v>
      </c>
      <c r="AA27" t="str">
        <f t="shared" si="19"/>
        <v>DAG_36:2+NH4_</v>
      </c>
      <c r="AB27">
        <f t="shared" si="20"/>
        <v>0.60318301529559548</v>
      </c>
      <c r="AC27">
        <f t="shared" si="21"/>
        <v>0.50999033380578251</v>
      </c>
      <c r="AD27">
        <f t="shared" si="22"/>
        <v>0.29026010286266302</v>
      </c>
      <c r="AE27">
        <f t="shared" si="23"/>
        <v>0.63837949612112643</v>
      </c>
      <c r="AF27">
        <f t="shared" si="24"/>
        <v>0.57180889759883957</v>
      </c>
      <c r="AG27">
        <f t="shared" si="25"/>
        <v>72.381434073761895</v>
      </c>
      <c r="AH27">
        <f t="shared" si="26"/>
        <v>68.584637298725397</v>
      </c>
      <c r="AI27">
        <f t="shared" si="2"/>
        <v>28.86830450264975</v>
      </c>
      <c r="AJ27">
        <f t="shared" si="3"/>
        <v>21.498539644802449</v>
      </c>
      <c r="AK27">
        <f t="shared" si="4"/>
        <v>18.788170540449002</v>
      </c>
      <c r="AM27" t="str">
        <f t="shared" si="5"/>
        <v>DAG_36:2+NH4_</v>
      </c>
      <c r="AN27">
        <f t="shared" si="6"/>
        <v>0.52272436913680143</v>
      </c>
      <c r="AO27">
        <f t="shared" si="7"/>
        <v>42.024217212077701</v>
      </c>
      <c r="AQ27">
        <f t="shared" si="8"/>
        <v>0.13825771571958684</v>
      </c>
      <c r="AR27">
        <f t="shared" si="9"/>
        <v>26.274093107595853</v>
      </c>
      <c r="AT27">
        <f t="shared" si="27"/>
        <v>6.183073015256748E-2</v>
      </c>
      <c r="AU27">
        <f t="shared" si="28"/>
        <v>10.726353594664374</v>
      </c>
      <c r="AW27">
        <f t="shared" si="10"/>
        <v>2.4185754189611469E-2</v>
      </c>
    </row>
    <row r="28" spans="1:49" x14ac:dyDescent="0.2">
      <c r="A28" t="s">
        <v>287</v>
      </c>
      <c r="B28">
        <v>640.49</v>
      </c>
      <c r="C28">
        <v>0.152897863180877</v>
      </c>
      <c r="D28">
        <v>0.17515713667516999</v>
      </c>
      <c r="E28">
        <v>0.200818746979261</v>
      </c>
      <c r="F28">
        <v>0.158904431346863</v>
      </c>
      <c r="G28">
        <v>0.13918806905630701</v>
      </c>
      <c r="H28">
        <v>9.31258075266133E-2</v>
      </c>
      <c r="I28">
        <v>0.17347862276258</v>
      </c>
      <c r="J28">
        <v>0.20825505754412099</v>
      </c>
      <c r="K28">
        <v>0.21376720103663199</v>
      </c>
      <c r="L28">
        <v>0.15972623334040201</v>
      </c>
      <c r="M28">
        <v>6.6066209974310199</v>
      </c>
      <c r="N28">
        <v>7.2067606004075104</v>
      </c>
      <c r="O28">
        <v>4.8135439229651302</v>
      </c>
      <c r="P28">
        <v>4.7376319559881699</v>
      </c>
      <c r="Q28">
        <v>7.8133088620612599</v>
      </c>
      <c r="R28">
        <v>7.5745770072710199</v>
      </c>
      <c r="S28">
        <v>2.7412394539948202</v>
      </c>
      <c r="T28">
        <v>2.7366061783245801</v>
      </c>
      <c r="U28">
        <v>2.3285883701349301</v>
      </c>
      <c r="V28">
        <v>2.1628473218052702</v>
      </c>
      <c r="W28">
        <v>1.7053562549919301</v>
      </c>
      <c r="X28">
        <v>1.73192200885918</v>
      </c>
      <c r="AA28" t="str">
        <f t="shared" si="19"/>
        <v>DAG_36:1+NH4_</v>
      </c>
      <c r="AB28">
        <f t="shared" si="20"/>
        <v>0.16402749992802351</v>
      </c>
      <c r="AC28">
        <f t="shared" si="21"/>
        <v>0.179861589163062</v>
      </c>
      <c r="AD28">
        <f t="shared" si="22"/>
        <v>0.11615693829146015</v>
      </c>
      <c r="AE28">
        <f t="shared" si="23"/>
        <v>0.19086684015335048</v>
      </c>
      <c r="AF28">
        <f t="shared" si="24"/>
        <v>0.18674671718851699</v>
      </c>
      <c r="AG28">
        <f t="shared" si="25"/>
        <v>6.9066907989192652</v>
      </c>
      <c r="AH28">
        <f t="shared" si="26"/>
        <v>4.7755879394766501</v>
      </c>
      <c r="AI28">
        <f t="shared" si="2"/>
        <v>2.7389228161597003</v>
      </c>
      <c r="AJ28">
        <f t="shared" si="3"/>
        <v>2.2457178459701002</v>
      </c>
      <c r="AK28">
        <f t="shared" si="4"/>
        <v>1.718639131925555</v>
      </c>
      <c r="AM28" t="str">
        <f t="shared" si="5"/>
        <v>DAG_36:1+NH4_</v>
      </c>
      <c r="AN28">
        <f t="shared" si="6"/>
        <v>0.16753191694488262</v>
      </c>
      <c r="AO28">
        <f t="shared" si="7"/>
        <v>3.6771117064902539</v>
      </c>
      <c r="AQ28">
        <f t="shared" si="8"/>
        <v>3.0485313582212285E-2</v>
      </c>
      <c r="AR28">
        <f t="shared" si="9"/>
        <v>2.1448503882489751</v>
      </c>
      <c r="AT28">
        <f t="shared" si="27"/>
        <v>1.3633446697044858E-2</v>
      </c>
      <c r="AU28">
        <f t="shared" si="28"/>
        <v>0.87563150430339698</v>
      </c>
      <c r="AW28">
        <f t="shared" si="10"/>
        <v>2.1594310797157179E-2</v>
      </c>
    </row>
    <row r="29" spans="1:49" x14ac:dyDescent="0.2">
      <c r="A29" t="s">
        <v>288</v>
      </c>
      <c r="B29">
        <v>642.49199999999996</v>
      </c>
      <c r="C29">
        <v>6.1908986727332402E-2</v>
      </c>
      <c r="D29">
        <v>7.8692716505816496E-2</v>
      </c>
      <c r="E29">
        <v>8.2646884251463798E-2</v>
      </c>
      <c r="F29">
        <v>0.126099842980614</v>
      </c>
      <c r="G29">
        <v>9.6489109632142606E-2</v>
      </c>
      <c r="H29">
        <v>0.106635548221368</v>
      </c>
      <c r="I29">
        <v>0.124633779547869</v>
      </c>
      <c r="J29">
        <v>0.13196745382266301</v>
      </c>
      <c r="K29">
        <v>0.106995007614438</v>
      </c>
      <c r="L29">
        <v>0.112886270957418</v>
      </c>
      <c r="M29">
        <v>0.21060768509348399</v>
      </c>
      <c r="N29">
        <v>0.31364052837793899</v>
      </c>
      <c r="O29">
        <v>0.41104073494663701</v>
      </c>
      <c r="P29">
        <v>0.25555738868325201</v>
      </c>
      <c r="Q29">
        <v>0.21977718562633899</v>
      </c>
      <c r="R29">
        <v>0.364501440628476</v>
      </c>
      <c r="S29">
        <v>8.5973665853370407E-2</v>
      </c>
      <c r="T29">
        <v>5.4883988442826402E-2</v>
      </c>
      <c r="U29">
        <v>0.182238475631821</v>
      </c>
      <c r="V29">
        <v>0.12707154864106901</v>
      </c>
      <c r="W29">
        <v>0.148755477142133</v>
      </c>
      <c r="X29">
        <v>0.22466382938127299</v>
      </c>
      <c r="AA29" t="str">
        <f t="shared" si="19"/>
        <v>DAG_36:0+NH4_</v>
      </c>
      <c r="AB29">
        <f t="shared" si="20"/>
        <v>7.0300851616574456E-2</v>
      </c>
      <c r="AC29">
        <f t="shared" si="21"/>
        <v>0.1043733636160389</v>
      </c>
      <c r="AD29">
        <f t="shared" si="22"/>
        <v>0.1015623289267553</v>
      </c>
      <c r="AE29">
        <f t="shared" si="23"/>
        <v>0.12830061668526599</v>
      </c>
      <c r="AF29">
        <f t="shared" si="24"/>
        <v>0.10994063928592801</v>
      </c>
      <c r="AG29">
        <f t="shared" si="25"/>
        <v>0.26212410673571152</v>
      </c>
      <c r="AH29">
        <f t="shared" si="26"/>
        <v>0.33329906181494451</v>
      </c>
      <c r="AI29">
        <f t="shared" si="2"/>
        <v>7.0428827148098408E-2</v>
      </c>
      <c r="AJ29">
        <f t="shared" si="3"/>
        <v>0.154655012136445</v>
      </c>
      <c r="AK29">
        <f t="shared" si="4"/>
        <v>0.186709653261703</v>
      </c>
      <c r="AM29" t="str">
        <f t="shared" si="5"/>
        <v>DAG_36:0+NH4_</v>
      </c>
      <c r="AN29">
        <f t="shared" si="6"/>
        <v>0.10289556002611253</v>
      </c>
      <c r="AO29">
        <f t="shared" si="7"/>
        <v>0.20144333221938049</v>
      </c>
      <c r="AQ29">
        <f t="shared" si="8"/>
        <v>2.0984675781087141E-2</v>
      </c>
      <c r="AR29">
        <f t="shared" si="9"/>
        <v>0.1007957322434393</v>
      </c>
      <c r="AT29">
        <f t="shared" si="27"/>
        <v>9.3846323064608675E-3</v>
      </c>
      <c r="AU29">
        <f t="shared" si="28"/>
        <v>4.1149685374437375E-2</v>
      </c>
      <c r="AW29">
        <f t="shared" si="10"/>
        <v>9.3573896289253555E-2</v>
      </c>
    </row>
    <row r="30" spans="1:49" x14ac:dyDescent="0.2">
      <c r="A30" t="s">
        <v>289</v>
      </c>
      <c r="B30">
        <v>656.50599999999997</v>
      </c>
      <c r="C30">
        <v>2.1861754114894601E-2</v>
      </c>
      <c r="D30">
        <v>3.2776597246878598E-2</v>
      </c>
      <c r="E30">
        <v>1.29658792796908E-2</v>
      </c>
      <c r="F30">
        <v>1.76920756601146E-2</v>
      </c>
      <c r="G30">
        <v>3.3643159249067703E-2</v>
      </c>
      <c r="H30">
        <v>3.8896111464342999E-3</v>
      </c>
      <c r="I30">
        <v>2.2449089614384202E-2</v>
      </c>
      <c r="J30">
        <v>4.3093339164880902E-2</v>
      </c>
      <c r="K30">
        <v>1.8938500964072701E-2</v>
      </c>
      <c r="L30">
        <v>2.5399718173215801E-2</v>
      </c>
      <c r="M30">
        <v>0.14652252115838699</v>
      </c>
      <c r="N30">
        <v>0.175225081540067</v>
      </c>
      <c r="O30">
        <v>0.46800866597290097</v>
      </c>
      <c r="P30">
        <v>0.42332894188091302</v>
      </c>
      <c r="Q30">
        <v>9.1002261932967995E-2</v>
      </c>
      <c r="R30">
        <v>0.105021183857885</v>
      </c>
      <c r="S30">
        <v>0.19794379462157899</v>
      </c>
      <c r="T30">
        <v>0.158196963162101</v>
      </c>
      <c r="U30">
        <v>0.16682846653848901</v>
      </c>
      <c r="V30">
        <v>6.9855094824072997E-2</v>
      </c>
      <c r="W30">
        <v>0.190744870492704</v>
      </c>
      <c r="X30">
        <v>0.1541729191441</v>
      </c>
      <c r="AA30" t="str">
        <f t="shared" si="19"/>
        <v>DAG_38:7+NH4</v>
      </c>
      <c r="AB30">
        <f t="shared" si="20"/>
        <v>2.7319175680886598E-2</v>
      </c>
      <c r="AC30">
        <f t="shared" si="21"/>
        <v>1.5328977469902701E-2</v>
      </c>
      <c r="AD30">
        <f t="shared" si="22"/>
        <v>1.8766385197751E-2</v>
      </c>
      <c r="AE30">
        <f t="shared" si="23"/>
        <v>3.2771214389632555E-2</v>
      </c>
      <c r="AF30">
        <f t="shared" si="24"/>
        <v>2.2169109568644249E-2</v>
      </c>
      <c r="AG30">
        <f t="shared" si="25"/>
        <v>0.16087380134922699</v>
      </c>
      <c r="AH30">
        <f t="shared" si="26"/>
        <v>0.445668803926907</v>
      </c>
      <c r="AI30">
        <f t="shared" si="2"/>
        <v>0.17807037889183999</v>
      </c>
      <c r="AJ30">
        <f t="shared" si="3"/>
        <v>0.11834178068128101</v>
      </c>
      <c r="AK30">
        <f t="shared" si="4"/>
        <v>0.17245889481840199</v>
      </c>
      <c r="AM30" t="str">
        <f t="shared" si="5"/>
        <v>DAG_38:7+NH4</v>
      </c>
      <c r="AN30">
        <f t="shared" si="6"/>
        <v>2.3270972461363421E-2</v>
      </c>
      <c r="AO30">
        <f t="shared" si="7"/>
        <v>0.21508273193353139</v>
      </c>
      <c r="AQ30">
        <f t="shared" si="8"/>
        <v>6.9141745475587756E-3</v>
      </c>
      <c r="AR30">
        <f t="shared" si="9"/>
        <v>0.13100960095515737</v>
      </c>
      <c r="AT30">
        <f t="shared" si="27"/>
        <v>3.0921128593280546E-3</v>
      </c>
      <c r="AU30">
        <f t="shared" si="28"/>
        <v>5.3484445624295877E-2</v>
      </c>
      <c r="AW30">
        <f t="shared" si="10"/>
        <v>3.0560027154458859E-2</v>
      </c>
    </row>
    <row r="31" spans="1:49" x14ac:dyDescent="0.2">
      <c r="A31" t="s">
        <v>290</v>
      </c>
      <c r="B31">
        <v>658.50800000000004</v>
      </c>
      <c r="C31">
        <v>1.85609477027678E-2</v>
      </c>
      <c r="D31">
        <v>1.65163309993322E-2</v>
      </c>
      <c r="E31">
        <v>1.06571261401511E-2</v>
      </c>
      <c r="F31">
        <v>1.53494469723427E-2</v>
      </c>
      <c r="G31">
        <v>1.69992342556026E-2</v>
      </c>
      <c r="H31">
        <v>1.2331432990175201E-3</v>
      </c>
      <c r="I31">
        <v>1.83313981921843E-3</v>
      </c>
      <c r="J31">
        <v>2.35386928415998E-2</v>
      </c>
      <c r="K31">
        <v>2.5219581925664598E-2</v>
      </c>
      <c r="L31">
        <v>1.2325703046645599E-2</v>
      </c>
      <c r="M31">
        <v>0.41464409820468801</v>
      </c>
      <c r="N31">
        <v>0.63947750412131799</v>
      </c>
      <c r="O31">
        <v>0.98728826377157997</v>
      </c>
      <c r="P31">
        <v>0.77697509201964399</v>
      </c>
      <c r="Q31">
        <v>0.82971048621116805</v>
      </c>
      <c r="R31">
        <v>0.76023417637236801</v>
      </c>
      <c r="S31">
        <v>0.59623842033817398</v>
      </c>
      <c r="T31">
        <v>0.482006000688525</v>
      </c>
      <c r="U31">
        <v>0.49260142407521901</v>
      </c>
      <c r="V31">
        <v>0.314164368826441</v>
      </c>
      <c r="W31">
        <v>0.17333890355904299</v>
      </c>
      <c r="X31">
        <v>0.229556050713386</v>
      </c>
      <c r="AA31" t="str">
        <f t="shared" si="19"/>
        <v>DAG_38:6+NH4_</v>
      </c>
      <c r="AB31">
        <f t="shared" si="20"/>
        <v>1.753863935105E-2</v>
      </c>
      <c r="AC31">
        <f t="shared" si="21"/>
        <v>1.30032865562469E-2</v>
      </c>
      <c r="AD31">
        <f t="shared" si="22"/>
        <v>9.1161887773100608E-3</v>
      </c>
      <c r="AE31">
        <f t="shared" si="23"/>
        <v>1.2685916330409115E-2</v>
      </c>
      <c r="AF31">
        <f t="shared" si="24"/>
        <v>1.8772642486155098E-2</v>
      </c>
      <c r="AG31">
        <f t="shared" si="25"/>
        <v>0.52706080116300302</v>
      </c>
      <c r="AH31">
        <f t="shared" si="26"/>
        <v>0.88213167789561198</v>
      </c>
      <c r="AI31">
        <f t="shared" si="2"/>
        <v>0.53912221051334952</v>
      </c>
      <c r="AJ31">
        <f t="shared" si="3"/>
        <v>0.40338289645083003</v>
      </c>
      <c r="AK31">
        <f t="shared" si="4"/>
        <v>0.2014474771362145</v>
      </c>
      <c r="AM31" t="str">
        <f t="shared" si="5"/>
        <v>DAG_38:6+NH4_</v>
      </c>
      <c r="AN31">
        <f t="shared" si="6"/>
        <v>1.4223334700234236E-2</v>
      </c>
      <c r="AO31">
        <f t="shared" si="7"/>
        <v>0.51062901263180183</v>
      </c>
      <c r="AQ31">
        <f t="shared" si="8"/>
        <v>3.9250018616022444E-3</v>
      </c>
      <c r="AR31">
        <f t="shared" si="9"/>
        <v>0.24808821396092035</v>
      </c>
      <c r="AT31">
        <f t="shared" si="27"/>
        <v>1.755314194871168E-3</v>
      </c>
      <c r="AU31">
        <f t="shared" si="28"/>
        <v>0.10128158923377881</v>
      </c>
      <c r="AW31">
        <f t="shared" si="10"/>
        <v>1.103107581343454E-2</v>
      </c>
    </row>
    <row r="32" spans="1:49" x14ac:dyDescent="0.2">
      <c r="A32" t="s">
        <v>291</v>
      </c>
      <c r="B32">
        <v>660.51</v>
      </c>
      <c r="C32">
        <v>5.0389691836031703E-2</v>
      </c>
      <c r="D32">
        <v>4.2308128925248399E-2</v>
      </c>
      <c r="E32">
        <v>7.9694024030316002E-2</v>
      </c>
      <c r="F32">
        <v>4.5620043954416399E-2</v>
      </c>
      <c r="G32">
        <v>4.9858700789195798E-2</v>
      </c>
      <c r="H32">
        <v>3.3050349473170502E-2</v>
      </c>
      <c r="I32">
        <v>7.3217747239405398E-2</v>
      </c>
      <c r="J32">
        <v>2.44523167542793E-2</v>
      </c>
      <c r="K32">
        <v>4.5412572742554801E-2</v>
      </c>
      <c r="L32">
        <v>5.8126238855622799E-2</v>
      </c>
      <c r="M32">
        <v>0.91049639967115403</v>
      </c>
      <c r="N32">
        <v>0.49316803719789598</v>
      </c>
      <c r="O32">
        <v>0.91343045830757996</v>
      </c>
      <c r="P32">
        <v>1.0383939817903001</v>
      </c>
      <c r="Q32">
        <v>0.76939963209652695</v>
      </c>
      <c r="R32">
        <v>0.75256344611383796</v>
      </c>
      <c r="S32">
        <v>0.66995162057430202</v>
      </c>
      <c r="T32">
        <v>0.81984832623771298</v>
      </c>
      <c r="U32">
        <v>0.56175962169007498</v>
      </c>
      <c r="V32">
        <v>0.35498956406409998</v>
      </c>
      <c r="W32">
        <v>0.38587821670233102</v>
      </c>
      <c r="X32">
        <v>0.32650478680991302</v>
      </c>
      <c r="AA32" t="str">
        <f t="shared" si="19"/>
        <v>DAG_38:5+NH4_</v>
      </c>
      <c r="AB32">
        <f t="shared" si="20"/>
        <v>4.6348910380640054E-2</v>
      </c>
      <c r="AC32">
        <f t="shared" si="21"/>
        <v>6.2657033992366204E-2</v>
      </c>
      <c r="AD32">
        <f t="shared" si="22"/>
        <v>4.1454525131183154E-2</v>
      </c>
      <c r="AE32">
        <f t="shared" si="23"/>
        <v>4.8835031996842346E-2</v>
      </c>
      <c r="AF32">
        <f t="shared" si="24"/>
        <v>5.17694057990888E-2</v>
      </c>
      <c r="AG32">
        <f t="shared" si="25"/>
        <v>0.70183221843452503</v>
      </c>
      <c r="AH32">
        <f t="shared" si="26"/>
        <v>0.97591222004894007</v>
      </c>
      <c r="AI32">
        <f t="shared" si="2"/>
        <v>0.74489997340600755</v>
      </c>
      <c r="AJ32">
        <f t="shared" si="3"/>
        <v>0.45837459287708748</v>
      </c>
      <c r="AK32">
        <f t="shared" si="4"/>
        <v>0.35619150175612202</v>
      </c>
      <c r="AM32" t="str">
        <f t="shared" si="5"/>
        <v>DAG_38:5+NH4_</v>
      </c>
      <c r="AN32">
        <f t="shared" si="6"/>
        <v>5.0212981460024106E-2</v>
      </c>
      <c r="AO32">
        <f t="shared" si="7"/>
        <v>0.64744210130453639</v>
      </c>
      <c r="AQ32">
        <f t="shared" si="8"/>
        <v>7.9186054240117671E-3</v>
      </c>
      <c r="AR32">
        <f t="shared" si="9"/>
        <v>0.24541922044951844</v>
      </c>
      <c r="AT32">
        <f t="shared" si="27"/>
        <v>3.5413080030177713E-3</v>
      </c>
      <c r="AU32">
        <f t="shared" si="28"/>
        <v>0.10019197719548985</v>
      </c>
      <c r="AW32">
        <f t="shared" si="10"/>
        <v>5.5148266960451248E-3</v>
      </c>
    </row>
    <row r="33" spans="1:49" x14ac:dyDescent="0.2">
      <c r="A33" t="s">
        <v>292</v>
      </c>
      <c r="B33">
        <v>662.51199999999994</v>
      </c>
      <c r="C33">
        <v>2.7595757630961702E-2</v>
      </c>
      <c r="D33">
        <v>1.4284230486141501E-2</v>
      </c>
      <c r="E33">
        <v>8.8884788828355408E-3</v>
      </c>
      <c r="F33">
        <v>1.7188755685207301E-2</v>
      </c>
      <c r="G33">
        <v>6.2473663434181297E-3</v>
      </c>
      <c r="H33">
        <v>1.52576804256841E-2</v>
      </c>
      <c r="I33">
        <v>2.0724061152167499E-2</v>
      </c>
      <c r="J33">
        <v>1.6279084431142499E-2</v>
      </c>
      <c r="K33">
        <v>2.49416030218629E-2</v>
      </c>
      <c r="L33">
        <v>5.1429362629992299E-3</v>
      </c>
      <c r="M33">
        <v>0.40583598497733597</v>
      </c>
      <c r="N33">
        <v>0.20830548843440799</v>
      </c>
      <c r="O33">
        <v>0.46934787485766599</v>
      </c>
      <c r="P33">
        <v>0.34664211946706203</v>
      </c>
      <c r="Q33">
        <v>0.74923039682099801</v>
      </c>
      <c r="R33">
        <v>0.60335804889650502</v>
      </c>
      <c r="S33">
        <v>0.34403711796773101</v>
      </c>
      <c r="T33">
        <v>0.34925190725509597</v>
      </c>
      <c r="U33">
        <v>0.35669464285318198</v>
      </c>
      <c r="V33">
        <v>0.18274249355087699</v>
      </c>
      <c r="W33">
        <v>0.137952260818862</v>
      </c>
      <c r="X33">
        <v>6.3131853890743703E-2</v>
      </c>
      <c r="AA33" t="str">
        <f t="shared" si="19"/>
        <v>DAG_38:4+NH4_</v>
      </c>
      <c r="AB33">
        <f t="shared" si="20"/>
        <v>2.0939994058551601E-2</v>
      </c>
      <c r="AC33">
        <f t="shared" si="21"/>
        <v>1.303861728402142E-2</v>
      </c>
      <c r="AD33">
        <f t="shared" si="22"/>
        <v>1.0752523384551115E-2</v>
      </c>
      <c r="AE33">
        <f t="shared" si="23"/>
        <v>1.8501572791654999E-2</v>
      </c>
      <c r="AF33">
        <f t="shared" si="24"/>
        <v>1.5042269642431065E-2</v>
      </c>
      <c r="AG33">
        <f t="shared" si="25"/>
        <v>0.30707073670587198</v>
      </c>
      <c r="AH33">
        <f t="shared" si="26"/>
        <v>0.40799499716236398</v>
      </c>
      <c r="AI33">
        <f t="shared" si="2"/>
        <v>0.34664451261141349</v>
      </c>
      <c r="AJ33">
        <f t="shared" si="3"/>
        <v>0.2697185682020295</v>
      </c>
      <c r="AK33">
        <f t="shared" si="4"/>
        <v>0.10054205735480284</v>
      </c>
      <c r="AM33" t="str">
        <f t="shared" si="5"/>
        <v>DAG_38:4+NH4_</v>
      </c>
      <c r="AN33">
        <f t="shared" si="6"/>
        <v>1.5654995432242039E-2</v>
      </c>
      <c r="AO33">
        <f t="shared" si="7"/>
        <v>0.28639417440729636</v>
      </c>
      <c r="AQ33">
        <f t="shared" si="8"/>
        <v>4.1015031643774607E-3</v>
      </c>
      <c r="AR33">
        <f t="shared" si="9"/>
        <v>0.11582688465131222</v>
      </c>
      <c r="AT33">
        <f t="shared" si="27"/>
        <v>1.8342479770956991E-3</v>
      </c>
      <c r="AU33">
        <f t="shared" si="28"/>
        <v>4.7286127648653274E-2</v>
      </c>
      <c r="AW33">
        <f t="shared" si="10"/>
        <v>6.3684057808420114E-3</v>
      </c>
    </row>
    <row r="34" spans="1:49" x14ac:dyDescent="0.2">
      <c r="A34" t="s">
        <v>293</v>
      </c>
      <c r="B34">
        <v>664.51400000000001</v>
      </c>
      <c r="C34">
        <v>2.2896682012559601E-2</v>
      </c>
      <c r="D34">
        <v>9.7671471623563596E-3</v>
      </c>
      <c r="E34">
        <v>8.8883524051783305E-3</v>
      </c>
      <c r="F34">
        <v>2.3494918002729199E-2</v>
      </c>
      <c r="G34">
        <v>6.6122833784669601E-3</v>
      </c>
      <c r="H34">
        <v>7.3392456457303601E-3</v>
      </c>
      <c r="I34">
        <v>1.18093493813078E-2</v>
      </c>
      <c r="J34">
        <v>2.6066099987502801E-2</v>
      </c>
      <c r="K34">
        <v>1.62659188317241E-2</v>
      </c>
      <c r="L34">
        <v>1.3019043801614101E-2</v>
      </c>
      <c r="M34">
        <v>0.42147485766530901</v>
      </c>
      <c r="N34">
        <v>0.48039079008255098</v>
      </c>
      <c r="O34">
        <v>0.25991993384984102</v>
      </c>
      <c r="P34">
        <v>0.30612387771506699</v>
      </c>
      <c r="Q34">
        <v>0.70937819634358101</v>
      </c>
      <c r="R34">
        <v>0.56703846916003497</v>
      </c>
      <c r="S34">
        <v>0.23726355878205699</v>
      </c>
      <c r="T34">
        <v>0.28146910662181401</v>
      </c>
      <c r="U34">
        <v>0.195191337419893</v>
      </c>
      <c r="V34">
        <v>0.158501777594037</v>
      </c>
      <c r="W34">
        <v>0.15285948197812199</v>
      </c>
      <c r="X34">
        <v>6.7915489257259404E-2</v>
      </c>
      <c r="AA34" t="str">
        <f t="shared" si="19"/>
        <v>DAG_38:3+NH4_</v>
      </c>
      <c r="AB34">
        <f t="shared" si="20"/>
        <v>1.6331914587457981E-2</v>
      </c>
      <c r="AC34">
        <f t="shared" si="21"/>
        <v>1.6191635203953766E-2</v>
      </c>
      <c r="AD34">
        <f t="shared" si="22"/>
        <v>6.9757645120986601E-3</v>
      </c>
      <c r="AE34">
        <f t="shared" si="23"/>
        <v>1.8937724684405299E-2</v>
      </c>
      <c r="AF34">
        <f t="shared" si="24"/>
        <v>1.46424813166691E-2</v>
      </c>
      <c r="AG34">
        <f t="shared" si="25"/>
        <v>0.45093282387392997</v>
      </c>
      <c r="AH34">
        <f t="shared" si="26"/>
        <v>0.28302190578245401</v>
      </c>
      <c r="AI34">
        <f t="shared" si="2"/>
        <v>0.25936633270193549</v>
      </c>
      <c r="AJ34">
        <f t="shared" si="3"/>
        <v>0.17684655750696499</v>
      </c>
      <c r="AK34">
        <f t="shared" si="4"/>
        <v>0.1103874856176907</v>
      </c>
      <c r="AM34" t="str">
        <f t="shared" si="5"/>
        <v>DAG_38:3+NH4_</v>
      </c>
      <c r="AN34">
        <f t="shared" si="6"/>
        <v>1.4615904060916961E-2</v>
      </c>
      <c r="AO34">
        <f t="shared" si="7"/>
        <v>0.25611102109659506</v>
      </c>
      <c r="AQ34">
        <f t="shared" si="8"/>
        <v>4.540875271902038E-3</v>
      </c>
      <c r="AR34">
        <f t="shared" si="9"/>
        <v>0.12865509277352513</v>
      </c>
      <c r="AT34">
        <f t="shared" si="27"/>
        <v>2.0307411570641594E-3</v>
      </c>
      <c r="AU34">
        <f t="shared" si="28"/>
        <v>5.2523221684261337E-2</v>
      </c>
      <c r="AW34">
        <f t="shared" si="10"/>
        <v>1.3683159748711479E-2</v>
      </c>
    </row>
    <row r="35" spans="1:49" x14ac:dyDescent="0.2">
      <c r="A35" t="s">
        <v>294</v>
      </c>
      <c r="B35">
        <v>666.51599999999996</v>
      </c>
      <c r="C35">
        <v>3.57955341290934E-3</v>
      </c>
      <c r="D35">
        <v>1.45421514817117E-2</v>
      </c>
      <c r="E35">
        <v>7.0258505858539497E-3</v>
      </c>
      <c r="F35">
        <v>6.8707985987363097E-3</v>
      </c>
      <c r="G35">
        <v>2.8199783916427199E-3</v>
      </c>
      <c r="H35">
        <v>3.7805942382273801E-3</v>
      </c>
      <c r="I35">
        <v>0</v>
      </c>
      <c r="J35">
        <v>7.7530896589464602E-3</v>
      </c>
      <c r="K35">
        <v>3.7829372888496899E-3</v>
      </c>
      <c r="L35">
        <v>1.23599722294654E-2</v>
      </c>
      <c r="M35">
        <v>0.85233396996558597</v>
      </c>
      <c r="N35">
        <v>0.86327991510504198</v>
      </c>
      <c r="O35">
        <v>0.61515634955794296</v>
      </c>
      <c r="P35">
        <v>0.57885976219252999</v>
      </c>
      <c r="Q35">
        <v>1.2097872248391399</v>
      </c>
      <c r="R35">
        <v>1.48604784669698</v>
      </c>
      <c r="S35">
        <v>0.234329309854513</v>
      </c>
      <c r="T35">
        <v>0.52323434707852301</v>
      </c>
      <c r="U35">
        <v>0.40526016106447499</v>
      </c>
      <c r="V35">
        <v>0.21116524433234601</v>
      </c>
      <c r="W35">
        <v>0.13644271952102799</v>
      </c>
      <c r="X35">
        <v>0.21127393067785999</v>
      </c>
      <c r="AA35" t="str">
        <f t="shared" si="19"/>
        <v>DAG_38:2+NH4_</v>
      </c>
      <c r="AB35">
        <f t="shared" si="20"/>
        <v>9.0608524473105197E-3</v>
      </c>
      <c r="AC35">
        <f t="shared" si="21"/>
        <v>6.9483245922951301E-3</v>
      </c>
      <c r="AD35">
        <f t="shared" si="22"/>
        <v>3.3002863149350498E-3</v>
      </c>
      <c r="AE35">
        <f t="shared" si="23"/>
        <v>3.8765448294732301E-3</v>
      </c>
      <c r="AF35">
        <f t="shared" si="24"/>
        <v>8.0714547591575446E-3</v>
      </c>
      <c r="AG35">
        <f t="shared" si="25"/>
        <v>0.85780694253531398</v>
      </c>
      <c r="AH35">
        <f t="shared" si="26"/>
        <v>0.59700805587523642</v>
      </c>
      <c r="AI35">
        <f t="shared" si="2"/>
        <v>0.37878182846651798</v>
      </c>
      <c r="AJ35">
        <f t="shared" si="3"/>
        <v>0.3082127026984105</v>
      </c>
      <c r="AK35">
        <f t="shared" si="4"/>
        <v>0.17385832509944399</v>
      </c>
      <c r="AM35" t="str">
        <f t="shared" si="5"/>
        <v>DAG_38:2+NH4_</v>
      </c>
      <c r="AN35">
        <f t="shared" si="6"/>
        <v>6.2514925886342941E-3</v>
      </c>
      <c r="AO35">
        <f t="shared" si="7"/>
        <v>0.46313357093498453</v>
      </c>
      <c r="AQ35">
        <f t="shared" si="8"/>
        <v>2.5514865905815064E-3</v>
      </c>
      <c r="AR35">
        <f t="shared" si="9"/>
        <v>0.26855414151258328</v>
      </c>
      <c r="AT35">
        <f t="shared" si="27"/>
        <v>1.1410594920438846E-3</v>
      </c>
      <c r="AU35">
        <f t="shared" si="28"/>
        <v>0.10963676916950248</v>
      </c>
      <c r="AW35">
        <f t="shared" si="10"/>
        <v>1.9032147972128485E-2</v>
      </c>
    </row>
    <row r="36" spans="1:49" x14ac:dyDescent="0.2">
      <c r="A36" t="s">
        <v>295</v>
      </c>
      <c r="B36">
        <v>668.51800000000003</v>
      </c>
      <c r="C36">
        <v>1.1491797918433499E-2</v>
      </c>
      <c r="D36">
        <v>1.14115048048519E-2</v>
      </c>
      <c r="E36">
        <v>1.1439811676874599E-2</v>
      </c>
      <c r="F36">
        <v>1.94653380085359E-2</v>
      </c>
      <c r="G36">
        <v>8.65358459951154E-3</v>
      </c>
      <c r="H36">
        <v>3.7615905302381702E-3</v>
      </c>
      <c r="I36">
        <v>4.04906500760207E-2</v>
      </c>
      <c r="J36">
        <v>3.2816574303747403E-2</v>
      </c>
      <c r="K36">
        <v>2.8122437715290698E-2</v>
      </c>
      <c r="L36">
        <v>1.6427119814195201E-2</v>
      </c>
      <c r="M36">
        <v>0.42820635164099902</v>
      </c>
      <c r="N36">
        <v>0.52008386561896303</v>
      </c>
      <c r="O36">
        <v>7.8647709472464203E-2</v>
      </c>
      <c r="P36">
        <v>0.20137875885435499</v>
      </c>
      <c r="Q36">
        <v>0.12112247786052199</v>
      </c>
      <c r="R36">
        <v>0.27574155856573102</v>
      </c>
      <c r="S36">
        <v>6.4288777813874695E-2</v>
      </c>
      <c r="T36">
        <v>4.2672292282360698E-2</v>
      </c>
      <c r="U36">
        <v>4.6185039859378503E-2</v>
      </c>
      <c r="V36">
        <v>6.7008060716534895E-2</v>
      </c>
      <c r="W36">
        <v>6.4339460896506495E-2</v>
      </c>
      <c r="X36">
        <v>5.1353931769886597E-2</v>
      </c>
      <c r="AA36" t="str">
        <f t="shared" si="19"/>
        <v>DAG_38:1+NH4_</v>
      </c>
      <c r="AB36">
        <f t="shared" si="20"/>
        <v>1.1451651361642699E-2</v>
      </c>
      <c r="AC36">
        <f t="shared" si="21"/>
        <v>1.545257484270525E-2</v>
      </c>
      <c r="AD36">
        <f t="shared" si="22"/>
        <v>6.2075875648748549E-3</v>
      </c>
      <c r="AE36">
        <f t="shared" si="23"/>
        <v>3.6653612189884055E-2</v>
      </c>
      <c r="AF36">
        <f t="shared" si="24"/>
        <v>2.2274778764742952E-2</v>
      </c>
      <c r="AG36">
        <f t="shared" si="25"/>
        <v>0.47414510862998105</v>
      </c>
      <c r="AH36">
        <f t="shared" si="26"/>
        <v>0.14001323416340961</v>
      </c>
      <c r="AI36">
        <f t="shared" si="2"/>
        <v>5.34805350481177E-2</v>
      </c>
      <c r="AJ36">
        <f t="shared" si="3"/>
        <v>5.6596550287956696E-2</v>
      </c>
      <c r="AK36">
        <f t="shared" si="4"/>
        <v>5.7846696333196543E-2</v>
      </c>
      <c r="AM36" t="str">
        <f t="shared" si="5"/>
        <v>DAG_38:1+NH4_</v>
      </c>
      <c r="AN36">
        <f t="shared" si="6"/>
        <v>1.8408040944769961E-2</v>
      </c>
      <c r="AO36">
        <f t="shared" si="7"/>
        <v>0.15641642489253232</v>
      </c>
      <c r="AQ36">
        <f t="shared" si="8"/>
        <v>1.1766793637357558E-2</v>
      </c>
      <c r="AR36">
        <f t="shared" si="9"/>
        <v>0.18131214610997762</v>
      </c>
      <c r="AT36">
        <f t="shared" si="27"/>
        <v>5.2622700900687019E-3</v>
      </c>
      <c r="AU36">
        <f t="shared" si="28"/>
        <v>7.4020373689732522E-2</v>
      </c>
      <c r="AW36">
        <f t="shared" si="10"/>
        <v>0.16405747691849965</v>
      </c>
    </row>
    <row r="37" spans="1:49" x14ac:dyDescent="0.2">
      <c r="A37" t="s">
        <v>296</v>
      </c>
      <c r="B37">
        <v>678.52800000000002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AA37" t="str">
        <f t="shared" si="19"/>
        <v>DAG_40:10+NH4_</v>
      </c>
      <c r="AB37">
        <f t="shared" si="20"/>
        <v>0</v>
      </c>
      <c r="AC37">
        <f t="shared" si="21"/>
        <v>0</v>
      </c>
      <c r="AD37">
        <f t="shared" si="22"/>
        <v>0</v>
      </c>
      <c r="AE37">
        <f t="shared" si="23"/>
        <v>0</v>
      </c>
      <c r="AF37">
        <f t="shared" si="24"/>
        <v>0</v>
      </c>
      <c r="AG37">
        <f t="shared" si="25"/>
        <v>0</v>
      </c>
      <c r="AH37">
        <f t="shared" si="26"/>
        <v>0</v>
      </c>
      <c r="AI37">
        <f t="shared" si="2"/>
        <v>0</v>
      </c>
      <c r="AJ37">
        <f t="shared" si="3"/>
        <v>0</v>
      </c>
      <c r="AK37">
        <f t="shared" si="4"/>
        <v>0</v>
      </c>
      <c r="AM37" t="str">
        <f t="shared" si="5"/>
        <v>DAG_40:10+NH4_</v>
      </c>
      <c r="AN37">
        <f t="shared" si="6"/>
        <v>0</v>
      </c>
      <c r="AO37">
        <f t="shared" si="7"/>
        <v>0</v>
      </c>
      <c r="AQ37">
        <f t="shared" si="8"/>
        <v>0</v>
      </c>
      <c r="AR37">
        <f t="shared" si="9"/>
        <v>0</v>
      </c>
      <c r="AT37">
        <f t="shared" si="27"/>
        <v>0</v>
      </c>
      <c r="AU37">
        <f t="shared" si="28"/>
        <v>0</v>
      </c>
      <c r="AW37" t="e">
        <f t="shared" si="10"/>
        <v>#DIV/0!</v>
      </c>
    </row>
    <row r="38" spans="1:49" x14ac:dyDescent="0.2">
      <c r="A38" t="s">
        <v>297</v>
      </c>
      <c r="B38">
        <v>680.53</v>
      </c>
      <c r="C38">
        <v>1.67679566818302E-3</v>
      </c>
      <c r="D38">
        <v>3.57416978924396E-3</v>
      </c>
      <c r="E38">
        <v>0</v>
      </c>
      <c r="F38">
        <v>0</v>
      </c>
      <c r="G38">
        <v>3.8348989622073999E-3</v>
      </c>
      <c r="H38">
        <v>6.7292146026300299E-3</v>
      </c>
      <c r="I38">
        <v>0</v>
      </c>
      <c r="J38">
        <v>4.0541835407252903E-3</v>
      </c>
      <c r="K38">
        <v>6.5446636917156301E-3</v>
      </c>
      <c r="L38">
        <v>0</v>
      </c>
      <c r="M38">
        <v>3.6489089401126502E-2</v>
      </c>
      <c r="N38">
        <v>7.3235814426793805E-2</v>
      </c>
      <c r="O38">
        <v>2.8731915470367599E-2</v>
      </c>
      <c r="P38">
        <v>0</v>
      </c>
      <c r="Q38">
        <v>3.7182959425307298E-2</v>
      </c>
      <c r="R38">
        <v>2.33049745603356E-2</v>
      </c>
      <c r="S38">
        <v>1.7234658775735E-2</v>
      </c>
      <c r="T38">
        <v>2.1619782796361502E-2</v>
      </c>
      <c r="U38">
        <v>1.26428327215949E-2</v>
      </c>
      <c r="V38">
        <v>3.75219105892785E-2</v>
      </c>
      <c r="W38">
        <v>2.8602183999667002E-2</v>
      </c>
      <c r="X38">
        <v>9.9503089154713301E-2</v>
      </c>
      <c r="AA38" t="str">
        <f t="shared" si="19"/>
        <v>DAG_40:9+NH4_</v>
      </c>
      <c r="AB38">
        <f t="shared" si="20"/>
        <v>2.6254827287134899E-3</v>
      </c>
      <c r="AC38">
        <f t="shared" si="21"/>
        <v>0</v>
      </c>
      <c r="AD38">
        <f t="shared" si="22"/>
        <v>5.2820567824187151E-3</v>
      </c>
      <c r="AE38">
        <f t="shared" si="23"/>
        <v>2.0270917703626452E-3</v>
      </c>
      <c r="AF38">
        <f t="shared" si="24"/>
        <v>3.2723318458578151E-3</v>
      </c>
      <c r="AG38">
        <f t="shared" si="25"/>
        <v>5.486245191396015E-2</v>
      </c>
      <c r="AH38">
        <f t="shared" si="26"/>
        <v>1.43659577351838E-2</v>
      </c>
      <c r="AI38">
        <f t="shared" si="2"/>
        <v>1.9427220786048249E-2</v>
      </c>
      <c r="AJ38">
        <f t="shared" si="3"/>
        <v>2.5082371655436701E-2</v>
      </c>
      <c r="AK38">
        <f t="shared" si="4"/>
        <v>6.4052636577190153E-2</v>
      </c>
      <c r="AM38" t="str">
        <f t="shared" si="5"/>
        <v>DAG_40:9+NH4_</v>
      </c>
      <c r="AN38">
        <f t="shared" si="6"/>
        <v>2.6413926254705332E-3</v>
      </c>
      <c r="AO38">
        <f t="shared" si="7"/>
        <v>3.5558127733563809E-2</v>
      </c>
      <c r="AQ38">
        <f t="shared" si="8"/>
        <v>1.9187082345229684E-3</v>
      </c>
      <c r="AR38">
        <f t="shared" si="9"/>
        <v>2.2381072694910062E-2</v>
      </c>
      <c r="AT38">
        <f t="shared" si="27"/>
        <v>8.5807240827639314E-4</v>
      </c>
      <c r="AU38">
        <f t="shared" si="28"/>
        <v>9.1370346664444765E-3</v>
      </c>
      <c r="AW38">
        <f t="shared" si="10"/>
        <v>2.9947192526358704E-2</v>
      </c>
    </row>
    <row r="39" spans="1:49" x14ac:dyDescent="0.2">
      <c r="A39" t="s">
        <v>298</v>
      </c>
      <c r="B39">
        <v>682.53200000000004</v>
      </c>
      <c r="C39">
        <v>9.4552127327065805E-3</v>
      </c>
      <c r="D39">
        <v>1.11340186085879E-2</v>
      </c>
      <c r="E39">
        <v>2.04941725451212E-2</v>
      </c>
      <c r="F39">
        <v>2.3100515437169001E-3</v>
      </c>
      <c r="G39">
        <v>9.1517781174672505E-3</v>
      </c>
      <c r="H39">
        <v>4.2006313860703101E-3</v>
      </c>
      <c r="I39">
        <v>6.8242172140660796E-3</v>
      </c>
      <c r="J39">
        <v>6.2774933175360004E-3</v>
      </c>
      <c r="K39">
        <v>7.5658745776993799E-3</v>
      </c>
      <c r="L39">
        <v>4.1588450494887599E-3</v>
      </c>
      <c r="M39">
        <v>0.14761059259381801</v>
      </c>
      <c r="N39">
        <v>0.139304551587874</v>
      </c>
      <c r="O39">
        <v>7.9050382340274394E-2</v>
      </c>
      <c r="P39">
        <v>0.111061878023215</v>
      </c>
      <c r="Q39">
        <v>0.16099799080483601</v>
      </c>
      <c r="R39">
        <v>0.173927232272439</v>
      </c>
      <c r="S39">
        <v>9.9738229379712995E-2</v>
      </c>
      <c r="T39">
        <v>0.17417135888913701</v>
      </c>
      <c r="U39">
        <v>0.14432266572711899</v>
      </c>
      <c r="V39">
        <v>4.5162365496461902E-2</v>
      </c>
      <c r="W39">
        <v>9.4490636315315193E-2</v>
      </c>
      <c r="X39">
        <v>7.3666573108035593E-2</v>
      </c>
      <c r="AA39" t="str">
        <f t="shared" si="19"/>
        <v>DAG_40:8+NH4_</v>
      </c>
      <c r="AB39">
        <f t="shared" si="20"/>
        <v>1.0294615670647239E-2</v>
      </c>
      <c r="AC39">
        <f t="shared" si="21"/>
        <v>1.1402112044419051E-2</v>
      </c>
      <c r="AD39">
        <f t="shared" si="22"/>
        <v>6.6762047517687807E-3</v>
      </c>
      <c r="AE39">
        <f t="shared" si="23"/>
        <v>6.5508552658010404E-3</v>
      </c>
      <c r="AF39">
        <f t="shared" si="24"/>
        <v>5.8623598135940699E-3</v>
      </c>
      <c r="AG39">
        <f t="shared" si="25"/>
        <v>0.143457572090846</v>
      </c>
      <c r="AH39">
        <f t="shared" si="26"/>
        <v>9.5056130181744691E-2</v>
      </c>
      <c r="AI39">
        <f t="shared" ref="AI39:AI59" si="29">AVERAGE(S39:T39)</f>
        <v>0.13695479413442502</v>
      </c>
      <c r="AJ39">
        <f t="shared" ref="AJ39:AJ59" si="30">AVERAGE(U39:V39)</f>
        <v>9.4742515611790451E-2</v>
      </c>
      <c r="AK39">
        <f t="shared" ref="AK39:AK59" si="31">AVERAGE(W39:X39)</f>
        <v>8.4078604711675387E-2</v>
      </c>
      <c r="AM39" t="str">
        <f t="shared" ref="AM39:AM59" si="32">A39</f>
        <v>DAG_40:8+NH4_</v>
      </c>
      <c r="AN39">
        <f t="shared" ref="AN39:AN59" si="33">AVERAGE(AB39:AF39)</f>
        <v>8.1572295092460362E-3</v>
      </c>
      <c r="AO39">
        <f t="shared" ref="AO39:AO59" si="34">AVERAGE(AG39:AK39)</f>
        <v>0.11085792334609632</v>
      </c>
      <c r="AQ39">
        <f t="shared" ref="AQ39:AQ59" si="35">STDEV(AB39:AF39)</f>
        <v>2.5068895933160885E-3</v>
      </c>
      <c r="AR39">
        <f t="shared" ref="AR39:AR59" si="36">STDEV(AG39:AK39)</f>
        <v>2.7250315151386314E-2</v>
      </c>
      <c r="AT39">
        <f t="shared" si="27"/>
        <v>1.1211151085483153E-3</v>
      </c>
      <c r="AU39">
        <f t="shared" si="28"/>
        <v>1.1124894575154969E-2</v>
      </c>
      <c r="AW39">
        <f t="shared" ref="AW39:AW59" si="37">TTEST(AB39:AF39,AG39:AK39,2,3)</f>
        <v>1.0249536768062518E-3</v>
      </c>
    </row>
    <row r="40" spans="1:49" x14ac:dyDescent="0.2">
      <c r="A40" t="s">
        <v>299</v>
      </c>
      <c r="B40">
        <v>684.53399999999999</v>
      </c>
      <c r="C40">
        <v>2.7303158264691301E-2</v>
      </c>
      <c r="D40">
        <v>2.1299458501438499E-2</v>
      </c>
      <c r="E40">
        <v>2.1842075119753501E-2</v>
      </c>
      <c r="F40">
        <v>1.7803551994861701E-2</v>
      </c>
      <c r="G40">
        <v>1.7677734236487701E-2</v>
      </c>
      <c r="H40">
        <v>1.5648780641514998E-2</v>
      </c>
      <c r="I40">
        <v>1.3371106749881199E-2</v>
      </c>
      <c r="J40">
        <v>2.2603502277900402E-2</v>
      </c>
      <c r="K40">
        <v>2.3233265920182902E-2</v>
      </c>
      <c r="L40">
        <v>2.9294029500611701E-2</v>
      </c>
      <c r="M40">
        <v>0.214830050535641</v>
      </c>
      <c r="N40">
        <v>0.22061189144922799</v>
      </c>
      <c r="O40">
        <v>0.17294943658971601</v>
      </c>
      <c r="P40">
        <v>0.47961098374480599</v>
      </c>
      <c r="Q40">
        <v>0.20745756268981899</v>
      </c>
      <c r="R40">
        <v>0.18257462198350799</v>
      </c>
      <c r="S40">
        <v>0.25591669312811499</v>
      </c>
      <c r="T40">
        <v>0.21762135062453999</v>
      </c>
      <c r="U40">
        <v>0.22481874996522899</v>
      </c>
      <c r="V40">
        <v>0.11145969865668</v>
      </c>
      <c r="W40">
        <v>0.15488770084610001</v>
      </c>
      <c r="X40">
        <v>5.87686239349587E-2</v>
      </c>
      <c r="AA40" t="str">
        <f t="shared" si="19"/>
        <v>DAG_40:7+NH4_</v>
      </c>
      <c r="AB40">
        <f t="shared" si="20"/>
        <v>2.43013083830649E-2</v>
      </c>
      <c r="AC40">
        <f t="shared" si="21"/>
        <v>1.9822813557307601E-2</v>
      </c>
      <c r="AD40">
        <f t="shared" si="22"/>
        <v>1.666325743900135E-2</v>
      </c>
      <c r="AE40">
        <f t="shared" si="23"/>
        <v>1.7987304513890801E-2</v>
      </c>
      <c r="AF40">
        <f t="shared" si="24"/>
        <v>2.6263647710397301E-2</v>
      </c>
      <c r="AG40">
        <f t="shared" si="25"/>
        <v>0.21772097099243448</v>
      </c>
      <c r="AH40">
        <f t="shared" si="26"/>
        <v>0.326280210167261</v>
      </c>
      <c r="AI40">
        <f t="shared" si="29"/>
        <v>0.23676902187632748</v>
      </c>
      <c r="AJ40">
        <f t="shared" si="30"/>
        <v>0.16813922431095449</v>
      </c>
      <c r="AK40">
        <f t="shared" si="31"/>
        <v>0.10682816239052936</v>
      </c>
      <c r="AM40" t="str">
        <f t="shared" si="32"/>
        <v>DAG_40:7+NH4_</v>
      </c>
      <c r="AN40">
        <f t="shared" si="33"/>
        <v>2.100766632073239E-2</v>
      </c>
      <c r="AO40">
        <f t="shared" si="34"/>
        <v>0.21114751794750136</v>
      </c>
      <c r="AQ40">
        <f t="shared" si="35"/>
        <v>4.1192768919482738E-3</v>
      </c>
      <c r="AR40">
        <f t="shared" si="36"/>
        <v>8.1681469489150463E-2</v>
      </c>
      <c r="AT40">
        <f t="shared" si="27"/>
        <v>1.8421966297080792E-3</v>
      </c>
      <c r="AU40">
        <f t="shared" si="28"/>
        <v>3.3346320281521867E-2</v>
      </c>
      <c r="AW40">
        <f t="shared" si="37"/>
        <v>6.4325685360427549E-3</v>
      </c>
    </row>
    <row r="41" spans="1:49" x14ac:dyDescent="0.2">
      <c r="A41" t="s">
        <v>300</v>
      </c>
      <c r="B41">
        <v>686.53599999999994</v>
      </c>
      <c r="C41">
        <v>1.9427437415927298E-2</v>
      </c>
      <c r="D41">
        <v>3.5058664000459101E-2</v>
      </c>
      <c r="E41">
        <v>1.4935799376248201E-2</v>
      </c>
      <c r="F41">
        <v>2.0174786038343599E-2</v>
      </c>
      <c r="G41">
        <v>2.6491925040415198E-2</v>
      </c>
      <c r="H41">
        <v>1.3243953737514301E-2</v>
      </c>
      <c r="I41">
        <v>2.2273048385802501E-2</v>
      </c>
      <c r="J41">
        <v>4.62484251530524E-2</v>
      </c>
      <c r="K41">
        <v>2.1745901795091501E-2</v>
      </c>
      <c r="L41">
        <v>3.8513996257142198E-2</v>
      </c>
      <c r="M41">
        <v>0.39423781144969899</v>
      </c>
      <c r="N41">
        <v>0.27190416743746398</v>
      </c>
      <c r="O41">
        <v>0.30679766772815498</v>
      </c>
      <c r="P41">
        <v>0.237467040409234</v>
      </c>
      <c r="Q41">
        <v>0.20106860661173001</v>
      </c>
      <c r="R41">
        <v>0.217860243355951</v>
      </c>
      <c r="S41">
        <v>0.217455917439732</v>
      </c>
      <c r="T41">
        <v>0.207930668302717</v>
      </c>
      <c r="U41">
        <v>0.37559794716556899</v>
      </c>
      <c r="V41">
        <v>5.9954655987055301E-2</v>
      </c>
      <c r="W41">
        <v>7.0834826443487903E-2</v>
      </c>
      <c r="X41">
        <v>0.10658953139565</v>
      </c>
      <c r="AA41" t="str">
        <f t="shared" si="19"/>
        <v>DAG_40:6+NH4_</v>
      </c>
      <c r="AB41">
        <f t="shared" si="20"/>
        <v>2.72430507081932E-2</v>
      </c>
      <c r="AC41">
        <f t="shared" si="21"/>
        <v>1.7555292707295899E-2</v>
      </c>
      <c r="AD41">
        <f t="shared" si="22"/>
        <v>1.986793938896475E-2</v>
      </c>
      <c r="AE41">
        <f t="shared" si="23"/>
        <v>3.4260736769427452E-2</v>
      </c>
      <c r="AF41">
        <f t="shared" si="24"/>
        <v>3.0129949026116848E-2</v>
      </c>
      <c r="AG41">
        <f t="shared" si="25"/>
        <v>0.33307098944358149</v>
      </c>
      <c r="AH41">
        <f t="shared" si="26"/>
        <v>0.27213235406869452</v>
      </c>
      <c r="AI41">
        <f t="shared" si="29"/>
        <v>0.21269329287122452</v>
      </c>
      <c r="AJ41">
        <f t="shared" si="30"/>
        <v>0.21777630157631214</v>
      </c>
      <c r="AK41">
        <f t="shared" si="31"/>
        <v>8.8712178919568951E-2</v>
      </c>
      <c r="AM41" t="str">
        <f t="shared" si="32"/>
        <v>DAG_40:6+NH4_</v>
      </c>
      <c r="AN41">
        <f t="shared" si="33"/>
        <v>2.5811393719999631E-2</v>
      </c>
      <c r="AO41">
        <f t="shared" si="34"/>
        <v>0.22487702337587628</v>
      </c>
      <c r="AQ41">
        <f t="shared" si="35"/>
        <v>6.9924747576915686E-3</v>
      </c>
      <c r="AR41">
        <f t="shared" si="36"/>
        <v>9.0386294560130365E-2</v>
      </c>
      <c r="AT41">
        <f t="shared" si="27"/>
        <v>3.1271297778299434E-3</v>
      </c>
      <c r="AU41">
        <f t="shared" si="28"/>
        <v>3.6900050235536386E-2</v>
      </c>
      <c r="AW41">
        <f t="shared" si="37"/>
        <v>7.7463282018299037E-3</v>
      </c>
    </row>
    <row r="42" spans="1:49" x14ac:dyDescent="0.2">
      <c r="A42" t="s">
        <v>301</v>
      </c>
      <c r="B42">
        <v>688.53800000000001</v>
      </c>
      <c r="C42">
        <v>1.85565573641795E-2</v>
      </c>
      <c r="D42">
        <v>1.13220287517816E-2</v>
      </c>
      <c r="E42">
        <v>1.95594558550139E-2</v>
      </c>
      <c r="F42">
        <v>2.7599923079710299E-2</v>
      </c>
      <c r="G42">
        <v>7.9369453357167399E-3</v>
      </c>
      <c r="H42">
        <v>2.38425255869185E-2</v>
      </c>
      <c r="I42">
        <v>2.6310974659588399E-2</v>
      </c>
      <c r="J42">
        <v>2.07548998797271E-2</v>
      </c>
      <c r="K42">
        <v>2.5361238106656098E-2</v>
      </c>
      <c r="L42">
        <v>1.1687614494388999E-2</v>
      </c>
      <c r="M42">
        <v>9.1193183560044896E-2</v>
      </c>
      <c r="N42">
        <v>0.110613403741598</v>
      </c>
      <c r="O42">
        <v>6.1360865851792602E-2</v>
      </c>
      <c r="P42">
        <v>4.5945411441667597E-2</v>
      </c>
      <c r="Q42">
        <v>8.2700382383203097E-2</v>
      </c>
      <c r="R42">
        <v>0.13007295714187</v>
      </c>
      <c r="S42">
        <v>9.5310978285252604E-2</v>
      </c>
      <c r="T42">
        <v>4.8721605442403303E-2</v>
      </c>
      <c r="U42">
        <v>5.69418523482099E-2</v>
      </c>
      <c r="V42">
        <v>2.8483955884419099E-2</v>
      </c>
      <c r="W42">
        <v>0</v>
      </c>
      <c r="X42">
        <v>5.6544973308961903E-2</v>
      </c>
      <c r="AA42" t="str">
        <f t="shared" si="19"/>
        <v>DAG_40:5+NH4_</v>
      </c>
      <c r="AB42">
        <f t="shared" si="20"/>
        <v>1.493929305798055E-2</v>
      </c>
      <c r="AC42">
        <f t="shared" si="21"/>
        <v>2.3579689467362101E-2</v>
      </c>
      <c r="AD42">
        <f t="shared" si="22"/>
        <v>1.5889735461317618E-2</v>
      </c>
      <c r="AE42">
        <f t="shared" si="23"/>
        <v>2.3532937269657751E-2</v>
      </c>
      <c r="AF42">
        <f t="shared" si="24"/>
        <v>1.8524426300522548E-2</v>
      </c>
      <c r="AG42">
        <f t="shared" si="25"/>
        <v>0.10090329365082146</v>
      </c>
      <c r="AH42">
        <f t="shared" si="26"/>
        <v>5.3653138646730103E-2</v>
      </c>
      <c r="AI42">
        <f t="shared" si="29"/>
        <v>7.201629186382795E-2</v>
      </c>
      <c r="AJ42">
        <f t="shared" si="30"/>
        <v>4.2712904116314496E-2</v>
      </c>
      <c r="AK42">
        <f t="shared" si="31"/>
        <v>2.8272486654480952E-2</v>
      </c>
      <c r="AM42" t="str">
        <f t="shared" si="32"/>
        <v>DAG_40:5+NH4_</v>
      </c>
      <c r="AN42">
        <f t="shared" si="33"/>
        <v>1.9293216311368114E-2</v>
      </c>
      <c r="AO42">
        <f t="shared" si="34"/>
        <v>5.9511622986434996E-2</v>
      </c>
      <c r="AQ42">
        <f t="shared" si="35"/>
        <v>4.1073243600622403E-3</v>
      </c>
      <c r="AR42">
        <f t="shared" si="36"/>
        <v>2.8116007795047065E-2</v>
      </c>
      <c r="AT42">
        <f t="shared" si="27"/>
        <v>1.8368512949479983E-3</v>
      </c>
      <c r="AU42">
        <f t="shared" si="28"/>
        <v>1.1478312116996611E-2</v>
      </c>
      <c r="AW42">
        <f t="shared" si="37"/>
        <v>3.2098810326880091E-2</v>
      </c>
    </row>
    <row r="43" spans="1:49" x14ac:dyDescent="0.2">
      <c r="A43" t="s">
        <v>302</v>
      </c>
      <c r="B43">
        <v>690.54</v>
      </c>
      <c r="C43">
        <v>1.5000864120374E-2</v>
      </c>
      <c r="D43">
        <v>1.85052155668269E-2</v>
      </c>
      <c r="E43">
        <v>1.16682820283992E-2</v>
      </c>
      <c r="F43">
        <v>1.83768082757256E-2</v>
      </c>
      <c r="G43">
        <v>1.23115592443358E-2</v>
      </c>
      <c r="H43">
        <v>1.2487207235100301E-2</v>
      </c>
      <c r="I43">
        <v>3.6457468422432799E-3</v>
      </c>
      <c r="J43">
        <v>3.8671424576204698E-3</v>
      </c>
      <c r="K43">
        <v>1.2078051573843399E-2</v>
      </c>
      <c r="L43">
        <v>1.7428506377382299E-2</v>
      </c>
      <c r="M43">
        <v>0</v>
      </c>
      <c r="N43">
        <v>2.0949254540182601E-2</v>
      </c>
      <c r="O43">
        <v>0</v>
      </c>
      <c r="P43">
        <v>3.3314397442864803E-2</v>
      </c>
      <c r="Q43">
        <v>2.5668472130788499E-2</v>
      </c>
      <c r="R43">
        <v>1.10735573789427E-3</v>
      </c>
      <c r="S43">
        <v>1.8829576643662301E-2</v>
      </c>
      <c r="T43">
        <v>1.7513516680483801E-2</v>
      </c>
      <c r="U43">
        <v>1.7484971794486701E-2</v>
      </c>
      <c r="V43">
        <v>2.0832855083119301E-3</v>
      </c>
      <c r="W43">
        <v>6.3880795061593498E-2</v>
      </c>
      <c r="X43">
        <v>1.1969954911525299E-2</v>
      </c>
      <c r="AA43" t="str">
        <f t="shared" si="19"/>
        <v>DAG_40:4+NH4_</v>
      </c>
      <c r="AB43">
        <f t="shared" si="20"/>
        <v>1.6753039843600451E-2</v>
      </c>
      <c r="AC43">
        <f t="shared" si="21"/>
        <v>1.5022545152062399E-2</v>
      </c>
      <c r="AD43">
        <f t="shared" si="22"/>
        <v>1.2399383239718051E-2</v>
      </c>
      <c r="AE43">
        <f t="shared" si="23"/>
        <v>3.7564446499318751E-3</v>
      </c>
      <c r="AF43">
        <f t="shared" si="24"/>
        <v>1.4753278975612849E-2</v>
      </c>
      <c r="AG43">
        <f t="shared" si="25"/>
        <v>1.04746272700913E-2</v>
      </c>
      <c r="AH43">
        <f t="shared" si="26"/>
        <v>1.6657198721432401E-2</v>
      </c>
      <c r="AI43">
        <f t="shared" si="29"/>
        <v>1.8171546662073053E-2</v>
      </c>
      <c r="AJ43">
        <f t="shared" si="30"/>
        <v>9.784128651399316E-3</v>
      </c>
      <c r="AK43">
        <f t="shared" si="31"/>
        <v>3.7925374986559401E-2</v>
      </c>
      <c r="AM43" t="str">
        <f t="shared" si="32"/>
        <v>DAG_40:4+NH4_</v>
      </c>
      <c r="AN43">
        <f t="shared" si="33"/>
        <v>1.2536938372185124E-2</v>
      </c>
      <c r="AO43">
        <f t="shared" si="34"/>
        <v>1.8602575258311094E-2</v>
      </c>
      <c r="AQ43">
        <f t="shared" si="35"/>
        <v>5.1473757822030411E-3</v>
      </c>
      <c r="AR43">
        <f t="shared" si="36"/>
        <v>1.1414567489804048E-2</v>
      </c>
      <c r="AT43">
        <f t="shared" si="27"/>
        <v>2.3019764309484304E-3</v>
      </c>
      <c r="AU43">
        <f t="shared" si="28"/>
        <v>4.6599776640968912E-3</v>
      </c>
      <c r="AW43">
        <f t="shared" si="37"/>
        <v>0.32342909345339543</v>
      </c>
    </row>
    <row r="44" spans="1:49" x14ac:dyDescent="0.2">
      <c r="A44" t="s">
        <v>303</v>
      </c>
      <c r="B44">
        <v>692.54200000000003</v>
      </c>
      <c r="C44">
        <v>6.0068626885387503E-3</v>
      </c>
      <c r="D44">
        <v>0</v>
      </c>
      <c r="E44">
        <v>6.0127063552305599E-3</v>
      </c>
      <c r="F44">
        <v>3.5720765259187499E-3</v>
      </c>
      <c r="G44">
        <v>2.20839811321627E-3</v>
      </c>
      <c r="H44">
        <v>0</v>
      </c>
      <c r="I44">
        <v>1.0286461790909701E-2</v>
      </c>
      <c r="J44">
        <v>4.8800718459320602E-3</v>
      </c>
      <c r="K44">
        <v>3.6084102402549698E-3</v>
      </c>
      <c r="L44">
        <v>5.0060542236756199E-3</v>
      </c>
      <c r="M44">
        <v>3.63956119184339E-2</v>
      </c>
      <c r="N44">
        <v>9.3796487663121195E-2</v>
      </c>
      <c r="O44">
        <v>6.4665713238875405E-2</v>
      </c>
      <c r="P44">
        <v>8.5413383102091803E-2</v>
      </c>
      <c r="Q44">
        <v>3.46317195479698E-2</v>
      </c>
      <c r="R44">
        <v>4.7805522226189598E-2</v>
      </c>
      <c r="S44">
        <v>9.0899301036944293E-3</v>
      </c>
      <c r="T44">
        <v>3.6177980205763398E-2</v>
      </c>
      <c r="U44">
        <v>2.2093696968716901E-2</v>
      </c>
      <c r="V44">
        <v>1.6080818823976498E-2</v>
      </c>
      <c r="W44">
        <v>3.4330834241813199E-2</v>
      </c>
      <c r="X44">
        <v>0</v>
      </c>
      <c r="AA44" t="str">
        <f t="shared" si="19"/>
        <v>DAG_40:3+NH4_</v>
      </c>
      <c r="AB44">
        <f t="shared" si="20"/>
        <v>3.0034313442693751E-3</v>
      </c>
      <c r="AC44">
        <f t="shared" si="21"/>
        <v>4.7923914405746549E-3</v>
      </c>
      <c r="AD44">
        <f t="shared" si="22"/>
        <v>1.104199056608135E-3</v>
      </c>
      <c r="AE44">
        <f t="shared" si="23"/>
        <v>7.5832668184208805E-3</v>
      </c>
      <c r="AF44">
        <f t="shared" si="24"/>
        <v>4.3072322319652953E-3</v>
      </c>
      <c r="AG44">
        <f t="shared" si="25"/>
        <v>6.5096049790777544E-2</v>
      </c>
      <c r="AH44">
        <f t="shared" si="26"/>
        <v>7.5039548170483611E-2</v>
      </c>
      <c r="AI44">
        <f t="shared" si="29"/>
        <v>2.2633955154728914E-2</v>
      </c>
      <c r="AJ44">
        <f t="shared" si="30"/>
        <v>1.9087257896346702E-2</v>
      </c>
      <c r="AK44">
        <f t="shared" si="31"/>
        <v>1.7165417120906599E-2</v>
      </c>
      <c r="AM44" t="str">
        <f t="shared" si="32"/>
        <v>DAG_40:3+NH4_</v>
      </c>
      <c r="AN44">
        <f t="shared" si="33"/>
        <v>4.1581041783676689E-3</v>
      </c>
      <c r="AO44">
        <f t="shared" si="34"/>
        <v>3.9804445626648671E-2</v>
      </c>
      <c r="AQ44">
        <f t="shared" si="35"/>
        <v>2.3882998379965723E-3</v>
      </c>
      <c r="AR44">
        <f t="shared" si="36"/>
        <v>2.7918322454313988E-2</v>
      </c>
      <c r="AT44">
        <f t="shared" si="27"/>
        <v>1.0680801576824141E-3</v>
      </c>
      <c r="AU44">
        <f t="shared" si="28"/>
        <v>1.1397607414592567E-2</v>
      </c>
      <c r="AW44">
        <f t="shared" si="37"/>
        <v>4.5863554194076422E-2</v>
      </c>
    </row>
    <row r="45" spans="1:49" x14ac:dyDescent="0.2">
      <c r="A45" t="s">
        <v>304</v>
      </c>
      <c r="B45">
        <v>694.54399999999998</v>
      </c>
      <c r="C45">
        <v>6.7547935175297398E-3</v>
      </c>
      <c r="D45">
        <v>0</v>
      </c>
      <c r="E45">
        <v>3.3436336031626001E-3</v>
      </c>
      <c r="F45">
        <v>0</v>
      </c>
      <c r="G45">
        <v>0</v>
      </c>
      <c r="H45">
        <v>0</v>
      </c>
      <c r="I45">
        <v>0</v>
      </c>
      <c r="J45">
        <v>0</v>
      </c>
      <c r="K45">
        <v>7.3131159529504696E-3</v>
      </c>
      <c r="L45">
        <v>0</v>
      </c>
      <c r="M45">
        <v>2.5565463475101202E-2</v>
      </c>
      <c r="N45">
        <v>2.4686588549635999E-2</v>
      </c>
      <c r="O45">
        <v>0</v>
      </c>
      <c r="P45">
        <v>0</v>
      </c>
      <c r="Q45">
        <v>0</v>
      </c>
      <c r="R45">
        <v>6.7705470889578903E-4</v>
      </c>
      <c r="S45">
        <v>0</v>
      </c>
      <c r="T45">
        <v>0</v>
      </c>
      <c r="U45">
        <v>7.9070296890003493E-3</v>
      </c>
      <c r="V45">
        <v>2.95072192920336E-3</v>
      </c>
      <c r="W45">
        <v>0</v>
      </c>
      <c r="X45">
        <v>0</v>
      </c>
      <c r="AA45" t="str">
        <f t="shared" si="19"/>
        <v>DAG_40:2+NH4_</v>
      </c>
      <c r="AB45">
        <f t="shared" si="20"/>
        <v>3.3773967587648699E-3</v>
      </c>
      <c r="AC45">
        <f t="shared" si="21"/>
        <v>1.6718168015813E-3</v>
      </c>
      <c r="AD45">
        <f t="shared" si="22"/>
        <v>0</v>
      </c>
      <c r="AE45">
        <f t="shared" si="23"/>
        <v>0</v>
      </c>
      <c r="AF45">
        <f t="shared" si="24"/>
        <v>3.6565579764752348E-3</v>
      </c>
      <c r="AG45">
        <f t="shared" si="25"/>
        <v>2.5126026012368602E-2</v>
      </c>
      <c r="AH45">
        <f t="shared" si="26"/>
        <v>0</v>
      </c>
      <c r="AI45">
        <f t="shared" si="29"/>
        <v>0</v>
      </c>
      <c r="AJ45">
        <f t="shared" si="30"/>
        <v>5.4288758091018546E-3</v>
      </c>
      <c r="AK45">
        <f t="shared" si="31"/>
        <v>0</v>
      </c>
      <c r="AM45" t="str">
        <f t="shared" si="32"/>
        <v>DAG_40:2+NH4_</v>
      </c>
      <c r="AN45">
        <f t="shared" si="33"/>
        <v>1.7411543073642809E-3</v>
      </c>
      <c r="AO45">
        <f t="shared" si="34"/>
        <v>6.1109803642940917E-3</v>
      </c>
      <c r="AQ45">
        <f t="shared" si="35"/>
        <v>1.7616827828261035E-3</v>
      </c>
      <c r="AR45">
        <f t="shared" si="36"/>
        <v>1.0886568222595852E-2</v>
      </c>
      <c r="AT45">
        <f t="shared" si="27"/>
        <v>7.8784849143803324E-4</v>
      </c>
      <c r="AU45">
        <f t="shared" si="28"/>
        <v>4.4444228658929727E-3</v>
      </c>
      <c r="AW45">
        <f t="shared" si="37"/>
        <v>0.42332716552661953</v>
      </c>
    </row>
    <row r="46" spans="1:49" x14ac:dyDescent="0.2">
      <c r="A46" t="s">
        <v>305</v>
      </c>
      <c r="B46">
        <v>696.54600000000005</v>
      </c>
      <c r="C46">
        <v>0</v>
      </c>
      <c r="D46">
        <v>0</v>
      </c>
      <c r="E46">
        <v>1.04658724704187E-2</v>
      </c>
      <c r="F46">
        <v>0</v>
      </c>
      <c r="G46">
        <v>7.3666537589006202E-3</v>
      </c>
      <c r="H46">
        <v>0</v>
      </c>
      <c r="I46">
        <v>0</v>
      </c>
      <c r="J46">
        <v>3.8671424576204698E-3</v>
      </c>
      <c r="K46">
        <v>0</v>
      </c>
      <c r="L46">
        <v>4.0219630101651499E-3</v>
      </c>
      <c r="M46">
        <v>1.68337992522757E-2</v>
      </c>
      <c r="N46">
        <v>5.9387896642798102E-2</v>
      </c>
      <c r="O46">
        <v>0</v>
      </c>
      <c r="P46">
        <v>3.9257665272698597E-2</v>
      </c>
      <c r="Q46">
        <v>0</v>
      </c>
      <c r="R46">
        <v>0</v>
      </c>
      <c r="S46">
        <v>0</v>
      </c>
      <c r="T46">
        <v>1.5504848659612901E-2</v>
      </c>
      <c r="U46">
        <v>0</v>
      </c>
      <c r="V46">
        <v>0</v>
      </c>
      <c r="W46">
        <v>0</v>
      </c>
      <c r="X46">
        <v>0</v>
      </c>
      <c r="AA46" t="str">
        <f t="shared" si="19"/>
        <v>DAG_40:1+NH4_</v>
      </c>
      <c r="AB46">
        <f t="shared" si="20"/>
        <v>0</v>
      </c>
      <c r="AC46">
        <f t="shared" si="21"/>
        <v>5.2329362352093499E-3</v>
      </c>
      <c r="AD46">
        <f t="shared" si="22"/>
        <v>3.6833268794503101E-3</v>
      </c>
      <c r="AE46">
        <f t="shared" si="23"/>
        <v>1.9335712288102349E-3</v>
      </c>
      <c r="AF46">
        <f t="shared" si="24"/>
        <v>2.0109815050825749E-3</v>
      </c>
      <c r="AG46">
        <f t="shared" si="25"/>
        <v>3.8110847947536899E-2</v>
      </c>
      <c r="AH46">
        <f t="shared" si="26"/>
        <v>1.9628832636349298E-2</v>
      </c>
      <c r="AI46">
        <f t="shared" si="29"/>
        <v>7.7524243298064503E-3</v>
      </c>
      <c r="AJ46">
        <f t="shared" si="30"/>
        <v>0</v>
      </c>
      <c r="AK46">
        <f t="shared" si="31"/>
        <v>0</v>
      </c>
      <c r="AM46" t="str">
        <f t="shared" si="32"/>
        <v>DAG_40:1+NH4_</v>
      </c>
      <c r="AN46">
        <f t="shared" si="33"/>
        <v>2.5721631697104941E-3</v>
      </c>
      <c r="AO46">
        <f t="shared" si="34"/>
        <v>1.3098420982738529E-2</v>
      </c>
      <c r="AQ46">
        <f t="shared" si="35"/>
        <v>1.9782028457187716E-3</v>
      </c>
      <c r="AR46">
        <f t="shared" si="36"/>
        <v>1.6124397071908138E-2</v>
      </c>
      <c r="AT46">
        <f t="shared" si="27"/>
        <v>8.8467920726214037E-4</v>
      </c>
      <c r="AU46">
        <f t="shared" si="28"/>
        <v>6.5827575393670162E-3</v>
      </c>
      <c r="AW46">
        <f t="shared" si="37"/>
        <v>0.21894986542146316</v>
      </c>
    </row>
    <row r="47" spans="1:49" x14ac:dyDescent="0.2">
      <c r="A47" t="s">
        <v>306</v>
      </c>
      <c r="B47">
        <v>698.548</v>
      </c>
      <c r="C47">
        <v>0</v>
      </c>
      <c r="D47">
        <v>0</v>
      </c>
      <c r="E47">
        <v>0</v>
      </c>
      <c r="F47">
        <v>0</v>
      </c>
      <c r="G47">
        <v>0</v>
      </c>
      <c r="H47">
        <v>3.71016266454452E-3</v>
      </c>
      <c r="I47">
        <v>0</v>
      </c>
      <c r="J47">
        <v>0</v>
      </c>
      <c r="K47">
        <v>3.6084102402549698E-3</v>
      </c>
      <c r="L47">
        <v>0</v>
      </c>
      <c r="M47">
        <v>0</v>
      </c>
      <c r="N47">
        <v>4.8881593927092799E-2</v>
      </c>
      <c r="O47">
        <v>0</v>
      </c>
      <c r="P47">
        <v>0</v>
      </c>
      <c r="Q47">
        <v>0</v>
      </c>
      <c r="R47">
        <v>1.5307407126627801E-2</v>
      </c>
      <c r="S47">
        <v>0</v>
      </c>
      <c r="T47">
        <v>1.5504848659612901E-2</v>
      </c>
      <c r="U47">
        <v>2.8622596413645398E-3</v>
      </c>
      <c r="V47">
        <v>0</v>
      </c>
      <c r="W47">
        <v>0</v>
      </c>
      <c r="X47">
        <v>0</v>
      </c>
      <c r="AA47" t="str">
        <f t="shared" si="19"/>
        <v>DAG_40:0+NH4_</v>
      </c>
      <c r="AB47">
        <f t="shared" si="20"/>
        <v>0</v>
      </c>
      <c r="AC47">
        <f t="shared" si="21"/>
        <v>0</v>
      </c>
      <c r="AD47">
        <f t="shared" si="22"/>
        <v>1.85508133227226E-3</v>
      </c>
      <c r="AE47">
        <f t="shared" si="23"/>
        <v>0</v>
      </c>
      <c r="AF47">
        <f t="shared" si="24"/>
        <v>1.8042051201274849E-3</v>
      </c>
      <c r="AG47">
        <f t="shared" si="25"/>
        <v>2.44407969635464E-2</v>
      </c>
      <c r="AH47">
        <f t="shared" si="26"/>
        <v>0</v>
      </c>
      <c r="AI47">
        <f t="shared" si="29"/>
        <v>7.7524243298064503E-3</v>
      </c>
      <c r="AJ47">
        <f t="shared" si="30"/>
        <v>1.4311298206822699E-3</v>
      </c>
      <c r="AK47">
        <f t="shared" si="31"/>
        <v>0</v>
      </c>
      <c r="AM47" t="str">
        <f t="shared" si="32"/>
        <v>DAG_40:0+NH4_</v>
      </c>
      <c r="AN47">
        <f t="shared" si="33"/>
        <v>7.3185729047994894E-4</v>
      </c>
      <c r="AO47">
        <f t="shared" si="34"/>
        <v>6.7248702228070237E-3</v>
      </c>
      <c r="AQ47">
        <f t="shared" si="35"/>
        <v>1.0022982835333992E-3</v>
      </c>
      <c r="AR47">
        <f t="shared" si="36"/>
        <v>1.0408906933467332E-2</v>
      </c>
      <c r="AT47">
        <f t="shared" si="27"/>
        <v>4.4824141914240773E-4</v>
      </c>
      <c r="AU47">
        <f t="shared" si="28"/>
        <v>4.2494184611854896E-3</v>
      </c>
      <c r="AW47">
        <f t="shared" si="37"/>
        <v>0.26808998424853953</v>
      </c>
    </row>
    <row r="48" spans="1:49" x14ac:dyDescent="0.2">
      <c r="A48" t="s">
        <v>307</v>
      </c>
      <c r="B48">
        <v>704.55399999999997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1.8991300352134901E-3</v>
      </c>
      <c r="K48">
        <v>1.63901310831007E-3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5.2942222840084404E-3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AA48" t="str">
        <f t="shared" si="19"/>
        <v>DAG_42:11+NH4_</v>
      </c>
      <c r="AB48">
        <f t="shared" si="20"/>
        <v>0</v>
      </c>
      <c r="AC48">
        <f t="shared" si="21"/>
        <v>0</v>
      </c>
      <c r="AD48">
        <f t="shared" si="22"/>
        <v>0</v>
      </c>
      <c r="AE48">
        <f t="shared" si="23"/>
        <v>9.4956501760674503E-4</v>
      </c>
      <c r="AF48">
        <f t="shared" si="24"/>
        <v>8.1950655415503502E-4</v>
      </c>
      <c r="AG48">
        <f t="shared" si="25"/>
        <v>0</v>
      </c>
      <c r="AH48">
        <f t="shared" si="26"/>
        <v>0</v>
      </c>
      <c r="AI48">
        <f t="shared" si="29"/>
        <v>0</v>
      </c>
      <c r="AJ48">
        <f t="shared" si="30"/>
        <v>0</v>
      </c>
      <c r="AK48">
        <f t="shared" si="31"/>
        <v>0</v>
      </c>
      <c r="AM48" t="str">
        <f t="shared" si="32"/>
        <v>DAG_42:11+NH4_</v>
      </c>
      <c r="AN48">
        <f t="shared" si="33"/>
        <v>3.5381431435235598E-4</v>
      </c>
      <c r="AO48">
        <f t="shared" si="34"/>
        <v>0</v>
      </c>
      <c r="AQ48">
        <f t="shared" si="35"/>
        <v>4.8665744363012123E-4</v>
      </c>
      <c r="AR48">
        <f t="shared" si="36"/>
        <v>0</v>
      </c>
      <c r="AT48">
        <f t="shared" si="27"/>
        <v>2.1763982514264461E-4</v>
      </c>
      <c r="AU48">
        <f t="shared" si="28"/>
        <v>0</v>
      </c>
      <c r="AW48">
        <f t="shared" si="37"/>
        <v>0.17934260445212333</v>
      </c>
    </row>
    <row r="49" spans="1:49" x14ac:dyDescent="0.2">
      <c r="A49" t="s">
        <v>308</v>
      </c>
      <c r="B49">
        <v>706.55600000000004</v>
      </c>
      <c r="C49">
        <v>0</v>
      </c>
      <c r="D49">
        <v>0</v>
      </c>
      <c r="E49">
        <v>8.5214732090023605E-3</v>
      </c>
      <c r="F49">
        <v>5.2453697427423101E-3</v>
      </c>
      <c r="G49">
        <v>0</v>
      </c>
      <c r="H49">
        <v>0</v>
      </c>
      <c r="I49">
        <v>1.79040400108489E-3</v>
      </c>
      <c r="J49">
        <v>2.50463039807461E-3</v>
      </c>
      <c r="K49">
        <v>0</v>
      </c>
      <c r="L49">
        <v>7.1765872328574398E-3</v>
      </c>
      <c r="M49">
        <v>6.3859033363000998E-3</v>
      </c>
      <c r="N49">
        <v>1.37218022429099E-2</v>
      </c>
      <c r="O49">
        <v>0</v>
      </c>
      <c r="P49">
        <v>0</v>
      </c>
      <c r="Q49">
        <v>1.2963304984197E-2</v>
      </c>
      <c r="R49">
        <v>0</v>
      </c>
      <c r="S49">
        <v>1.01858096551663E-2</v>
      </c>
      <c r="T49">
        <v>0</v>
      </c>
      <c r="U49">
        <v>0</v>
      </c>
      <c r="V49">
        <v>2.7323981584214299E-2</v>
      </c>
      <c r="W49">
        <v>0</v>
      </c>
      <c r="X49">
        <v>0</v>
      </c>
      <c r="AA49" t="str">
        <f t="shared" si="19"/>
        <v>DAG_42:10+NH4_</v>
      </c>
      <c r="AB49">
        <f t="shared" si="20"/>
        <v>0</v>
      </c>
      <c r="AC49">
        <f t="shared" si="21"/>
        <v>6.8834214758723353E-3</v>
      </c>
      <c r="AD49">
        <f t="shared" si="22"/>
        <v>0</v>
      </c>
      <c r="AE49">
        <f t="shared" si="23"/>
        <v>2.1475171995797501E-3</v>
      </c>
      <c r="AF49">
        <f t="shared" si="24"/>
        <v>3.5882936164287199E-3</v>
      </c>
      <c r="AG49">
        <f t="shared" si="25"/>
        <v>1.0053852789605E-2</v>
      </c>
      <c r="AH49">
        <f t="shared" si="26"/>
        <v>0</v>
      </c>
      <c r="AI49">
        <f t="shared" si="29"/>
        <v>5.0929048275831501E-3</v>
      </c>
      <c r="AJ49">
        <f t="shared" si="30"/>
        <v>1.366199079210715E-2</v>
      </c>
      <c r="AK49">
        <f t="shared" si="31"/>
        <v>0</v>
      </c>
      <c r="AM49" t="str">
        <f t="shared" si="32"/>
        <v>DAG_42:10+NH4_</v>
      </c>
      <c r="AN49">
        <f t="shared" si="33"/>
        <v>2.523846458376161E-3</v>
      </c>
      <c r="AO49">
        <f t="shared" si="34"/>
        <v>5.7617496818590606E-3</v>
      </c>
      <c r="AQ49">
        <f t="shared" si="35"/>
        <v>2.8731588751496574E-3</v>
      </c>
      <c r="AR49">
        <f t="shared" si="36"/>
        <v>6.07615896186632E-3</v>
      </c>
      <c r="AT49">
        <f t="shared" si="27"/>
        <v>1.284915710998293E-3</v>
      </c>
      <c r="AU49">
        <f t="shared" si="28"/>
        <v>2.4805815087686062E-3</v>
      </c>
      <c r="AW49">
        <f t="shared" si="37"/>
        <v>0.32482378334621476</v>
      </c>
    </row>
    <row r="50" spans="1:49" x14ac:dyDescent="0.2">
      <c r="A50" t="s">
        <v>309</v>
      </c>
      <c r="B50">
        <v>708.55799999999999</v>
      </c>
      <c r="C50">
        <v>1.67679566818302E-3</v>
      </c>
      <c r="D50">
        <v>0</v>
      </c>
      <c r="E50">
        <v>1.74534679407073E-3</v>
      </c>
      <c r="F50">
        <v>0</v>
      </c>
      <c r="G50">
        <v>0</v>
      </c>
      <c r="H50">
        <v>0</v>
      </c>
      <c r="I50">
        <v>0</v>
      </c>
      <c r="J50">
        <v>1.6712899371713E-3</v>
      </c>
      <c r="K50">
        <v>3.7829372888496899E-3</v>
      </c>
      <c r="L50">
        <v>4.8196228467447299E-3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6.84813361405293E-4</v>
      </c>
      <c r="U50">
        <v>0</v>
      </c>
      <c r="V50">
        <v>0</v>
      </c>
      <c r="W50">
        <v>1.6998755862887498E-2</v>
      </c>
      <c r="X50">
        <v>0</v>
      </c>
      <c r="AA50" t="str">
        <f t="shared" si="19"/>
        <v>DAG_42:9+NH4_</v>
      </c>
      <c r="AB50">
        <f t="shared" si="20"/>
        <v>8.3839783409151E-4</v>
      </c>
      <c r="AC50">
        <f t="shared" si="21"/>
        <v>8.7267339703536501E-4</v>
      </c>
      <c r="AD50">
        <f t="shared" si="22"/>
        <v>0</v>
      </c>
      <c r="AE50">
        <f t="shared" si="23"/>
        <v>8.3564496858565002E-4</v>
      </c>
      <c r="AF50">
        <f t="shared" si="24"/>
        <v>4.3012800677972099E-3</v>
      </c>
      <c r="AG50">
        <f t="shared" si="25"/>
        <v>0</v>
      </c>
      <c r="AH50">
        <f t="shared" si="26"/>
        <v>0</v>
      </c>
      <c r="AI50">
        <f t="shared" si="29"/>
        <v>3.424066807026465E-4</v>
      </c>
      <c r="AJ50">
        <f t="shared" si="30"/>
        <v>0</v>
      </c>
      <c r="AK50">
        <f t="shared" si="31"/>
        <v>8.4993779314437492E-3</v>
      </c>
      <c r="AM50" t="str">
        <f t="shared" si="32"/>
        <v>DAG_42:9+NH4_</v>
      </c>
      <c r="AN50">
        <f t="shared" si="33"/>
        <v>1.3695992535019471E-3</v>
      </c>
      <c r="AO50">
        <f t="shared" si="34"/>
        <v>1.7683569224292792E-3</v>
      </c>
      <c r="AQ50">
        <f t="shared" si="35"/>
        <v>1.6796407313239049E-3</v>
      </c>
      <c r="AR50">
        <f t="shared" si="36"/>
        <v>3.7656751231016023E-3</v>
      </c>
      <c r="AT50">
        <f t="shared" si="27"/>
        <v>7.5115817060354229E-4</v>
      </c>
      <c r="AU50">
        <f t="shared" si="28"/>
        <v>1.5373304314485262E-3</v>
      </c>
      <c r="AW50">
        <f t="shared" si="37"/>
        <v>0.83654752620485739</v>
      </c>
    </row>
    <row r="51" spans="1:49" x14ac:dyDescent="0.2">
      <c r="A51" t="s">
        <v>310</v>
      </c>
      <c r="B51">
        <v>710.56</v>
      </c>
      <c r="C51">
        <v>1.4756291959816599E-3</v>
      </c>
      <c r="D51">
        <v>0</v>
      </c>
      <c r="E51">
        <v>6.1829589871664203E-3</v>
      </c>
      <c r="F51">
        <v>2.5919710607663002E-3</v>
      </c>
      <c r="G51">
        <v>0</v>
      </c>
      <c r="H51">
        <v>0</v>
      </c>
      <c r="I51">
        <v>0</v>
      </c>
      <c r="J51">
        <v>1.0918378111626501E-2</v>
      </c>
      <c r="K51">
        <v>0</v>
      </c>
      <c r="L51">
        <v>0</v>
      </c>
      <c r="M51">
        <v>0</v>
      </c>
      <c r="N51">
        <v>0</v>
      </c>
      <c r="O51">
        <v>0</v>
      </c>
      <c r="P51">
        <v>3.9257665272698597E-2</v>
      </c>
      <c r="Q51">
        <v>1.2963304984197E-2</v>
      </c>
      <c r="R51">
        <v>9.3260359908564697E-3</v>
      </c>
      <c r="S51">
        <v>4.6749735058351496E-3</v>
      </c>
      <c r="T51">
        <v>0</v>
      </c>
      <c r="U51">
        <v>0</v>
      </c>
      <c r="V51">
        <v>3.2161637647952997E-2</v>
      </c>
      <c r="W51">
        <v>0</v>
      </c>
      <c r="X51">
        <v>0</v>
      </c>
      <c r="AA51" t="str">
        <f t="shared" si="19"/>
        <v>DAG_42:8+NH4_</v>
      </c>
      <c r="AB51">
        <f t="shared" si="20"/>
        <v>7.3781459799082997E-4</v>
      </c>
      <c r="AC51">
        <f t="shared" si="21"/>
        <v>4.3874650239663603E-3</v>
      </c>
      <c r="AD51">
        <f t="shared" si="22"/>
        <v>0</v>
      </c>
      <c r="AE51">
        <f t="shared" si="23"/>
        <v>5.4591890558132504E-3</v>
      </c>
      <c r="AF51">
        <f t="shared" si="24"/>
        <v>0</v>
      </c>
      <c r="AG51">
        <f t="shared" si="25"/>
        <v>0</v>
      </c>
      <c r="AH51">
        <f t="shared" si="26"/>
        <v>1.9628832636349298E-2</v>
      </c>
      <c r="AI51">
        <f t="shared" si="29"/>
        <v>2.3374867529175748E-3</v>
      </c>
      <c r="AJ51">
        <f t="shared" si="30"/>
        <v>1.6080818823976498E-2</v>
      </c>
      <c r="AK51">
        <f t="shared" si="31"/>
        <v>0</v>
      </c>
      <c r="AM51" t="str">
        <f t="shared" si="32"/>
        <v>DAG_42:8+NH4_</v>
      </c>
      <c r="AN51">
        <f t="shared" si="33"/>
        <v>2.116893735554088E-3</v>
      </c>
      <c r="AO51">
        <f t="shared" si="34"/>
        <v>7.6094276426486749E-3</v>
      </c>
      <c r="AQ51">
        <f t="shared" si="35"/>
        <v>2.6072384541170651E-3</v>
      </c>
      <c r="AR51">
        <f t="shared" si="36"/>
        <v>9.4846020447869155E-3</v>
      </c>
      <c r="AT51">
        <f t="shared" si="27"/>
        <v>1.1659924833914447E-3</v>
      </c>
      <c r="AU51">
        <f t="shared" si="28"/>
        <v>3.8720725705143179E-3</v>
      </c>
      <c r="AW51">
        <f t="shared" si="37"/>
        <v>0.27157884332584742</v>
      </c>
    </row>
    <row r="52" spans="1:49" x14ac:dyDescent="0.2">
      <c r="A52" t="s">
        <v>311</v>
      </c>
      <c r="B52">
        <v>712.56200000000001</v>
      </c>
      <c r="C52">
        <v>0</v>
      </c>
      <c r="D52">
        <v>6.7240296417489596E-4</v>
      </c>
      <c r="E52">
        <v>0</v>
      </c>
      <c r="F52">
        <v>2.0570469099301502E-3</v>
      </c>
      <c r="G52">
        <v>0</v>
      </c>
      <c r="H52">
        <v>0</v>
      </c>
      <c r="I52">
        <v>0</v>
      </c>
      <c r="J52">
        <v>1.6468405004166199E-3</v>
      </c>
      <c r="K52">
        <v>0</v>
      </c>
      <c r="L52">
        <v>0</v>
      </c>
      <c r="M52">
        <v>1.6926820035052501E-2</v>
      </c>
      <c r="N52">
        <v>0</v>
      </c>
      <c r="O52">
        <v>7.9863010802181306E-2</v>
      </c>
      <c r="P52">
        <v>0</v>
      </c>
      <c r="Q52">
        <v>0</v>
      </c>
      <c r="R52">
        <v>3.0614814253255698E-2</v>
      </c>
      <c r="S52">
        <v>8.6915310113027892E-3</v>
      </c>
      <c r="T52">
        <v>0</v>
      </c>
      <c r="U52">
        <v>0</v>
      </c>
      <c r="V52">
        <v>0</v>
      </c>
      <c r="W52">
        <v>6.7136888651995203E-3</v>
      </c>
      <c r="X52">
        <v>0</v>
      </c>
      <c r="AA52" t="str">
        <f t="shared" si="19"/>
        <v>DAG_42:7+NH4_</v>
      </c>
      <c r="AB52">
        <f t="shared" si="20"/>
        <v>3.3620148208744798E-4</v>
      </c>
      <c r="AC52">
        <f t="shared" si="21"/>
        <v>1.0285234549650751E-3</v>
      </c>
      <c r="AD52">
        <f t="shared" si="22"/>
        <v>0</v>
      </c>
      <c r="AE52">
        <f t="shared" si="23"/>
        <v>8.2342025020830996E-4</v>
      </c>
      <c r="AF52">
        <f t="shared" si="24"/>
        <v>0</v>
      </c>
      <c r="AG52">
        <f t="shared" si="25"/>
        <v>8.4634100175262506E-3</v>
      </c>
      <c r="AH52">
        <f t="shared" si="26"/>
        <v>3.9931505401090653E-2</v>
      </c>
      <c r="AI52">
        <f t="shared" si="29"/>
        <v>4.3457655056513946E-3</v>
      </c>
      <c r="AJ52">
        <f t="shared" si="30"/>
        <v>0</v>
      </c>
      <c r="AK52">
        <f t="shared" si="31"/>
        <v>3.3568444325997602E-3</v>
      </c>
      <c r="AM52" t="str">
        <f t="shared" si="32"/>
        <v>DAG_42:7+NH4_</v>
      </c>
      <c r="AN52">
        <f t="shared" si="33"/>
        <v>4.3762903745216662E-4</v>
      </c>
      <c r="AO52">
        <f t="shared" si="34"/>
        <v>1.1219505071373611E-2</v>
      </c>
      <c r="AQ52">
        <f t="shared" si="35"/>
        <v>4.7204792402828603E-4</v>
      </c>
      <c r="AR52">
        <f t="shared" si="36"/>
        <v>1.6331886333672468E-2</v>
      </c>
      <c r="AT52">
        <f t="shared" si="27"/>
        <v>2.1110624935298078E-4</v>
      </c>
      <c r="AU52">
        <f t="shared" si="28"/>
        <v>6.6674646757719129E-3</v>
      </c>
      <c r="AW52">
        <f t="shared" si="37"/>
        <v>0.21397590881325176</v>
      </c>
    </row>
    <row r="53" spans="1:49" x14ac:dyDescent="0.2">
      <c r="A53" t="s">
        <v>312</v>
      </c>
      <c r="B53">
        <v>714.56399999999996</v>
      </c>
      <c r="C53">
        <v>5.0912052141074103E-3</v>
      </c>
      <c r="D53">
        <v>3.4092742974968998E-3</v>
      </c>
      <c r="E53">
        <v>3.4177311919100402E-3</v>
      </c>
      <c r="F53">
        <v>1.21738696300578E-2</v>
      </c>
      <c r="G53">
        <v>0</v>
      </c>
      <c r="H53">
        <v>3.8896111464342999E-3</v>
      </c>
      <c r="I53">
        <v>5.2488399713293598E-3</v>
      </c>
      <c r="J53">
        <v>0</v>
      </c>
      <c r="K53">
        <v>3.6584276799151798E-3</v>
      </c>
      <c r="L53">
        <v>1.7428506377382299E-2</v>
      </c>
      <c r="M53">
        <v>1.4350273426928001E-3</v>
      </c>
      <c r="N53">
        <v>4.5635843089818599E-2</v>
      </c>
      <c r="O53">
        <v>1.18377573109151E-2</v>
      </c>
      <c r="P53">
        <v>0</v>
      </c>
      <c r="Q53">
        <v>4.1309273851503701E-2</v>
      </c>
      <c r="R53">
        <v>1.3061779892602101E-2</v>
      </c>
      <c r="S53">
        <v>0</v>
      </c>
      <c r="T53">
        <v>6.3953380139568902E-2</v>
      </c>
      <c r="U53">
        <v>2.4955956610081501E-2</v>
      </c>
      <c r="V53">
        <v>1.7587374103403702E-2</v>
      </c>
      <c r="W53">
        <v>1.51665957233351E-2</v>
      </c>
      <c r="X53">
        <v>2.89881104790723E-2</v>
      </c>
      <c r="AA53" t="str">
        <f t="shared" si="19"/>
        <v>DAG_42:6+NH4_</v>
      </c>
      <c r="AB53">
        <f t="shared" si="20"/>
        <v>4.2502397558021546E-3</v>
      </c>
      <c r="AC53">
        <f t="shared" si="21"/>
        <v>7.7958004109839199E-3</v>
      </c>
      <c r="AD53">
        <f t="shared" si="22"/>
        <v>1.9448055732171499E-3</v>
      </c>
      <c r="AE53">
        <f t="shared" si="23"/>
        <v>2.6244199856646799E-3</v>
      </c>
      <c r="AF53">
        <f t="shared" si="24"/>
        <v>1.0543467028648739E-2</v>
      </c>
      <c r="AG53">
        <f t="shared" si="25"/>
        <v>2.3535435216255701E-2</v>
      </c>
      <c r="AH53">
        <f t="shared" si="26"/>
        <v>5.91887865545755E-3</v>
      </c>
      <c r="AI53">
        <f t="shared" si="29"/>
        <v>3.1976690069784451E-2</v>
      </c>
      <c r="AJ53">
        <f t="shared" si="30"/>
        <v>2.1271665356742603E-2</v>
      </c>
      <c r="AK53">
        <f t="shared" si="31"/>
        <v>2.2077353101203699E-2</v>
      </c>
      <c r="AM53" t="str">
        <f t="shared" si="32"/>
        <v>DAG_42:6+NH4_</v>
      </c>
      <c r="AN53">
        <f t="shared" si="33"/>
        <v>5.4317465508633284E-3</v>
      </c>
      <c r="AO53">
        <f t="shared" si="34"/>
        <v>2.0956004479888803E-2</v>
      </c>
      <c r="AQ53">
        <f t="shared" si="35"/>
        <v>3.6453475495690285E-3</v>
      </c>
      <c r="AR53">
        <f t="shared" si="36"/>
        <v>9.4284302958462518E-3</v>
      </c>
      <c r="AT53">
        <f t="shared" si="27"/>
        <v>1.6302489844897262E-3</v>
      </c>
      <c r="AU53">
        <f t="shared" si="28"/>
        <v>3.8491405500369271E-3</v>
      </c>
      <c r="AW53">
        <f t="shared" si="37"/>
        <v>1.7596412233790756E-2</v>
      </c>
    </row>
    <row r="54" spans="1:49" x14ac:dyDescent="0.2">
      <c r="A54" t="s">
        <v>313</v>
      </c>
      <c r="B54">
        <v>716.56600000000003</v>
      </c>
      <c r="C54">
        <v>6.7341577686261505E-4</v>
      </c>
      <c r="D54">
        <v>0</v>
      </c>
      <c r="E54">
        <v>0</v>
      </c>
      <c r="F54">
        <v>2.5056241228318299E-3</v>
      </c>
      <c r="G54">
        <v>0</v>
      </c>
      <c r="H54">
        <v>0</v>
      </c>
      <c r="I54">
        <v>0</v>
      </c>
      <c r="J54">
        <v>3.9207462752722504E-3</v>
      </c>
      <c r="K54">
        <v>7.2668379201701501E-3</v>
      </c>
      <c r="L54">
        <v>2.3949485112805102E-3</v>
      </c>
      <c r="M54">
        <v>0</v>
      </c>
      <c r="N54">
        <v>2.0949254540182601E-2</v>
      </c>
      <c r="O54">
        <v>3.42270046295063E-2</v>
      </c>
      <c r="P54">
        <v>0</v>
      </c>
      <c r="Q54">
        <v>1.10007737703379E-2</v>
      </c>
      <c r="R54">
        <v>0</v>
      </c>
      <c r="S54">
        <v>9.3806203741439807E-3</v>
      </c>
      <c r="T54">
        <v>1.5504848659612901E-2</v>
      </c>
      <c r="U54">
        <v>3.2923669103479401E-2</v>
      </c>
      <c r="V54">
        <v>1.6080818823976498E-2</v>
      </c>
      <c r="W54">
        <v>2.4827454882988299E-3</v>
      </c>
      <c r="X54">
        <v>0</v>
      </c>
      <c r="AA54" t="str">
        <f t="shared" si="19"/>
        <v>DAG_42:5+NH4_</v>
      </c>
      <c r="AB54">
        <f t="shared" si="20"/>
        <v>3.3670788843130753E-4</v>
      </c>
      <c r="AC54">
        <f t="shared" si="21"/>
        <v>1.252812061415915E-3</v>
      </c>
      <c r="AD54">
        <f t="shared" si="22"/>
        <v>0</v>
      </c>
      <c r="AE54">
        <f t="shared" si="23"/>
        <v>1.9603731376361252E-3</v>
      </c>
      <c r="AF54">
        <f t="shared" si="24"/>
        <v>4.8308932157253301E-3</v>
      </c>
      <c r="AG54">
        <f t="shared" si="25"/>
        <v>1.04746272700913E-2</v>
      </c>
      <c r="AH54">
        <f t="shared" si="26"/>
        <v>1.711350231475315E-2</v>
      </c>
      <c r="AI54">
        <f t="shared" si="29"/>
        <v>1.244273451687844E-2</v>
      </c>
      <c r="AJ54">
        <f t="shared" si="30"/>
        <v>2.4502243963727952E-2</v>
      </c>
      <c r="AK54">
        <f t="shared" si="31"/>
        <v>1.241372744149415E-3</v>
      </c>
      <c r="AM54" t="str">
        <f t="shared" si="32"/>
        <v>DAG_42:5+NH4_</v>
      </c>
      <c r="AN54">
        <f t="shared" si="33"/>
        <v>1.6761572606417356E-3</v>
      </c>
      <c r="AO54">
        <f t="shared" si="34"/>
        <v>1.3154896161920051E-2</v>
      </c>
      <c r="AQ54">
        <f t="shared" si="35"/>
        <v>1.9245770023473571E-3</v>
      </c>
      <c r="AR54">
        <f t="shared" si="36"/>
        <v>8.5740293995207589E-3</v>
      </c>
      <c r="AT54">
        <f t="shared" si="27"/>
        <v>8.6069700103629258E-4</v>
      </c>
      <c r="AU54">
        <f t="shared" si="28"/>
        <v>3.5003328447412519E-3</v>
      </c>
      <c r="AW54">
        <f t="shared" si="37"/>
        <v>3.8448785416130372E-2</v>
      </c>
    </row>
    <row r="55" spans="1:49" x14ac:dyDescent="0.2">
      <c r="A55" t="s">
        <v>314</v>
      </c>
      <c r="B55">
        <v>718.56799999999998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2.77337845587022E-3</v>
      </c>
      <c r="J55">
        <v>1.6468405004166199E-3</v>
      </c>
      <c r="K55">
        <v>2.3737809937264E-3</v>
      </c>
      <c r="L55">
        <v>0</v>
      </c>
      <c r="M55">
        <v>0</v>
      </c>
      <c r="N55">
        <v>3.7075936417748097E-2</v>
      </c>
      <c r="O55">
        <v>3.66058010247741E-2</v>
      </c>
      <c r="P55">
        <v>0</v>
      </c>
      <c r="Q55">
        <v>0</v>
      </c>
      <c r="R55">
        <v>9.3260359908564697E-3</v>
      </c>
      <c r="S55">
        <v>0</v>
      </c>
      <c r="T55">
        <v>1.3543732031490801E-2</v>
      </c>
      <c r="U55">
        <v>4.1690894139776898E-2</v>
      </c>
      <c r="V55">
        <v>0</v>
      </c>
      <c r="W55">
        <v>0</v>
      </c>
      <c r="X55">
        <v>0</v>
      </c>
      <c r="AA55" t="str">
        <f t="shared" si="19"/>
        <v>DAG_42:4+NH4_</v>
      </c>
      <c r="AB55">
        <f t="shared" si="20"/>
        <v>0</v>
      </c>
      <c r="AC55">
        <f t="shared" si="21"/>
        <v>0</v>
      </c>
      <c r="AD55">
        <f t="shared" si="22"/>
        <v>0</v>
      </c>
      <c r="AE55">
        <f t="shared" si="23"/>
        <v>2.2101094781434199E-3</v>
      </c>
      <c r="AF55">
        <f t="shared" si="24"/>
        <v>1.1868904968632E-3</v>
      </c>
      <c r="AG55">
        <f t="shared" si="25"/>
        <v>1.8537968208874048E-2</v>
      </c>
      <c r="AH55">
        <f t="shared" si="26"/>
        <v>1.830290051238705E-2</v>
      </c>
      <c r="AI55">
        <f t="shared" si="29"/>
        <v>6.7718660157454003E-3</v>
      </c>
      <c r="AJ55">
        <f t="shared" si="30"/>
        <v>2.0845447069888449E-2</v>
      </c>
      <c r="AK55">
        <f t="shared" si="31"/>
        <v>0</v>
      </c>
      <c r="AM55" t="str">
        <f t="shared" si="32"/>
        <v>DAG_42:4+NH4_</v>
      </c>
      <c r="AN55">
        <f t="shared" si="33"/>
        <v>6.7939999500132397E-4</v>
      </c>
      <c r="AO55">
        <f t="shared" si="34"/>
        <v>1.2891636361378989E-2</v>
      </c>
      <c r="AQ55">
        <f t="shared" si="35"/>
        <v>9.9816972390527831E-4</v>
      </c>
      <c r="AR55">
        <f t="shared" si="36"/>
        <v>9.0563765517472153E-3</v>
      </c>
      <c r="AT55">
        <f t="shared" si="27"/>
        <v>4.4639507114687982E-4</v>
      </c>
      <c r="AU55">
        <f t="shared" si="28"/>
        <v>3.6972502450478158E-3</v>
      </c>
      <c r="AW55">
        <f t="shared" si="37"/>
        <v>3.8849458215187899E-2</v>
      </c>
    </row>
    <row r="56" spans="1:49" x14ac:dyDescent="0.2">
      <c r="A56" t="s">
        <v>315</v>
      </c>
      <c r="B56">
        <v>720.57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2.3983427564609901E-3</v>
      </c>
      <c r="J56">
        <v>0</v>
      </c>
      <c r="K56">
        <v>0</v>
      </c>
      <c r="L56">
        <v>0</v>
      </c>
      <c r="M56">
        <v>1.2640827371698599E-2</v>
      </c>
      <c r="N56">
        <v>0</v>
      </c>
      <c r="O56">
        <v>0</v>
      </c>
      <c r="P56">
        <v>0</v>
      </c>
      <c r="Q56">
        <v>1.2963304984197E-2</v>
      </c>
      <c r="R56">
        <v>0</v>
      </c>
      <c r="S56">
        <v>1.12919961476087E-3</v>
      </c>
      <c r="T56">
        <v>0</v>
      </c>
      <c r="U56">
        <v>0</v>
      </c>
      <c r="V56">
        <v>0</v>
      </c>
      <c r="W56">
        <v>0</v>
      </c>
      <c r="X56">
        <v>0</v>
      </c>
      <c r="AA56" t="str">
        <f t="shared" si="19"/>
        <v>DAG_42:3+NH4_</v>
      </c>
      <c r="AB56">
        <f t="shared" si="20"/>
        <v>0</v>
      </c>
      <c r="AC56">
        <f t="shared" si="21"/>
        <v>0</v>
      </c>
      <c r="AD56">
        <f t="shared" si="22"/>
        <v>0</v>
      </c>
      <c r="AE56">
        <f t="shared" si="23"/>
        <v>1.1991713782304951E-3</v>
      </c>
      <c r="AF56">
        <f t="shared" si="24"/>
        <v>0</v>
      </c>
      <c r="AG56">
        <f t="shared" si="25"/>
        <v>6.3204136858492996E-3</v>
      </c>
      <c r="AH56">
        <f t="shared" si="26"/>
        <v>0</v>
      </c>
      <c r="AI56">
        <f t="shared" si="29"/>
        <v>5.6459980738043502E-4</v>
      </c>
      <c r="AJ56">
        <f t="shared" si="30"/>
        <v>0</v>
      </c>
      <c r="AK56">
        <f t="shared" si="31"/>
        <v>0</v>
      </c>
      <c r="AM56" t="str">
        <f t="shared" si="32"/>
        <v>DAG_42:3+NH4_</v>
      </c>
      <c r="AN56">
        <f t="shared" si="33"/>
        <v>2.3983427564609901E-4</v>
      </c>
      <c r="AO56">
        <f t="shared" si="34"/>
        <v>1.3770026986459469E-3</v>
      </c>
      <c r="AQ56">
        <f t="shared" si="35"/>
        <v>5.362857436790997E-4</v>
      </c>
      <c r="AR56">
        <f t="shared" si="36"/>
        <v>2.7742440385794312E-3</v>
      </c>
      <c r="AT56">
        <f t="shared" si="27"/>
        <v>2.3983427564609901E-4</v>
      </c>
      <c r="AU56">
        <f t="shared" si="28"/>
        <v>1.1325803860796162E-3</v>
      </c>
      <c r="AW56">
        <f t="shared" si="37"/>
        <v>0.41573464419460893</v>
      </c>
    </row>
    <row r="57" spans="1:49" x14ac:dyDescent="0.2">
      <c r="A57" t="s">
        <v>316</v>
      </c>
      <c r="B57">
        <v>722.572</v>
      </c>
      <c r="C57">
        <v>0</v>
      </c>
      <c r="D57">
        <v>3.4092742974968998E-3</v>
      </c>
      <c r="E57">
        <v>0</v>
      </c>
      <c r="F57">
        <v>2.2414665425079098E-3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1.0984012150703701E-2</v>
      </c>
      <c r="X57">
        <v>0</v>
      </c>
      <c r="AA57" t="str">
        <f t="shared" si="19"/>
        <v>DAG_42:2+NH4_</v>
      </c>
      <c r="AB57">
        <f t="shared" si="20"/>
        <v>1.7046371487484499E-3</v>
      </c>
      <c r="AC57">
        <f t="shared" si="21"/>
        <v>1.1207332712539549E-3</v>
      </c>
      <c r="AD57">
        <f t="shared" si="22"/>
        <v>0</v>
      </c>
      <c r="AE57">
        <f t="shared" si="23"/>
        <v>0</v>
      </c>
      <c r="AF57">
        <f t="shared" si="24"/>
        <v>0</v>
      </c>
      <c r="AG57">
        <f t="shared" si="25"/>
        <v>0</v>
      </c>
      <c r="AH57">
        <f t="shared" si="26"/>
        <v>0</v>
      </c>
      <c r="AI57">
        <f t="shared" si="29"/>
        <v>0</v>
      </c>
      <c r="AJ57">
        <f t="shared" si="30"/>
        <v>0</v>
      </c>
      <c r="AK57">
        <f t="shared" si="31"/>
        <v>5.4920060753518504E-3</v>
      </c>
      <c r="AM57" t="str">
        <f t="shared" si="32"/>
        <v>DAG_42:2+NH4_</v>
      </c>
      <c r="AN57">
        <f t="shared" si="33"/>
        <v>5.6507408400048099E-4</v>
      </c>
      <c r="AO57">
        <f t="shared" si="34"/>
        <v>1.0984012150703701E-3</v>
      </c>
      <c r="AQ57">
        <f t="shared" si="35"/>
        <v>8.0082571014920628E-4</v>
      </c>
      <c r="AR57">
        <f t="shared" si="36"/>
        <v>2.456099783465714E-3</v>
      </c>
      <c r="AT57">
        <f t="shared" si="27"/>
        <v>3.581401452046337E-4</v>
      </c>
      <c r="AU57">
        <f t="shared" si="28"/>
        <v>1.0026985378085418E-3</v>
      </c>
      <c r="AW57">
        <f t="shared" si="37"/>
        <v>0.66434535809180062</v>
      </c>
    </row>
    <row r="58" spans="1:49" x14ac:dyDescent="0.2">
      <c r="A58" t="s">
        <v>317</v>
      </c>
      <c r="B58">
        <v>724.57399999999996</v>
      </c>
      <c r="C58">
        <v>0</v>
      </c>
      <c r="D58">
        <v>0</v>
      </c>
      <c r="E58">
        <v>3.4177311919100402E-3</v>
      </c>
      <c r="F58">
        <v>0</v>
      </c>
      <c r="G58">
        <v>0</v>
      </c>
      <c r="H58">
        <v>0</v>
      </c>
      <c r="I58">
        <v>3.6962818176360501E-3</v>
      </c>
      <c r="J58">
        <v>0</v>
      </c>
      <c r="K58">
        <v>3.6084102402549698E-3</v>
      </c>
      <c r="L58">
        <v>1.0828689040539999E-3</v>
      </c>
      <c r="M58">
        <v>8.8548557127662603E-2</v>
      </c>
      <c r="N58">
        <v>5.0827030040941398E-2</v>
      </c>
      <c r="O58">
        <v>0</v>
      </c>
      <c r="P58">
        <v>0</v>
      </c>
      <c r="Q58">
        <v>0</v>
      </c>
      <c r="R58">
        <v>1.29899993108064E-2</v>
      </c>
      <c r="S58">
        <v>0</v>
      </c>
      <c r="T58">
        <v>0</v>
      </c>
      <c r="U58">
        <v>0</v>
      </c>
      <c r="V58">
        <v>0</v>
      </c>
      <c r="W58">
        <v>0</v>
      </c>
      <c r="X58">
        <v>3.8243931804967997E-2</v>
      </c>
      <c r="AA58" t="str">
        <f t="shared" si="19"/>
        <v>DAG_42:1+NH4_</v>
      </c>
      <c r="AB58">
        <f t="shared" si="20"/>
        <v>0</v>
      </c>
      <c r="AC58">
        <f t="shared" si="21"/>
        <v>1.7088655959550201E-3</v>
      </c>
      <c r="AD58">
        <f t="shared" si="22"/>
        <v>0</v>
      </c>
      <c r="AE58">
        <f t="shared" si="23"/>
        <v>1.848140908818025E-3</v>
      </c>
      <c r="AF58">
        <f t="shared" si="24"/>
        <v>2.3456395721544849E-3</v>
      </c>
      <c r="AG58">
        <f t="shared" si="25"/>
        <v>6.9687793584301994E-2</v>
      </c>
      <c r="AH58">
        <f t="shared" si="26"/>
        <v>0</v>
      </c>
      <c r="AI58">
        <f t="shared" si="29"/>
        <v>0</v>
      </c>
      <c r="AJ58">
        <f t="shared" si="30"/>
        <v>0</v>
      </c>
      <c r="AK58">
        <f t="shared" si="31"/>
        <v>1.9121965902483998E-2</v>
      </c>
      <c r="AM58" t="str">
        <f t="shared" si="32"/>
        <v>DAG_42:1+NH4_</v>
      </c>
      <c r="AN58">
        <f t="shared" si="33"/>
        <v>1.1805292153855059E-3</v>
      </c>
      <c r="AO58">
        <f t="shared" si="34"/>
        <v>1.7761951897357197E-2</v>
      </c>
      <c r="AQ58">
        <f t="shared" si="35"/>
        <v>1.1033613760288268E-3</v>
      </c>
      <c r="AR58">
        <f t="shared" si="36"/>
        <v>3.0185275709374796E-2</v>
      </c>
      <c r="AT58">
        <f t="shared" si="27"/>
        <v>4.9343820810963273E-4</v>
      </c>
      <c r="AU58">
        <f t="shared" si="28"/>
        <v>1.2323087205532631E-2</v>
      </c>
      <c r="AW58">
        <f t="shared" si="37"/>
        <v>0.2867671432950134</v>
      </c>
    </row>
    <row r="59" spans="1:49" x14ac:dyDescent="0.2">
      <c r="A59" t="s">
        <v>318</v>
      </c>
      <c r="B59">
        <v>726.57600000000002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7.9749298159975408E-3</v>
      </c>
      <c r="K59">
        <v>0</v>
      </c>
      <c r="L59">
        <v>0</v>
      </c>
      <c r="M59">
        <v>1.9836938592301699E-2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1.9164238518478101E-2</v>
      </c>
      <c r="X59">
        <v>0</v>
      </c>
      <c r="AA59" t="str">
        <f t="shared" si="19"/>
        <v>DAG_42:0+NH4_</v>
      </c>
      <c r="AB59">
        <f t="shared" si="20"/>
        <v>0</v>
      </c>
      <c r="AC59">
        <f t="shared" si="21"/>
        <v>0</v>
      </c>
      <c r="AD59">
        <f t="shared" si="22"/>
        <v>0</v>
      </c>
      <c r="AE59">
        <f t="shared" si="23"/>
        <v>3.9874649079987704E-3</v>
      </c>
      <c r="AF59">
        <f t="shared" si="24"/>
        <v>0</v>
      </c>
      <c r="AG59">
        <f t="shared" si="25"/>
        <v>9.9184692961508496E-3</v>
      </c>
      <c r="AH59">
        <f t="shared" si="26"/>
        <v>0</v>
      </c>
      <c r="AI59">
        <f t="shared" si="29"/>
        <v>0</v>
      </c>
      <c r="AJ59">
        <f t="shared" si="30"/>
        <v>0</v>
      </c>
      <c r="AK59">
        <f t="shared" si="31"/>
        <v>9.5821192592390504E-3</v>
      </c>
      <c r="AM59" t="str">
        <f t="shared" si="32"/>
        <v>DAG_42:0+NH4_</v>
      </c>
      <c r="AN59">
        <f t="shared" si="33"/>
        <v>7.9749298159975408E-4</v>
      </c>
      <c r="AO59">
        <f t="shared" si="34"/>
        <v>3.9001177110779802E-3</v>
      </c>
      <c r="AQ59">
        <f t="shared" si="35"/>
        <v>1.7832485184360392E-3</v>
      </c>
      <c r="AR59">
        <f t="shared" si="36"/>
        <v>5.3417799438868303E-3</v>
      </c>
      <c r="AT59">
        <f t="shared" si="27"/>
        <v>7.9749298159975408E-4</v>
      </c>
      <c r="AU59">
        <f t="shared" si="28"/>
        <v>2.1807725301259489E-3</v>
      </c>
      <c r="AW59">
        <f t="shared" si="37"/>
        <v>0.27400803684904473</v>
      </c>
    </row>
    <row r="60" spans="1:49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115</v>
      </c>
      <c r="H60" t="s">
        <v>115</v>
      </c>
      <c r="I60" t="s">
        <v>115</v>
      </c>
      <c r="J60" t="s">
        <v>115</v>
      </c>
      <c r="K60" t="s">
        <v>115</v>
      </c>
      <c r="L60" t="s">
        <v>115</v>
      </c>
      <c r="M60" t="s">
        <v>115</v>
      </c>
      <c r="N60" t="s">
        <v>115</v>
      </c>
      <c r="O60" t="s">
        <v>115</v>
      </c>
      <c r="P60" t="s">
        <v>115</v>
      </c>
      <c r="Q60" t="s">
        <v>115</v>
      </c>
      <c r="R60" t="s">
        <v>115</v>
      </c>
      <c r="S60" t="s">
        <v>115</v>
      </c>
      <c r="T60" t="s">
        <v>115</v>
      </c>
      <c r="U60" t="s">
        <v>115</v>
      </c>
      <c r="V60" t="s">
        <v>115</v>
      </c>
      <c r="W60" t="s">
        <v>115</v>
      </c>
      <c r="X60" t="s">
        <v>115</v>
      </c>
    </row>
    <row r="61" spans="1:49" x14ac:dyDescent="0.2">
      <c r="A61" t="s">
        <v>116</v>
      </c>
      <c r="B61">
        <v>35082.955999999998</v>
      </c>
      <c r="C61">
        <v>6.8135559853259702</v>
      </c>
      <c r="D61">
        <v>6.64056389552829</v>
      </c>
      <c r="E61">
        <v>6.3374710322616004</v>
      </c>
      <c r="F61">
        <v>6.2305776798327601</v>
      </c>
      <c r="G61">
        <v>4.88298926964021</v>
      </c>
      <c r="H61">
        <v>4.4848878628825801</v>
      </c>
      <c r="I61">
        <v>6.73596577315163</v>
      </c>
      <c r="J61">
        <v>6.5999348993936602</v>
      </c>
      <c r="K61">
        <v>6.4647140082960801</v>
      </c>
      <c r="L61">
        <v>6.8428511031159696</v>
      </c>
      <c r="M61">
        <v>450.472502154903</v>
      </c>
      <c r="N61">
        <v>489.69427836006599</v>
      </c>
      <c r="O61">
        <v>546.13247357466503</v>
      </c>
      <c r="P61">
        <v>538.46400601730295</v>
      </c>
      <c r="Q61">
        <v>705.76041358377597</v>
      </c>
      <c r="R61">
        <v>738.71977825370095</v>
      </c>
      <c r="S61">
        <v>217.03219087402601</v>
      </c>
      <c r="T61">
        <v>212.56260849810599</v>
      </c>
      <c r="U61">
        <v>168.16104746027401</v>
      </c>
      <c r="V61">
        <v>145.80236659090099</v>
      </c>
      <c r="W61">
        <v>135.28975286291501</v>
      </c>
      <c r="X61">
        <v>139.34647613983299</v>
      </c>
      <c r="AA61" t="str">
        <f t="shared" si="19"/>
        <v>TOTAL</v>
      </c>
      <c r="AB61">
        <f t="shared" si="20"/>
        <v>6.7270599404271305</v>
      </c>
      <c r="AC61">
        <f t="shared" si="21"/>
        <v>6.2840243560471798</v>
      </c>
      <c r="AD61">
        <f t="shared" si="22"/>
        <v>4.6839385662613946</v>
      </c>
      <c r="AE61">
        <f t="shared" si="23"/>
        <v>6.6679503362726447</v>
      </c>
      <c r="AF61">
        <f t="shared" si="24"/>
        <v>6.6537825557060248</v>
      </c>
      <c r="AG61">
        <f t="shared" si="25"/>
        <v>470.0833902574845</v>
      </c>
      <c r="AH61">
        <f t="shared" si="26"/>
        <v>542.29823979598405</v>
      </c>
      <c r="AI61">
        <f>AVERAGE(S61:T61)</f>
        <v>214.797399686066</v>
      </c>
      <c r="AJ61">
        <f>AVERAGE(U61:V61)</f>
        <v>156.9817070255875</v>
      </c>
      <c r="AK61">
        <f>AVERAGE(W61:X61)</f>
        <v>137.318114501374</v>
      </c>
      <c r="AM61" t="str">
        <f>A61</f>
        <v>TOTAL</v>
      </c>
      <c r="AN61">
        <f>AVERAGE(AB61:AF61)</f>
        <v>6.2033511509428747</v>
      </c>
      <c r="AO61">
        <f>AVERAGE(AG61:AK61)</f>
        <v>304.29577025329917</v>
      </c>
      <c r="AQ61">
        <f>STDEV(AB61:AF61)</f>
        <v>0.86719872550922505</v>
      </c>
      <c r="AR61">
        <f>STDEV(AG61:AK61)</f>
        <v>188.23100138813834</v>
      </c>
      <c r="AT61">
        <f t="shared" si="27"/>
        <v>0.38782306004796163</v>
      </c>
      <c r="AU61">
        <f t="shared" si="28"/>
        <v>76.844984529008514</v>
      </c>
      <c r="AW61">
        <f>TTEST(AB61:AF61,AG61:AK61,2,3)</f>
        <v>2.398764021102243E-2</v>
      </c>
    </row>
    <row r="64" spans="1:49" x14ac:dyDescent="0.2">
      <c r="A64" s="1" t="s">
        <v>2120</v>
      </c>
      <c r="B64" s="2"/>
      <c r="C64">
        <f t="shared" ref="C64:E64" si="38">SUM(C59,C47,C29,C22,C17,C12,C9)</f>
        <v>0.68183402353109457</v>
      </c>
      <c r="D64">
        <f t="shared" si="38"/>
        <v>0.60173652991269244</v>
      </c>
      <c r="E64">
        <f t="shared" si="38"/>
        <v>0.74413712674755672</v>
      </c>
      <c r="F64">
        <f t="shared" ref="F64:X64" si="39">SUM(F59,F47,F29,F22,F17,F12,F9)</f>
        <v>0.72641553452385288</v>
      </c>
      <c r="G64">
        <f t="shared" si="39"/>
        <v>0.64259335960696218</v>
      </c>
      <c r="H64">
        <f t="shared" si="39"/>
        <v>0.4841182403363537</v>
      </c>
      <c r="I64">
        <f t="shared" si="39"/>
        <v>0.79635989417556996</v>
      </c>
      <c r="J64">
        <f t="shared" si="39"/>
        <v>0.75252589793875102</v>
      </c>
      <c r="K64">
        <f t="shared" si="39"/>
        <v>0.70790943348131197</v>
      </c>
      <c r="L64">
        <f t="shared" si="39"/>
        <v>0.70208930742182996</v>
      </c>
      <c r="M64">
        <f t="shared" si="39"/>
        <v>8.5722887126535685</v>
      </c>
      <c r="N64">
        <f t="shared" si="39"/>
        <v>9.87949391284846</v>
      </c>
      <c r="O64">
        <f t="shared" si="39"/>
        <v>11.77385921096066</v>
      </c>
      <c r="P64">
        <f t="shared" si="39"/>
        <v>11.561272544235109</v>
      </c>
      <c r="Q64">
        <f t="shared" si="39"/>
        <v>18.071901061632193</v>
      </c>
      <c r="R64">
        <f t="shared" si="39"/>
        <v>18.445376969275248</v>
      </c>
      <c r="S64">
        <f t="shared" si="39"/>
        <v>6.8277569185615929</v>
      </c>
      <c r="T64">
        <f t="shared" si="39"/>
        <v>6.9159266668549444</v>
      </c>
      <c r="U64">
        <f t="shared" si="39"/>
        <v>5.6876661656627689</v>
      </c>
      <c r="V64">
        <f t="shared" si="39"/>
        <v>5.8469498224480647</v>
      </c>
      <c r="W64">
        <f t="shared" si="39"/>
        <v>5.3208239046586661</v>
      </c>
      <c r="X64">
        <f t="shared" si="39"/>
        <v>4.5219710201502172</v>
      </c>
      <c r="AA64" t="str">
        <f t="shared" si="19"/>
        <v>Saturated Sum</v>
      </c>
      <c r="AB64">
        <f t="shared" si="20"/>
        <v>0.64178527672189345</v>
      </c>
      <c r="AC64">
        <f t="shared" si="21"/>
        <v>0.73527633063570486</v>
      </c>
      <c r="AD64">
        <f t="shared" si="22"/>
        <v>0.56335579997165797</v>
      </c>
      <c r="AE64">
        <f t="shared" si="23"/>
        <v>0.77444289605716055</v>
      </c>
      <c r="AF64">
        <f t="shared" si="24"/>
        <v>0.70499937045157091</v>
      </c>
      <c r="AG64">
        <f t="shared" si="25"/>
        <v>9.2258913127510134</v>
      </c>
      <c r="AH64">
        <f t="shared" si="26"/>
        <v>11.667565877597884</v>
      </c>
      <c r="AI64">
        <f t="shared" ref="AI64:AI69" si="40">AVERAGE(S64:T64)</f>
        <v>6.8718417927082687</v>
      </c>
      <c r="AJ64">
        <f t="shared" ref="AJ64:AJ69" si="41">AVERAGE(U64:V64)</f>
        <v>5.7673079940554164</v>
      </c>
      <c r="AK64">
        <f t="shared" ref="AK64:AK69" si="42">AVERAGE(W64:X64)</f>
        <v>4.9213974624044416</v>
      </c>
      <c r="AM64" t="str">
        <f t="shared" ref="AM64:AM69" si="43">A64</f>
        <v>Saturated Sum</v>
      </c>
      <c r="AN64">
        <f t="shared" ref="AN64:AN69" si="44">AVERAGE(AB64:AF64)</f>
        <v>0.68397193476759754</v>
      </c>
      <c r="AO64">
        <f t="shared" ref="AO64:AO69" si="45">AVERAGE(AG64:AK64)</f>
        <v>7.6908008879034044</v>
      </c>
      <c r="AQ64">
        <f t="shared" ref="AQ64:AQ69" si="46">STDEV(AB64:AF64)</f>
        <v>8.3047057463931567E-2</v>
      </c>
      <c r="AR64">
        <f t="shared" ref="AR64:AR69" si="47">STDEV(AG64:AK64)</f>
        <v>2.7482392836673863</v>
      </c>
      <c r="AT64">
        <f t="shared" si="27"/>
        <v>3.7139773164136455E-2</v>
      </c>
      <c r="AU64">
        <f t="shared" si="28"/>
        <v>1.1219639893428421</v>
      </c>
      <c r="AW64">
        <f t="shared" ref="AW64:AW69" si="48">TTEST(AB64:AF64,AG64:AK64,2,3)</f>
        <v>4.66063299211961E-3</v>
      </c>
    </row>
    <row r="65" spans="1:49" x14ac:dyDescent="0.2">
      <c r="A65" s="1" t="s">
        <v>2121</v>
      </c>
      <c r="B65" s="2"/>
      <c r="C65">
        <f t="shared" ref="C65:E65" si="49">SUM(C58,C46,C36,C28,C21,C16,C11,C8)</f>
        <v>2.1795954447892525</v>
      </c>
      <c r="D65">
        <f t="shared" si="49"/>
        <v>2.0467974635903934</v>
      </c>
      <c r="E65">
        <f t="shared" si="49"/>
        <v>2.1569216307872705</v>
      </c>
      <c r="F65">
        <f t="shared" ref="F65:X65" si="50">SUM(F58,F46,F36,F28,F21,F16,F11,F8)</f>
        <v>1.9506884340498825</v>
      </c>
      <c r="G65">
        <f t="shared" si="50"/>
        <v>1.7303406892668483</v>
      </c>
      <c r="H65">
        <f t="shared" si="50"/>
        <v>1.5312083796784615</v>
      </c>
      <c r="I65">
        <f t="shared" si="50"/>
        <v>2.1285071641845601</v>
      </c>
      <c r="J65">
        <f t="shared" si="50"/>
        <v>2.146793589937146</v>
      </c>
      <c r="K65">
        <f t="shared" si="50"/>
        <v>2.1855601657763248</v>
      </c>
      <c r="L65">
        <f t="shared" si="50"/>
        <v>2.2232951850957074</v>
      </c>
      <c r="M65">
        <f t="shared" si="50"/>
        <v>54.810843478364021</v>
      </c>
      <c r="N65">
        <f t="shared" si="50"/>
        <v>61.685305766274539</v>
      </c>
      <c r="O65">
        <f t="shared" si="50"/>
        <v>74.437879996176363</v>
      </c>
      <c r="P65">
        <f t="shared" si="50"/>
        <v>74.694853119583172</v>
      </c>
      <c r="Q65">
        <f t="shared" si="50"/>
        <v>101.03832817128804</v>
      </c>
      <c r="R65">
        <f t="shared" si="50"/>
        <v>105.6794847575821</v>
      </c>
      <c r="S65">
        <f t="shared" si="50"/>
        <v>40.471360996543083</v>
      </c>
      <c r="T65">
        <f t="shared" si="50"/>
        <v>38.081233338742678</v>
      </c>
      <c r="U65">
        <f t="shared" si="50"/>
        <v>31.749531722703967</v>
      </c>
      <c r="V65">
        <f t="shared" si="50"/>
        <v>31.196803293598595</v>
      </c>
      <c r="W65">
        <f t="shared" si="50"/>
        <v>23.305925499729739</v>
      </c>
      <c r="X65">
        <f t="shared" si="50"/>
        <v>23.939856663088595</v>
      </c>
      <c r="AA65" t="str">
        <f t="shared" si="19"/>
        <v>Mono Sum</v>
      </c>
      <c r="AB65">
        <f t="shared" si="20"/>
        <v>2.1131964541898229</v>
      </c>
      <c r="AC65">
        <f t="shared" si="21"/>
        <v>2.0538050324185764</v>
      </c>
      <c r="AD65">
        <f t="shared" si="22"/>
        <v>1.6307745344726547</v>
      </c>
      <c r="AE65">
        <f t="shared" si="23"/>
        <v>2.137650377060853</v>
      </c>
      <c r="AF65">
        <f t="shared" si="24"/>
        <v>2.2044276754360164</v>
      </c>
      <c r="AG65">
        <f t="shared" si="25"/>
        <v>58.24807462231928</v>
      </c>
      <c r="AH65">
        <f t="shared" si="26"/>
        <v>74.566366557879775</v>
      </c>
      <c r="AI65">
        <f t="shared" si="40"/>
        <v>39.27629716764288</v>
      </c>
      <c r="AJ65">
        <f t="shared" si="41"/>
        <v>31.473167508151281</v>
      </c>
      <c r="AK65">
        <f t="shared" si="42"/>
        <v>23.622891081409165</v>
      </c>
      <c r="AM65" t="str">
        <f t="shared" si="43"/>
        <v>Mono Sum</v>
      </c>
      <c r="AN65">
        <f t="shared" si="44"/>
        <v>2.0279708147155846</v>
      </c>
      <c r="AO65">
        <f t="shared" si="45"/>
        <v>45.43735938748047</v>
      </c>
      <c r="AQ65">
        <f t="shared" si="46"/>
        <v>0.22850729285873086</v>
      </c>
      <c r="AR65">
        <f t="shared" si="47"/>
        <v>20.745131076696826</v>
      </c>
      <c r="AT65">
        <f t="shared" si="27"/>
        <v>0.10219156803731488</v>
      </c>
      <c r="AU65">
        <f t="shared" si="28"/>
        <v>8.4691642975102379</v>
      </c>
      <c r="AW65">
        <f t="shared" si="48"/>
        <v>9.4512443818785558E-3</v>
      </c>
    </row>
    <row r="66" spans="1:49" x14ac:dyDescent="0.2">
      <c r="A66" s="1" t="s">
        <v>2122</v>
      </c>
      <c r="B66" s="2"/>
      <c r="C66">
        <f t="shared" ref="C66:E66" si="51">SUM(C48:C57,C37:C45,C30:C35,C23:C27,C18:C20,C14:C15,C13,C10,C7)</f>
        <v>3.9521265170056203</v>
      </c>
      <c r="D66">
        <f t="shared" si="51"/>
        <v>3.9920299020252061</v>
      </c>
      <c r="E66">
        <f t="shared" si="51"/>
        <v>3.4364122747267722</v>
      </c>
      <c r="F66">
        <f t="shared" ref="F66:X66" si="52">SUM(F48:F57,F37:F45,F30:F35,F23:F27,F18:F20,F14:F15,F13,F10,F7)</f>
        <v>3.5534737112590231</v>
      </c>
      <c r="G66">
        <f t="shared" si="52"/>
        <v>2.5100552207663993</v>
      </c>
      <c r="H66">
        <f t="shared" si="52"/>
        <v>2.4695612428677616</v>
      </c>
      <c r="I66">
        <f t="shared" si="52"/>
        <v>3.8110987147915036</v>
      </c>
      <c r="J66">
        <f t="shared" si="52"/>
        <v>3.7006154115177581</v>
      </c>
      <c r="K66">
        <f t="shared" si="52"/>
        <v>3.5712444090384436</v>
      </c>
      <c r="L66">
        <f t="shared" si="52"/>
        <v>3.917466610598431</v>
      </c>
      <c r="M66">
        <f t="shared" si="52"/>
        <v>387.08936996388536</v>
      </c>
      <c r="N66">
        <f t="shared" si="52"/>
        <v>418.12947868094267</v>
      </c>
      <c r="O66">
        <f t="shared" si="52"/>
        <v>459.9207343675285</v>
      </c>
      <c r="P66">
        <f t="shared" si="52"/>
        <v>452.207880353485</v>
      </c>
      <c r="Q66">
        <f t="shared" si="52"/>
        <v>586.65018435085574</v>
      </c>
      <c r="R66">
        <f t="shared" si="52"/>
        <v>614.59491652684369</v>
      </c>
      <c r="S66">
        <f t="shared" si="52"/>
        <v>169.73307295892133</v>
      </c>
      <c r="T66">
        <f t="shared" si="52"/>
        <v>167.5654484925083</v>
      </c>
      <c r="U66">
        <f t="shared" si="52"/>
        <v>130.72384957190766</v>
      </c>
      <c r="V66">
        <f t="shared" si="52"/>
        <v>108.75861347485419</v>
      </c>
      <c r="W66">
        <f t="shared" si="52"/>
        <v>106.66300345852673</v>
      </c>
      <c r="X66">
        <f t="shared" si="52"/>
        <v>110.88464845659368</v>
      </c>
      <c r="AA66" t="str">
        <f t="shared" si="19"/>
        <v>Poly Sum</v>
      </c>
      <c r="AB66">
        <f t="shared" si="20"/>
        <v>3.9720782095154132</v>
      </c>
      <c r="AC66">
        <f t="shared" si="21"/>
        <v>3.4949429929928977</v>
      </c>
      <c r="AD66">
        <f t="shared" si="22"/>
        <v>2.4898082318170802</v>
      </c>
      <c r="AE66">
        <f t="shared" si="23"/>
        <v>3.7558570631546306</v>
      </c>
      <c r="AF66">
        <f t="shared" si="24"/>
        <v>3.7443555098184373</v>
      </c>
      <c r="AG66">
        <f t="shared" si="25"/>
        <v>402.60942432241404</v>
      </c>
      <c r="AH66">
        <f t="shared" si="26"/>
        <v>456.06430736050675</v>
      </c>
      <c r="AI66">
        <f t="shared" si="40"/>
        <v>168.64926072571481</v>
      </c>
      <c r="AJ66">
        <f t="shared" si="41"/>
        <v>119.74123152338092</v>
      </c>
      <c r="AK66">
        <f t="shared" si="42"/>
        <v>108.77382595756021</v>
      </c>
      <c r="AM66" t="str">
        <f t="shared" si="43"/>
        <v>Poly Sum</v>
      </c>
      <c r="AN66">
        <f t="shared" si="44"/>
        <v>3.4914084014596924</v>
      </c>
      <c r="AO66">
        <f t="shared" si="45"/>
        <v>251.16760997791533</v>
      </c>
      <c r="AQ66">
        <f t="shared" si="46"/>
        <v>0.58484489222378744</v>
      </c>
      <c r="AR66">
        <f t="shared" si="47"/>
        <v>165.2841798047117</v>
      </c>
      <c r="AT66">
        <f t="shared" si="27"/>
        <v>0.26155058706118534</v>
      </c>
      <c r="AU66">
        <f t="shared" si="28"/>
        <v>67.476983845995306</v>
      </c>
      <c r="AW66">
        <f t="shared" si="48"/>
        <v>2.8549240106957231E-2</v>
      </c>
    </row>
    <row r="67" spans="1:49" x14ac:dyDescent="0.2">
      <c r="A67" s="1" t="s">
        <v>2123</v>
      </c>
      <c r="C67">
        <f t="shared" ref="C67:E67" si="53">SUM(C7:C22)</f>
        <v>5.3492147236826941</v>
      </c>
      <c r="D67">
        <f t="shared" si="53"/>
        <v>5.1604818128459211</v>
      </c>
      <c r="E67">
        <f t="shared" si="53"/>
        <v>4.9588803659025249</v>
      </c>
      <c r="F67">
        <f t="shared" ref="F67:X67" si="54">SUM(F7:F22)</f>
        <v>4.8476988467882194</v>
      </c>
      <c r="G67">
        <f t="shared" si="54"/>
        <v>3.9198002966877503</v>
      </c>
      <c r="H67">
        <f t="shared" si="54"/>
        <v>3.5638941059491946</v>
      </c>
      <c r="I67">
        <f t="shared" si="54"/>
        <v>5.1732837610646909</v>
      </c>
      <c r="J67">
        <f t="shared" si="54"/>
        <v>5.0304771764199705</v>
      </c>
      <c r="K67">
        <f t="shared" si="54"/>
        <v>5.0139529564274792</v>
      </c>
      <c r="L67">
        <f t="shared" si="54"/>
        <v>5.3565928805671179</v>
      </c>
      <c r="M67">
        <f t="shared" si="54"/>
        <v>174.70077946362201</v>
      </c>
      <c r="N67">
        <f t="shared" si="54"/>
        <v>186.54664093101272</v>
      </c>
      <c r="O67">
        <f t="shared" si="54"/>
        <v>286.13177341207728</v>
      </c>
      <c r="P67">
        <f t="shared" si="54"/>
        <v>287.99025160116554</v>
      </c>
      <c r="Q67">
        <f t="shared" si="54"/>
        <v>331.56354064754595</v>
      </c>
      <c r="R67">
        <f t="shared" si="54"/>
        <v>347.39068989523156</v>
      </c>
      <c r="S67">
        <f t="shared" si="54"/>
        <v>119.99619503343854</v>
      </c>
      <c r="T67">
        <f t="shared" si="54"/>
        <v>116.10551402954664</v>
      </c>
      <c r="U67">
        <f t="shared" si="54"/>
        <v>90.755094056142397</v>
      </c>
      <c r="V67">
        <f t="shared" si="54"/>
        <v>86.322461313958343</v>
      </c>
      <c r="W67">
        <f t="shared" si="54"/>
        <v>74.109528161097728</v>
      </c>
      <c r="X67">
        <f t="shared" si="54"/>
        <v>78.231935227545065</v>
      </c>
      <c r="AA67" t="str">
        <f t="shared" si="19"/>
        <v>Short Sum</v>
      </c>
      <c r="AB67">
        <f t="shared" si="20"/>
        <v>5.2548482682643076</v>
      </c>
      <c r="AC67">
        <f t="shared" si="21"/>
        <v>4.9032896063453721</v>
      </c>
      <c r="AD67">
        <f t="shared" si="22"/>
        <v>3.7418472013184725</v>
      </c>
      <c r="AE67">
        <f t="shared" si="23"/>
        <v>5.1018804687423307</v>
      </c>
      <c r="AF67">
        <f t="shared" si="24"/>
        <v>5.185272918497299</v>
      </c>
      <c r="AG67">
        <f t="shared" si="25"/>
        <v>180.62371019731737</v>
      </c>
      <c r="AH67">
        <f t="shared" si="26"/>
        <v>287.06101250662141</v>
      </c>
      <c r="AI67">
        <f t="shared" si="40"/>
        <v>118.05085453149259</v>
      </c>
      <c r="AJ67">
        <f t="shared" si="41"/>
        <v>88.538777685050377</v>
      </c>
      <c r="AK67">
        <f t="shared" si="42"/>
        <v>76.170731694321404</v>
      </c>
      <c r="AM67" t="str">
        <f t="shared" si="43"/>
        <v>Short Sum</v>
      </c>
      <c r="AN67">
        <f t="shared" si="44"/>
        <v>4.8374276926335567</v>
      </c>
      <c r="AO67">
        <f t="shared" si="45"/>
        <v>150.08901732296061</v>
      </c>
      <c r="AQ67">
        <f t="shared" si="46"/>
        <v>0.62645947864480878</v>
      </c>
      <c r="AR67">
        <f t="shared" si="47"/>
        <v>86.562814993416737</v>
      </c>
      <c r="AT67">
        <f t="shared" si="27"/>
        <v>0.28016119587977406</v>
      </c>
      <c r="AU67">
        <f t="shared" si="28"/>
        <v>35.339121238802036</v>
      </c>
      <c r="AW67">
        <f t="shared" si="48"/>
        <v>1.9908693595684916E-2</v>
      </c>
    </row>
    <row r="68" spans="1:49" x14ac:dyDescent="0.2">
      <c r="A68" s="1" t="s">
        <v>2124</v>
      </c>
      <c r="C68">
        <f t="shared" ref="C68:E68" si="55">SUM(C23:C47)</f>
        <v>1.455424215788139</v>
      </c>
      <c r="D68">
        <f t="shared" si="55"/>
        <v>1.4725911311232018</v>
      </c>
      <c r="E68">
        <f t="shared" si="55"/>
        <v>1.3553054249850154</v>
      </c>
      <c r="F68">
        <f t="shared" ref="F68:X68" si="56">SUM(F23:F47)</f>
        <v>1.3560634850357036</v>
      </c>
      <c r="G68">
        <f t="shared" si="56"/>
        <v>0.96318897295245953</v>
      </c>
      <c r="H68">
        <f t="shared" si="56"/>
        <v>0.91710414578694743</v>
      </c>
      <c r="I68">
        <f t="shared" si="56"/>
        <v>1.5467747650845614</v>
      </c>
      <c r="J68">
        <f t="shared" si="56"/>
        <v>1.5372749373994958</v>
      </c>
      <c r="K68">
        <f t="shared" si="56"/>
        <v>1.4284316446373744</v>
      </c>
      <c r="L68">
        <f t="shared" si="56"/>
        <v>1.4533556886765318</v>
      </c>
      <c r="M68">
        <f t="shared" si="56"/>
        <v>275.62594861747516</v>
      </c>
      <c r="N68">
        <f t="shared" si="56"/>
        <v>302.97942756272136</v>
      </c>
      <c r="O68">
        <f t="shared" si="56"/>
        <v>259.8381665888208</v>
      </c>
      <c r="P68">
        <f t="shared" si="56"/>
        <v>250.43449675086504</v>
      </c>
      <c r="Q68">
        <f t="shared" si="56"/>
        <v>374.10567297365566</v>
      </c>
      <c r="R68">
        <f t="shared" si="56"/>
        <v>391.24847547074734</v>
      </c>
      <c r="S68">
        <f t="shared" si="56"/>
        <v>97.001933706426257</v>
      </c>
      <c r="T68">
        <f t="shared" si="56"/>
        <v>96.36340769436724</v>
      </c>
      <c r="U68">
        <f t="shared" si="56"/>
        <v>77.306382884278605</v>
      </c>
      <c r="V68">
        <f t="shared" si="56"/>
        <v>59.386751464782947</v>
      </c>
      <c r="W68">
        <f t="shared" si="56"/>
        <v>61.10871466520851</v>
      </c>
      <c r="X68">
        <f t="shared" si="56"/>
        <v>61.047308870003413</v>
      </c>
      <c r="AA68" t="str">
        <f t="shared" si="19"/>
        <v>Medium Sum</v>
      </c>
      <c r="AB68">
        <f t="shared" si="20"/>
        <v>1.4640076734556704</v>
      </c>
      <c r="AC68">
        <f t="shared" si="21"/>
        <v>1.3556844550103595</v>
      </c>
      <c r="AD68">
        <f t="shared" si="22"/>
        <v>0.94014655936970348</v>
      </c>
      <c r="AE68">
        <f t="shared" si="23"/>
        <v>1.5420248512420285</v>
      </c>
      <c r="AF68">
        <f t="shared" si="24"/>
        <v>1.4408936666569532</v>
      </c>
      <c r="AG68">
        <f t="shared" si="25"/>
        <v>289.30268809009829</v>
      </c>
      <c r="AH68">
        <f t="shared" si="26"/>
        <v>255.13633166984292</v>
      </c>
      <c r="AI68">
        <f t="shared" si="40"/>
        <v>96.682670700396756</v>
      </c>
      <c r="AJ68">
        <f t="shared" si="41"/>
        <v>68.346567174530776</v>
      </c>
      <c r="AK68">
        <f t="shared" si="42"/>
        <v>61.078011767605958</v>
      </c>
      <c r="AM68" t="str">
        <f t="shared" si="43"/>
        <v>Medium Sum</v>
      </c>
      <c r="AN68">
        <f t="shared" si="44"/>
        <v>1.3485514411469428</v>
      </c>
      <c r="AO68">
        <f t="shared" si="45"/>
        <v>154.10925388049492</v>
      </c>
      <c r="AQ68">
        <f t="shared" si="46"/>
        <v>0.23776806763690414</v>
      </c>
      <c r="AR68">
        <f t="shared" si="47"/>
        <v>109.30644765506105</v>
      </c>
      <c r="AT68">
        <f t="shared" si="27"/>
        <v>0.10633311242297708</v>
      </c>
      <c r="AU68">
        <f t="shared" si="28"/>
        <v>44.624170391856403</v>
      </c>
      <c r="AW68">
        <f t="shared" si="48"/>
        <v>3.5355043940213993E-2</v>
      </c>
    </row>
    <row r="69" spans="1:49" x14ac:dyDescent="0.2">
      <c r="A69" s="1" t="s">
        <v>2125</v>
      </c>
      <c r="C69">
        <f t="shared" ref="C69:E69" si="57">SUM(C48:C59)</f>
        <v>8.9170458551347045E-3</v>
      </c>
      <c r="D69">
        <f t="shared" si="57"/>
        <v>7.4909515591686958E-3</v>
      </c>
      <c r="E69">
        <f t="shared" si="57"/>
        <v>2.3285241374059591E-2</v>
      </c>
      <c r="F69">
        <f t="shared" ref="F69:X69" si="58">SUM(F48:F59)</f>
        <v>2.6815348008836299E-2</v>
      </c>
      <c r="G69">
        <f t="shared" si="58"/>
        <v>0</v>
      </c>
      <c r="H69">
        <f t="shared" si="58"/>
        <v>3.8896111464342999E-3</v>
      </c>
      <c r="I69">
        <f t="shared" si="58"/>
        <v>1.5907247002381511E-2</v>
      </c>
      <c r="J69">
        <f t="shared" si="58"/>
        <v>3.2182785574188931E-2</v>
      </c>
      <c r="K69">
        <f t="shared" si="58"/>
        <v>2.2329407231226457E-2</v>
      </c>
      <c r="L69">
        <f t="shared" si="58"/>
        <v>3.2902533872318979E-2</v>
      </c>
      <c r="M69">
        <f t="shared" si="58"/>
        <v>0.14577407380570831</v>
      </c>
      <c r="N69">
        <f t="shared" si="58"/>
        <v>0.16820986633160057</v>
      </c>
      <c r="O69">
        <f t="shared" si="58"/>
        <v>0.16253357376737679</v>
      </c>
      <c r="P69">
        <f t="shared" si="58"/>
        <v>3.9257665272698597E-2</v>
      </c>
      <c r="Q69">
        <f t="shared" si="58"/>
        <v>9.1199962574432594E-2</v>
      </c>
      <c r="R69">
        <f t="shared" si="58"/>
        <v>8.0612887722385576E-2</v>
      </c>
      <c r="S69">
        <f t="shared" si="58"/>
        <v>3.4062134161209089E-2</v>
      </c>
      <c r="T69">
        <f t="shared" si="58"/>
        <v>9.3686774192077896E-2</v>
      </c>
      <c r="U69">
        <f t="shared" si="58"/>
        <v>9.9570519853337799E-2</v>
      </c>
      <c r="V69">
        <f t="shared" si="58"/>
        <v>9.3153812159547489E-2</v>
      </c>
      <c r="W69">
        <f t="shared" si="58"/>
        <v>7.1510036608902761E-2</v>
      </c>
      <c r="X69">
        <f t="shared" si="58"/>
        <v>6.7232042284040297E-2</v>
      </c>
      <c r="AA69" t="str">
        <f t="shared" si="19"/>
        <v>Long Sum</v>
      </c>
      <c r="AB69">
        <f t="shared" si="20"/>
        <v>8.2039987071517006E-3</v>
      </c>
      <c r="AC69">
        <f t="shared" si="21"/>
        <v>2.5050294691447945E-2</v>
      </c>
      <c r="AD69">
        <f t="shared" si="22"/>
        <v>1.9448055732171499E-3</v>
      </c>
      <c r="AE69">
        <f t="shared" si="23"/>
        <v>2.4045016288285221E-2</v>
      </c>
      <c r="AF69">
        <f t="shared" si="24"/>
        <v>2.7615970551772718E-2</v>
      </c>
      <c r="AG69">
        <f t="shared" si="25"/>
        <v>0.15699197006865445</v>
      </c>
      <c r="AH69">
        <f t="shared" si="26"/>
        <v>0.1008956195200377</v>
      </c>
      <c r="AI69">
        <f t="shared" si="40"/>
        <v>6.3874454176643489E-2</v>
      </c>
      <c r="AJ69">
        <f t="shared" si="41"/>
        <v>9.6362166006442651E-2</v>
      </c>
      <c r="AK69">
        <f t="shared" si="42"/>
        <v>6.9371039446471522E-2</v>
      </c>
      <c r="AM69" t="str">
        <f t="shared" si="43"/>
        <v>Long Sum</v>
      </c>
      <c r="AN69">
        <f t="shared" si="44"/>
        <v>1.7372017162374943E-2</v>
      </c>
      <c r="AO69">
        <f t="shared" si="45"/>
        <v>9.749904984364996E-2</v>
      </c>
      <c r="AQ69">
        <f t="shared" si="46"/>
        <v>1.151601997223845E-2</v>
      </c>
      <c r="AR69">
        <f t="shared" si="47"/>
        <v>3.6993361397682077E-2</v>
      </c>
      <c r="AT69">
        <f t="shared" si="27"/>
        <v>5.1501206976340827E-3</v>
      </c>
      <c r="AU69">
        <f t="shared" si="28"/>
        <v>1.5102476549115571E-2</v>
      </c>
      <c r="AW69">
        <f t="shared" si="48"/>
        <v>6.4285068200490326E-3</v>
      </c>
    </row>
    <row r="71" spans="1:49" x14ac:dyDescent="0.2">
      <c r="A71" t="s">
        <v>116</v>
      </c>
      <c r="C71">
        <f t="shared" ref="C71:E71" si="59">SUM(C7:C59)</f>
        <v>6.8135559853259666</v>
      </c>
      <c r="D71">
        <f t="shared" si="59"/>
        <v>6.6405638955282917</v>
      </c>
      <c r="E71">
        <f t="shared" si="59"/>
        <v>6.3374710322616012</v>
      </c>
      <c r="F71">
        <f t="shared" ref="F71:X71" si="60">SUM(F7:F59)</f>
        <v>6.230577679832761</v>
      </c>
      <c r="G71">
        <f t="shared" si="60"/>
        <v>4.88298926964021</v>
      </c>
      <c r="H71">
        <f t="shared" si="60"/>
        <v>4.4848878628825748</v>
      </c>
      <c r="I71">
        <f t="shared" si="60"/>
        <v>6.7359657731516336</v>
      </c>
      <c r="J71">
        <f t="shared" si="60"/>
        <v>6.5999348993936566</v>
      </c>
      <c r="K71">
        <f t="shared" si="60"/>
        <v>6.4647140082960792</v>
      </c>
      <c r="L71">
        <f t="shared" si="60"/>
        <v>6.8428511031159696</v>
      </c>
      <c r="M71">
        <f t="shared" si="60"/>
        <v>450.47250215490283</v>
      </c>
      <c r="N71">
        <f t="shared" si="60"/>
        <v>489.69427836006577</v>
      </c>
      <c r="O71">
        <f t="shared" si="60"/>
        <v>546.1324735746656</v>
      </c>
      <c r="P71">
        <f t="shared" si="60"/>
        <v>538.46400601730295</v>
      </c>
      <c r="Q71">
        <f t="shared" si="60"/>
        <v>705.76041358377574</v>
      </c>
      <c r="R71">
        <f t="shared" si="60"/>
        <v>738.71977825370141</v>
      </c>
      <c r="S71">
        <f t="shared" si="60"/>
        <v>217.03219087402599</v>
      </c>
      <c r="T71">
        <f t="shared" si="60"/>
        <v>212.56260849810599</v>
      </c>
      <c r="U71">
        <f t="shared" si="60"/>
        <v>168.16104746027432</v>
      </c>
      <c r="V71">
        <f t="shared" si="60"/>
        <v>145.80236659090085</v>
      </c>
      <c r="W71">
        <f t="shared" si="60"/>
        <v>135.28975286291524</v>
      </c>
      <c r="X71">
        <f t="shared" si="60"/>
        <v>139.34647613983256</v>
      </c>
      <c r="AA71" t="str">
        <f t="shared" si="19"/>
        <v>TOTAL</v>
      </c>
      <c r="AB71">
        <f t="shared" si="20"/>
        <v>6.7270599404271287</v>
      </c>
      <c r="AC71">
        <f t="shared" si="21"/>
        <v>6.2840243560471816</v>
      </c>
      <c r="AD71">
        <f t="shared" si="22"/>
        <v>4.6839385662613928</v>
      </c>
      <c r="AE71">
        <f t="shared" si="23"/>
        <v>6.6679503362726447</v>
      </c>
      <c r="AF71">
        <f t="shared" si="24"/>
        <v>6.6537825557060248</v>
      </c>
      <c r="AG71">
        <f t="shared" si="25"/>
        <v>470.08339025748433</v>
      </c>
      <c r="AH71">
        <f t="shared" si="26"/>
        <v>542.29823979598427</v>
      </c>
      <c r="AI71">
        <f>AVERAGE(S71:T71)</f>
        <v>214.797399686066</v>
      </c>
      <c r="AJ71">
        <f>AVERAGE(U71:V71)</f>
        <v>156.98170702558758</v>
      </c>
      <c r="AK71">
        <f>AVERAGE(W71:X71)</f>
        <v>137.31811450137388</v>
      </c>
      <c r="AM71" t="str">
        <f>A71</f>
        <v>TOTAL</v>
      </c>
      <c r="AN71">
        <f>AVERAGE(AB71:AF71)</f>
        <v>6.2033511509428747</v>
      </c>
      <c r="AO71">
        <f>AVERAGE(AG71:AK71)</f>
        <v>304.29577025329922</v>
      </c>
      <c r="AQ71">
        <f>STDEV(AB71:AF71)</f>
        <v>0.86719872550922095</v>
      </c>
      <c r="AR71">
        <f>STDEV(AG71:AK71)</f>
        <v>188.23100138813825</v>
      </c>
      <c r="AT71">
        <f t="shared" si="27"/>
        <v>0.3878230600479598</v>
      </c>
      <c r="AU71">
        <f t="shared" si="28"/>
        <v>76.844984529008471</v>
      </c>
      <c r="AW71">
        <f>TTEST(AB71:AF71,AG71:AK71,2,3)</f>
        <v>2.398764021102243E-2</v>
      </c>
    </row>
    <row r="72" spans="1:49" x14ac:dyDescent="0.2">
      <c r="A72" s="4" t="s">
        <v>2127</v>
      </c>
      <c r="B72" s="1"/>
      <c r="C72">
        <f t="shared" ref="C72:E72" si="61">COUNTIF(C7:C59, "&gt;0")</f>
        <v>41</v>
      </c>
      <c r="D72">
        <f t="shared" si="61"/>
        <v>39</v>
      </c>
      <c r="E72">
        <f t="shared" si="61"/>
        <v>42</v>
      </c>
      <c r="F72">
        <f t="shared" ref="F72:X72" si="62">COUNTIF(F7:F59, "&gt;0")</f>
        <v>42</v>
      </c>
      <c r="G72">
        <f t="shared" si="62"/>
        <v>37</v>
      </c>
      <c r="H72">
        <f t="shared" si="62"/>
        <v>37</v>
      </c>
      <c r="I72">
        <f t="shared" si="62"/>
        <v>39</v>
      </c>
      <c r="J72">
        <f t="shared" si="62"/>
        <v>46</v>
      </c>
      <c r="K72">
        <f t="shared" si="62"/>
        <v>44</v>
      </c>
      <c r="L72">
        <f t="shared" si="62"/>
        <v>41</v>
      </c>
      <c r="M72">
        <f t="shared" si="62"/>
        <v>42</v>
      </c>
      <c r="N72">
        <f t="shared" si="62"/>
        <v>44</v>
      </c>
      <c r="O72">
        <f t="shared" si="62"/>
        <v>37</v>
      </c>
      <c r="P72">
        <f t="shared" si="62"/>
        <v>36</v>
      </c>
      <c r="Q72">
        <f t="shared" si="62"/>
        <v>39</v>
      </c>
      <c r="R72">
        <f t="shared" si="62"/>
        <v>43</v>
      </c>
      <c r="S72">
        <f t="shared" si="62"/>
        <v>41</v>
      </c>
      <c r="T72">
        <f t="shared" si="62"/>
        <v>42</v>
      </c>
      <c r="U72">
        <f t="shared" si="62"/>
        <v>39</v>
      </c>
      <c r="V72">
        <f t="shared" si="62"/>
        <v>39</v>
      </c>
      <c r="W72">
        <f t="shared" si="62"/>
        <v>38</v>
      </c>
      <c r="X72">
        <f t="shared" si="62"/>
        <v>36</v>
      </c>
      <c r="AA72" t="str">
        <f t="shared" si="19"/>
        <v>Number of Species</v>
      </c>
      <c r="AB72">
        <f t="shared" si="20"/>
        <v>40</v>
      </c>
      <c r="AC72">
        <f t="shared" si="21"/>
        <v>42</v>
      </c>
      <c r="AD72">
        <f t="shared" si="22"/>
        <v>37</v>
      </c>
      <c r="AE72">
        <f t="shared" si="23"/>
        <v>42.5</v>
      </c>
      <c r="AF72">
        <f t="shared" si="24"/>
        <v>42.5</v>
      </c>
      <c r="AG72">
        <f t="shared" si="25"/>
        <v>43</v>
      </c>
      <c r="AH72">
        <f t="shared" si="26"/>
        <v>36.5</v>
      </c>
      <c r="AI72">
        <f>AVERAGE(S72:T72)</f>
        <v>41.5</v>
      </c>
      <c r="AJ72">
        <f>AVERAGE(U72:V72)</f>
        <v>39</v>
      </c>
      <c r="AK72">
        <f>AVERAGE(W72:X72)</f>
        <v>37</v>
      </c>
      <c r="AM72" t="str">
        <f>A72</f>
        <v>Number of Species</v>
      </c>
      <c r="AN72">
        <f>AVERAGE(AB72:AF72)</f>
        <v>40.799999999999997</v>
      </c>
      <c r="AO72">
        <f>AVERAGE(AG72:AK72)</f>
        <v>39.4</v>
      </c>
      <c r="AQ72">
        <f>STDEV(AB72:AF72)</f>
        <v>2.3611437906235189</v>
      </c>
      <c r="AR72">
        <f>STDEV(AG72:AK72)</f>
        <v>2.8151376520518494</v>
      </c>
      <c r="AT72">
        <f t="shared" si="27"/>
        <v>1.0559356040971437</v>
      </c>
      <c r="AU72">
        <f t="shared" si="28"/>
        <v>1.1492751338706209</v>
      </c>
      <c r="AW72">
        <f>TTEST(AB72:AF72,AG72:AK72,2,3)</f>
        <v>0.41970754671477561</v>
      </c>
    </row>
  </sheetData>
  <mergeCells count="3">
    <mergeCell ref="AN3:AO3"/>
    <mergeCell ref="AQ3:AR3"/>
    <mergeCell ref="AT3:AU3"/>
  </mergeCells>
  <conditionalFormatting sqref="A64">
    <cfRule type="aboveAverage" dxfId="1997" priority="76" stdDev="2"/>
  </conditionalFormatting>
  <conditionalFormatting sqref="A65">
    <cfRule type="aboveAverage" dxfId="1996" priority="75" stdDev="2"/>
  </conditionalFormatting>
  <conditionalFormatting sqref="A66">
    <cfRule type="aboveAverage" dxfId="1995" priority="74" stdDev="2"/>
  </conditionalFormatting>
  <conditionalFormatting sqref="A67">
    <cfRule type="aboveAverage" dxfId="1994" priority="73" stdDev="2"/>
  </conditionalFormatting>
  <conditionalFormatting sqref="A68">
    <cfRule type="aboveAverage" dxfId="1993" priority="72" stdDev="2"/>
  </conditionalFormatting>
  <conditionalFormatting sqref="A69">
    <cfRule type="aboveAverage" dxfId="1992" priority="71" stdDev="2"/>
  </conditionalFormatting>
  <conditionalFormatting sqref="C7:X7">
    <cfRule type="aboveAverage" dxfId="1991" priority="70" stdDev="3"/>
  </conditionalFormatting>
  <conditionalFormatting sqref="C8:X8">
    <cfRule type="aboveAverage" dxfId="1990" priority="69" stdDev="3"/>
  </conditionalFormatting>
  <conditionalFormatting sqref="C9:X9">
    <cfRule type="aboveAverage" dxfId="1989" priority="68" stdDev="3"/>
  </conditionalFormatting>
  <conditionalFormatting sqref="C10:X10">
    <cfRule type="aboveAverage" dxfId="1988" priority="67" stdDev="3"/>
  </conditionalFormatting>
  <conditionalFormatting sqref="C11:X11">
    <cfRule type="aboveAverage" dxfId="1987" priority="66" stdDev="3"/>
  </conditionalFormatting>
  <conditionalFormatting sqref="C12:X12">
    <cfRule type="aboveAverage" dxfId="1986" priority="65" stdDev="3"/>
  </conditionalFormatting>
  <conditionalFormatting sqref="C13:X13">
    <cfRule type="aboveAverage" dxfId="1985" priority="64" stdDev="3"/>
  </conditionalFormatting>
  <conditionalFormatting sqref="C14:X14">
    <cfRule type="aboveAverage" dxfId="1984" priority="63" stdDev="3"/>
  </conditionalFormatting>
  <conditionalFormatting sqref="C15:X15">
    <cfRule type="aboveAverage" dxfId="1983" priority="62" stdDev="3"/>
  </conditionalFormatting>
  <conditionalFormatting sqref="C16:X16">
    <cfRule type="aboveAverage" dxfId="1982" priority="61" stdDev="3"/>
  </conditionalFormatting>
  <conditionalFormatting sqref="C17:X17">
    <cfRule type="aboveAverage" dxfId="1981" priority="60" stdDev="3"/>
  </conditionalFormatting>
  <conditionalFormatting sqref="C18:X18">
    <cfRule type="aboveAverage" dxfId="1980" priority="59" stdDev="3"/>
  </conditionalFormatting>
  <conditionalFormatting sqref="C19:X19">
    <cfRule type="aboveAverage" dxfId="1979" priority="58" stdDev="3"/>
  </conditionalFormatting>
  <conditionalFormatting sqref="C20:X20">
    <cfRule type="aboveAverage" dxfId="1978" priority="57" stdDev="3"/>
  </conditionalFormatting>
  <conditionalFormatting sqref="C21:X21">
    <cfRule type="aboveAverage" dxfId="1977" priority="56" stdDev="3"/>
  </conditionalFormatting>
  <conditionalFormatting sqref="C22:X22">
    <cfRule type="aboveAverage" dxfId="1976" priority="55" stdDev="3"/>
  </conditionalFormatting>
  <conditionalFormatting sqref="C23:X23">
    <cfRule type="aboveAverage" dxfId="1975" priority="54" stdDev="3"/>
  </conditionalFormatting>
  <conditionalFormatting sqref="C24:X24">
    <cfRule type="aboveAverage" dxfId="1974" priority="53" stdDev="3"/>
  </conditionalFormatting>
  <conditionalFormatting sqref="C25:X25">
    <cfRule type="aboveAverage" dxfId="1973" priority="52" stdDev="3"/>
  </conditionalFormatting>
  <conditionalFormatting sqref="C26:X26">
    <cfRule type="aboveAverage" dxfId="1972" priority="51" stdDev="3"/>
  </conditionalFormatting>
  <conditionalFormatting sqref="C27:X27">
    <cfRule type="aboveAverage" dxfId="1971" priority="50" stdDev="3"/>
  </conditionalFormatting>
  <conditionalFormatting sqref="C28:X28">
    <cfRule type="aboveAverage" dxfId="1970" priority="49" stdDev="3"/>
  </conditionalFormatting>
  <conditionalFormatting sqref="C29:X29">
    <cfRule type="aboveAverage" dxfId="1969" priority="48" stdDev="3"/>
  </conditionalFormatting>
  <conditionalFormatting sqref="C30:X30">
    <cfRule type="aboveAverage" dxfId="1968" priority="47" stdDev="3"/>
  </conditionalFormatting>
  <conditionalFormatting sqref="C31:X31">
    <cfRule type="aboveAverage" dxfId="1967" priority="46" stdDev="3"/>
  </conditionalFormatting>
  <conditionalFormatting sqref="C32:X32">
    <cfRule type="aboveAverage" dxfId="1966" priority="45" stdDev="3"/>
  </conditionalFormatting>
  <conditionalFormatting sqref="C33:X33">
    <cfRule type="aboveAverage" dxfId="1965" priority="44" stdDev="3"/>
  </conditionalFormatting>
  <conditionalFormatting sqref="C34:X34">
    <cfRule type="aboveAverage" dxfId="1964" priority="43" stdDev="3"/>
  </conditionalFormatting>
  <conditionalFormatting sqref="C35:X35">
    <cfRule type="aboveAverage" dxfId="1963" priority="42" stdDev="3"/>
  </conditionalFormatting>
  <conditionalFormatting sqref="C36:X36">
    <cfRule type="aboveAverage" dxfId="1962" priority="41" stdDev="3"/>
  </conditionalFormatting>
  <conditionalFormatting sqref="C37:X37">
    <cfRule type="aboveAverage" dxfId="1961" priority="40" stdDev="3"/>
  </conditionalFormatting>
  <conditionalFormatting sqref="C38:X38">
    <cfRule type="aboveAverage" dxfId="1960" priority="39" stdDev="3"/>
  </conditionalFormatting>
  <conditionalFormatting sqref="C39:X39">
    <cfRule type="aboveAverage" dxfId="1959" priority="38" stdDev="3"/>
  </conditionalFormatting>
  <conditionalFormatting sqref="C40:X40">
    <cfRule type="aboveAverage" dxfId="1958" priority="37" stdDev="3"/>
  </conditionalFormatting>
  <conditionalFormatting sqref="C41:X41">
    <cfRule type="aboveAverage" dxfId="1957" priority="36" stdDev="3"/>
  </conditionalFormatting>
  <conditionalFormatting sqref="C42:X42">
    <cfRule type="aboveAverage" dxfId="1956" priority="35" stdDev="3"/>
  </conditionalFormatting>
  <conditionalFormatting sqref="C43:X43">
    <cfRule type="aboveAverage" dxfId="1955" priority="34" stdDev="3"/>
  </conditionalFormatting>
  <conditionalFormatting sqref="C44:X44">
    <cfRule type="aboveAverage" dxfId="1954" priority="33" stdDev="3"/>
  </conditionalFormatting>
  <conditionalFormatting sqref="C45:X45">
    <cfRule type="aboveAverage" dxfId="1953" priority="32" stdDev="3"/>
  </conditionalFormatting>
  <conditionalFormatting sqref="C46:X46">
    <cfRule type="aboveAverage" dxfId="1952" priority="31" stdDev="3"/>
  </conditionalFormatting>
  <conditionalFormatting sqref="C47:X47">
    <cfRule type="aboveAverage" dxfId="1951" priority="30" stdDev="3"/>
  </conditionalFormatting>
  <conditionalFormatting sqref="C48:X48">
    <cfRule type="aboveAverage" dxfId="1950" priority="29" stdDev="3"/>
  </conditionalFormatting>
  <conditionalFormatting sqref="C49:X49">
    <cfRule type="aboveAverage" dxfId="1949" priority="28" stdDev="3"/>
  </conditionalFormatting>
  <conditionalFormatting sqref="C50:X50">
    <cfRule type="aboveAverage" dxfId="1948" priority="27" stdDev="3"/>
  </conditionalFormatting>
  <conditionalFormatting sqref="C51:X51">
    <cfRule type="aboveAverage" dxfId="1947" priority="26" stdDev="3"/>
  </conditionalFormatting>
  <conditionalFormatting sqref="C52:X52">
    <cfRule type="aboveAverage" dxfId="1946" priority="25" stdDev="3"/>
  </conditionalFormatting>
  <conditionalFormatting sqref="C53:X53">
    <cfRule type="aboveAverage" dxfId="1945" priority="24" stdDev="3"/>
  </conditionalFormatting>
  <conditionalFormatting sqref="C54:X54">
    <cfRule type="aboveAverage" dxfId="1944" priority="23" stdDev="3"/>
  </conditionalFormatting>
  <conditionalFormatting sqref="C55:X55">
    <cfRule type="aboveAverage" dxfId="1943" priority="22" stdDev="3"/>
  </conditionalFormatting>
  <conditionalFormatting sqref="C56:X56">
    <cfRule type="aboveAverage" dxfId="1942" priority="21" stdDev="3"/>
  </conditionalFormatting>
  <conditionalFormatting sqref="C57:X57">
    <cfRule type="aboveAverage" dxfId="1941" priority="20" stdDev="3"/>
  </conditionalFormatting>
  <conditionalFormatting sqref="C58:X58">
    <cfRule type="aboveAverage" dxfId="1940" priority="19" stdDev="3"/>
  </conditionalFormatting>
  <conditionalFormatting sqref="C59:X59">
    <cfRule type="aboveAverage" dxfId="1939" priority="18" stdDev="3"/>
  </conditionalFormatting>
  <conditionalFormatting sqref="C60:X60">
    <cfRule type="aboveAverage" dxfId="1938" priority="17" stdDev="3"/>
  </conditionalFormatting>
  <conditionalFormatting sqref="C61:X61">
    <cfRule type="aboveAverage" dxfId="1937" priority="16" stdDev="3"/>
  </conditionalFormatting>
  <conditionalFormatting sqref="C62:X62">
    <cfRule type="aboveAverage" dxfId="1936" priority="15" stdDev="3"/>
  </conditionalFormatting>
  <conditionalFormatting sqref="C63:X63">
    <cfRule type="aboveAverage" dxfId="1935" priority="14" stdDev="3"/>
  </conditionalFormatting>
  <conditionalFormatting sqref="C64:X64">
    <cfRule type="aboveAverage" dxfId="1934" priority="13" stdDev="3"/>
  </conditionalFormatting>
  <conditionalFormatting sqref="C65:X65">
    <cfRule type="aboveAverage" dxfId="1933" priority="12" stdDev="3"/>
  </conditionalFormatting>
  <conditionalFormatting sqref="C66:X66">
    <cfRule type="aboveAverage" dxfId="1932" priority="11" stdDev="3"/>
  </conditionalFormatting>
  <conditionalFormatting sqref="C67:X67">
    <cfRule type="aboveAverage" dxfId="1931" priority="10" stdDev="3"/>
  </conditionalFormatting>
  <conditionalFormatting sqref="C68:X68">
    <cfRule type="aboveAverage" dxfId="1930" priority="9" stdDev="3"/>
  </conditionalFormatting>
  <conditionalFormatting sqref="C69:X69">
    <cfRule type="aboveAverage" dxfId="1929" priority="8" stdDev="3"/>
  </conditionalFormatting>
  <conditionalFormatting sqref="C70:X70">
    <cfRule type="aboveAverage" dxfId="1928" priority="7" stdDev="3"/>
  </conditionalFormatting>
  <conditionalFormatting sqref="C71:X71">
    <cfRule type="aboveAverage" dxfId="1927" priority="6" stdDev="3"/>
  </conditionalFormatting>
  <conditionalFormatting sqref="C72:X72">
    <cfRule type="aboveAverage" dxfId="1926" priority="5" stdDev="3"/>
  </conditionalFormatting>
  <conditionalFormatting sqref="C73:X73">
    <cfRule type="aboveAverage" dxfId="1925" priority="4" stdDev="3"/>
  </conditionalFormatting>
  <conditionalFormatting sqref="C74:X74">
    <cfRule type="aboveAverage" dxfId="1924" priority="3" stdDev="3"/>
  </conditionalFormatting>
  <conditionalFormatting sqref="C75:X75">
    <cfRule type="aboveAverage" dxfId="1923" priority="2" stdDev="3"/>
  </conditionalFormatting>
  <conditionalFormatting sqref="AW1:AW72">
    <cfRule type="cellIs" dxfId="1922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28"/>
  <sheetViews>
    <sheetView workbookViewId="0">
      <pane ySplit="4" topLeftCell="A5" activePane="bottomLeft" state="frozen"/>
      <selection activeCell="X1" sqref="X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319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320</v>
      </c>
      <c r="B6">
        <v>448.298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321</v>
      </c>
      <c r="B7">
        <v>362.21199999999999</v>
      </c>
      <c r="C7">
        <v>0</v>
      </c>
      <c r="D7" t="e">
        <v>#N/A</v>
      </c>
      <c r="E7">
        <v>0</v>
      </c>
      <c r="F7">
        <v>0.05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>
        <v>2.06402851261373E-2</v>
      </c>
      <c r="M7" t="e">
        <v>#N/A</v>
      </c>
      <c r="N7">
        <v>0</v>
      </c>
      <c r="O7" t="e">
        <v>#N/A</v>
      </c>
      <c r="P7" t="e">
        <v>#N/A</v>
      </c>
      <c r="Q7" t="e">
        <v>#N/A</v>
      </c>
      <c r="R7" t="e">
        <v>#N/A</v>
      </c>
      <c r="S7">
        <v>0</v>
      </c>
      <c r="T7" t="e">
        <v>#N/A</v>
      </c>
      <c r="U7" t="e">
        <v>#N/A</v>
      </c>
      <c r="V7">
        <v>0</v>
      </c>
      <c r="W7" t="e">
        <v>#N/A</v>
      </c>
      <c r="X7" t="e">
        <v>#N/A</v>
      </c>
      <c r="AA7" t="str">
        <f>A7</f>
        <v>FADA_14:1_</v>
      </c>
      <c r="AB7" t="e">
        <f>AVERAGE(C7:D7)</f>
        <v>#N/A</v>
      </c>
      <c r="AC7">
        <f>AVERAGE(E7:F7)</f>
        <v>2.5000000000000001E-2</v>
      </c>
      <c r="AD7" t="e">
        <f>AVERAGE(G7:H7)</f>
        <v>#N/A</v>
      </c>
      <c r="AE7" t="e">
        <f>AVERAGE(I7:J7)</f>
        <v>#N/A</v>
      </c>
      <c r="AF7" t="e">
        <f>AVERAGE(K7:L7)</f>
        <v>#N/A</v>
      </c>
      <c r="AG7" t="e">
        <f t="shared" ref="AG7:AG15" si="0">AVERAGE(M7:N7)</f>
        <v>#N/A</v>
      </c>
      <c r="AH7" t="e">
        <f t="shared" ref="AH7:AH15" si="1">AVERAGE(O7:P7)</f>
        <v>#N/A</v>
      </c>
      <c r="AI7" t="e">
        <f t="shared" ref="AI7:AI26" si="2">AVERAGE(S7:T7)</f>
        <v>#N/A</v>
      </c>
      <c r="AJ7" t="e">
        <f t="shared" ref="AJ7:AJ26" si="3">AVERAGE(U7:V7)</f>
        <v>#N/A</v>
      </c>
      <c r="AK7" t="e">
        <f t="shared" ref="AK7:AK26" si="4">AVERAGE(W7:X7)</f>
        <v>#N/A</v>
      </c>
      <c r="AM7" t="str">
        <f t="shared" ref="AM7:AM26" si="5">A7</f>
        <v>FADA_14:1_</v>
      </c>
      <c r="AN7" t="e">
        <f t="shared" ref="AN7:AN26" si="6">AVERAGE(AB7:AF7)</f>
        <v>#N/A</v>
      </c>
      <c r="AO7" t="e">
        <f t="shared" ref="AO7:AO26" si="7">AVERAGE(AG7:AK7)</f>
        <v>#N/A</v>
      </c>
      <c r="AQ7" t="e">
        <f t="shared" ref="AQ7:AQ26" si="8">STDEV(AB7:AF7)</f>
        <v>#N/A</v>
      </c>
      <c r="AR7" t="e">
        <f t="shared" ref="AR7:AR26" si="9">STDEV(AG7:AK7)</f>
        <v>#N/A</v>
      </c>
      <c r="AT7" t="e">
        <f>AQ7/SQRT(5)</f>
        <v>#N/A</v>
      </c>
      <c r="AU7" t="e">
        <f>AR7/SQRT(6)</f>
        <v>#N/A</v>
      </c>
      <c r="AW7" t="e">
        <f t="shared" ref="AW7:AW26" si="10">TTEST(AB7:AF7,AG7:AK7,2,3)</f>
        <v>#N/A</v>
      </c>
    </row>
    <row r="8" spans="1:49" x14ac:dyDescent="0.2">
      <c r="A8" t="s">
        <v>322</v>
      </c>
      <c r="B8">
        <v>364.214</v>
      </c>
      <c r="C8">
        <v>0</v>
      </c>
      <c r="D8" t="e">
        <v>#N/A</v>
      </c>
      <c r="E8">
        <v>0</v>
      </c>
      <c r="F8">
        <v>0</v>
      </c>
      <c r="G8" t="e">
        <v>#N/A</v>
      </c>
      <c r="H8" t="e">
        <v>#N/A</v>
      </c>
      <c r="I8" t="e">
        <v>#N/A</v>
      </c>
      <c r="J8" t="e">
        <v>#N/A</v>
      </c>
      <c r="K8" t="e">
        <v>#N/A</v>
      </c>
      <c r="L8">
        <v>0</v>
      </c>
      <c r="M8" t="e">
        <v>#N/A</v>
      </c>
      <c r="N8">
        <v>0</v>
      </c>
      <c r="O8" t="e">
        <v>#N/A</v>
      </c>
      <c r="P8" t="e">
        <v>#N/A</v>
      </c>
      <c r="Q8" t="e">
        <v>#N/A</v>
      </c>
      <c r="R8" t="e">
        <v>#N/A</v>
      </c>
      <c r="S8">
        <v>0</v>
      </c>
      <c r="T8" t="e">
        <v>#N/A</v>
      </c>
      <c r="U8" t="e">
        <v>#N/A</v>
      </c>
      <c r="V8">
        <v>2.6839344532345401E-2</v>
      </c>
      <c r="W8" t="e">
        <v>#N/A</v>
      </c>
      <c r="X8" t="e">
        <v>#N/A</v>
      </c>
      <c r="AA8" t="str">
        <f t="shared" ref="AA8:AA15" si="11">A8</f>
        <v>FADA_14:0_</v>
      </c>
      <c r="AB8" t="e">
        <f t="shared" ref="AB8:AB15" si="12">AVERAGE(C8:D8)</f>
        <v>#N/A</v>
      </c>
      <c r="AC8">
        <f t="shared" ref="AC8:AC15" si="13">AVERAGE(E8:F8)</f>
        <v>0</v>
      </c>
      <c r="AD8" t="e">
        <f t="shared" ref="AD8:AD15" si="14">AVERAGE(G8:H8)</f>
        <v>#N/A</v>
      </c>
      <c r="AE8" t="e">
        <f t="shared" ref="AE8:AE15" si="15">AVERAGE(I8:J8)</f>
        <v>#N/A</v>
      </c>
      <c r="AF8" t="e">
        <f t="shared" ref="AF8:AF15" si="16">AVERAGE(K8:L8)</f>
        <v>#N/A</v>
      </c>
      <c r="AG8" t="e">
        <f t="shared" si="0"/>
        <v>#N/A</v>
      </c>
      <c r="AH8" t="e">
        <f t="shared" si="1"/>
        <v>#N/A</v>
      </c>
      <c r="AI8" t="e">
        <f t="shared" si="2"/>
        <v>#N/A</v>
      </c>
      <c r="AJ8" t="e">
        <f t="shared" si="3"/>
        <v>#N/A</v>
      </c>
      <c r="AK8" t="e">
        <f t="shared" si="4"/>
        <v>#N/A</v>
      </c>
      <c r="AM8" t="str">
        <f t="shared" si="5"/>
        <v>FADA_14:0_</v>
      </c>
      <c r="AN8" t="e">
        <f t="shared" si="6"/>
        <v>#N/A</v>
      </c>
      <c r="AO8" t="e">
        <f t="shared" si="7"/>
        <v>#N/A</v>
      </c>
      <c r="AQ8" t="e">
        <f t="shared" si="8"/>
        <v>#N/A</v>
      </c>
      <c r="AR8" t="e">
        <f t="shared" si="9"/>
        <v>#N/A</v>
      </c>
      <c r="AT8" t="e">
        <f t="shared" ref="AT8:AT15" si="17">AQ8/SQRT(5)</f>
        <v>#N/A</v>
      </c>
      <c r="AU8" t="e">
        <f t="shared" ref="AU8:AU15" si="18">AR8/SQRT(6)</f>
        <v>#N/A</v>
      </c>
      <c r="AW8" t="e">
        <f t="shared" si="10"/>
        <v>#N/A</v>
      </c>
    </row>
    <row r="9" spans="1:49" x14ac:dyDescent="0.2">
      <c r="A9" t="s">
        <v>323</v>
      </c>
      <c r="B9">
        <v>390.24</v>
      </c>
      <c r="C9">
        <v>0.05</v>
      </c>
      <c r="D9" t="e">
        <v>#N/A</v>
      </c>
      <c r="E9">
        <v>7.0640285126137306E-2</v>
      </c>
      <c r="F9">
        <v>0</v>
      </c>
      <c r="G9" t="e">
        <v>#N/A</v>
      </c>
      <c r="H9" t="e">
        <v>#N/A</v>
      </c>
      <c r="I9" t="e">
        <v>#N/A</v>
      </c>
      <c r="J9" t="e">
        <v>#N/A</v>
      </c>
      <c r="K9" t="e">
        <v>#N/A</v>
      </c>
      <c r="L9">
        <v>0</v>
      </c>
      <c r="M9" t="e">
        <v>#N/A</v>
      </c>
      <c r="N9">
        <v>0</v>
      </c>
      <c r="O9" t="e">
        <v>#N/A</v>
      </c>
      <c r="P9" t="e">
        <v>#N/A</v>
      </c>
      <c r="Q9" t="e">
        <v>#N/A</v>
      </c>
      <c r="R9" t="e">
        <v>#N/A</v>
      </c>
      <c r="S9">
        <v>0</v>
      </c>
      <c r="T9" t="e">
        <v>#N/A</v>
      </c>
      <c r="U9" t="e">
        <v>#N/A</v>
      </c>
      <c r="V9">
        <v>0</v>
      </c>
      <c r="W9" t="e">
        <v>#N/A</v>
      </c>
      <c r="X9" t="e">
        <v>#N/A</v>
      </c>
      <c r="AA9" t="str">
        <f t="shared" si="11"/>
        <v>FADA_16:1_</v>
      </c>
      <c r="AB9" t="e">
        <f t="shared" si="12"/>
        <v>#N/A</v>
      </c>
      <c r="AC9">
        <f t="shared" si="13"/>
        <v>3.5320142563068653E-2</v>
      </c>
      <c r="AD9" t="e">
        <f t="shared" si="14"/>
        <v>#N/A</v>
      </c>
      <c r="AE9" t="e">
        <f t="shared" si="15"/>
        <v>#N/A</v>
      </c>
      <c r="AF9" t="e">
        <f t="shared" si="16"/>
        <v>#N/A</v>
      </c>
      <c r="AG9" t="e">
        <f t="shared" si="0"/>
        <v>#N/A</v>
      </c>
      <c r="AH9" t="e">
        <f t="shared" si="1"/>
        <v>#N/A</v>
      </c>
      <c r="AI9" t="e">
        <f t="shared" si="2"/>
        <v>#N/A</v>
      </c>
      <c r="AJ9" t="e">
        <f t="shared" si="3"/>
        <v>#N/A</v>
      </c>
      <c r="AK9" t="e">
        <f t="shared" si="4"/>
        <v>#N/A</v>
      </c>
      <c r="AM9" t="str">
        <f t="shared" si="5"/>
        <v>FADA_16:1_</v>
      </c>
      <c r="AN9" t="e">
        <f t="shared" si="6"/>
        <v>#N/A</v>
      </c>
      <c r="AO9" t="e">
        <f t="shared" si="7"/>
        <v>#N/A</v>
      </c>
      <c r="AQ9" t="e">
        <f t="shared" si="8"/>
        <v>#N/A</v>
      </c>
      <c r="AR9" t="e">
        <f t="shared" si="9"/>
        <v>#N/A</v>
      </c>
      <c r="AT9" t="e">
        <f t="shared" si="17"/>
        <v>#N/A</v>
      </c>
      <c r="AU9" t="e">
        <f t="shared" si="18"/>
        <v>#N/A</v>
      </c>
      <c r="AW9" t="e">
        <f t="shared" si="10"/>
        <v>#N/A</v>
      </c>
    </row>
    <row r="10" spans="1:49" x14ac:dyDescent="0.2">
      <c r="A10" t="s">
        <v>324</v>
      </c>
      <c r="B10">
        <v>392.24200000000002</v>
      </c>
      <c r="C10">
        <v>2.06402851261373E-2</v>
      </c>
      <c r="D10" t="e">
        <v>#N/A</v>
      </c>
      <c r="E10">
        <v>0</v>
      </c>
      <c r="F10">
        <v>0</v>
      </c>
      <c r="G10" t="e">
        <v>#N/A</v>
      </c>
      <c r="H10" t="e">
        <v>#N/A</v>
      </c>
      <c r="I10" t="e">
        <v>#N/A</v>
      </c>
      <c r="J10" t="e">
        <v>#N/A</v>
      </c>
      <c r="K10" t="e">
        <v>#N/A</v>
      </c>
      <c r="L10">
        <v>4.9494338134536504E-3</v>
      </c>
      <c r="M10" t="e">
        <v>#N/A</v>
      </c>
      <c r="N10">
        <v>0</v>
      </c>
      <c r="O10" t="e">
        <v>#N/A</v>
      </c>
      <c r="P10" t="e">
        <v>#N/A</v>
      </c>
      <c r="Q10" t="e">
        <v>#N/A</v>
      </c>
      <c r="R10" t="e">
        <v>#N/A</v>
      </c>
      <c r="S10">
        <v>0</v>
      </c>
      <c r="T10" t="e">
        <v>#N/A</v>
      </c>
      <c r="U10" t="e">
        <v>#N/A</v>
      </c>
      <c r="V10">
        <v>0</v>
      </c>
      <c r="W10" t="e">
        <v>#N/A</v>
      </c>
      <c r="X10" t="e">
        <v>#N/A</v>
      </c>
      <c r="AA10" t="str">
        <f t="shared" si="11"/>
        <v>FADA_16:0_</v>
      </c>
      <c r="AB10" t="e">
        <f t="shared" si="12"/>
        <v>#N/A</v>
      </c>
      <c r="AC10">
        <f t="shared" si="13"/>
        <v>0</v>
      </c>
      <c r="AD10" t="e">
        <f t="shared" si="14"/>
        <v>#N/A</v>
      </c>
      <c r="AE10" t="e">
        <f t="shared" si="15"/>
        <v>#N/A</v>
      </c>
      <c r="AF10" t="e">
        <f t="shared" si="16"/>
        <v>#N/A</v>
      </c>
      <c r="AG10" t="e">
        <f t="shared" si="0"/>
        <v>#N/A</v>
      </c>
      <c r="AH10" t="e">
        <f t="shared" si="1"/>
        <v>#N/A</v>
      </c>
      <c r="AI10" t="e">
        <f t="shared" si="2"/>
        <v>#N/A</v>
      </c>
      <c r="AJ10" t="e">
        <f t="shared" si="3"/>
        <v>#N/A</v>
      </c>
      <c r="AK10" t="e">
        <f t="shared" si="4"/>
        <v>#N/A</v>
      </c>
      <c r="AM10" t="str">
        <f t="shared" si="5"/>
        <v>FADA_16:0_</v>
      </c>
      <c r="AN10" t="e">
        <f t="shared" si="6"/>
        <v>#N/A</v>
      </c>
      <c r="AO10" t="e">
        <f t="shared" si="7"/>
        <v>#N/A</v>
      </c>
      <c r="AQ10" t="e">
        <f t="shared" si="8"/>
        <v>#N/A</v>
      </c>
      <c r="AR10" t="e">
        <f t="shared" si="9"/>
        <v>#N/A</v>
      </c>
      <c r="AT10" t="e">
        <f t="shared" si="17"/>
        <v>#N/A</v>
      </c>
      <c r="AU10" t="e">
        <f t="shared" si="18"/>
        <v>#N/A</v>
      </c>
      <c r="AW10" t="e">
        <f t="shared" si="10"/>
        <v>#N/A</v>
      </c>
    </row>
    <row r="11" spans="1:49" x14ac:dyDescent="0.2">
      <c r="A11" t="s">
        <v>325</v>
      </c>
      <c r="B11">
        <v>414.26400000000001</v>
      </c>
      <c r="C11">
        <v>0</v>
      </c>
      <c r="D11" t="e">
        <v>#N/A</v>
      </c>
      <c r="E11">
        <v>0</v>
      </c>
      <c r="F11">
        <v>0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>
        <v>0</v>
      </c>
      <c r="M11" t="e">
        <v>#N/A</v>
      </c>
      <c r="N11">
        <v>0</v>
      </c>
      <c r="O11" t="e">
        <v>#N/A</v>
      </c>
      <c r="P11" t="e">
        <v>#N/A</v>
      </c>
      <c r="Q11" t="e">
        <v>#N/A</v>
      </c>
      <c r="R11" t="e">
        <v>#N/A</v>
      </c>
      <c r="S11">
        <v>1.84686181615689E-2</v>
      </c>
      <c r="T11" t="e">
        <v>#N/A</v>
      </c>
      <c r="U11" t="e">
        <v>#N/A</v>
      </c>
      <c r="V11">
        <v>0</v>
      </c>
      <c r="W11" t="e">
        <v>#N/A</v>
      </c>
      <c r="X11" t="e">
        <v>#N/A</v>
      </c>
      <c r="AA11" t="str">
        <f t="shared" si="11"/>
        <v>FADA_18:3_</v>
      </c>
      <c r="AB11" t="e">
        <f t="shared" si="12"/>
        <v>#N/A</v>
      </c>
      <c r="AC11">
        <f t="shared" si="13"/>
        <v>0</v>
      </c>
      <c r="AD11" t="e">
        <f t="shared" si="14"/>
        <v>#N/A</v>
      </c>
      <c r="AE11" t="e">
        <f t="shared" si="15"/>
        <v>#N/A</v>
      </c>
      <c r="AF11" t="e">
        <f t="shared" si="16"/>
        <v>#N/A</v>
      </c>
      <c r="AG11" t="e">
        <f t="shared" si="0"/>
        <v>#N/A</v>
      </c>
      <c r="AH11" t="e">
        <f t="shared" si="1"/>
        <v>#N/A</v>
      </c>
      <c r="AI11" t="e">
        <f t="shared" si="2"/>
        <v>#N/A</v>
      </c>
      <c r="AJ11" t="e">
        <f t="shared" si="3"/>
        <v>#N/A</v>
      </c>
      <c r="AK11" t="e">
        <f t="shared" si="4"/>
        <v>#N/A</v>
      </c>
      <c r="AM11" t="str">
        <f t="shared" si="5"/>
        <v>FADA_18:3_</v>
      </c>
      <c r="AN11" t="e">
        <f t="shared" si="6"/>
        <v>#N/A</v>
      </c>
      <c r="AO11" t="e">
        <f t="shared" si="7"/>
        <v>#N/A</v>
      </c>
      <c r="AQ11" t="e">
        <f t="shared" si="8"/>
        <v>#N/A</v>
      </c>
      <c r="AR11" t="e">
        <f t="shared" si="9"/>
        <v>#N/A</v>
      </c>
      <c r="AT11" t="e">
        <f t="shared" si="17"/>
        <v>#N/A</v>
      </c>
      <c r="AU11" t="e">
        <f t="shared" si="18"/>
        <v>#N/A</v>
      </c>
      <c r="AW11" t="e">
        <f t="shared" si="10"/>
        <v>#N/A</v>
      </c>
    </row>
    <row r="12" spans="1:49" x14ac:dyDescent="0.2">
      <c r="A12" t="s">
        <v>326</v>
      </c>
      <c r="B12">
        <v>416.26600000000002</v>
      </c>
      <c r="C12">
        <v>0</v>
      </c>
      <c r="D12" t="e">
        <v>#N/A</v>
      </c>
      <c r="E12">
        <v>0</v>
      </c>
      <c r="F12">
        <v>0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>
        <v>0</v>
      </c>
      <c r="M12" t="e">
        <v>#N/A</v>
      </c>
      <c r="N12">
        <v>2.2143164128023698</v>
      </c>
      <c r="O12" t="e">
        <v>#N/A</v>
      </c>
      <c r="P12" t="e">
        <v>#N/A</v>
      </c>
      <c r="Q12" t="e">
        <v>#N/A</v>
      </c>
      <c r="R12" t="e">
        <v>#N/A</v>
      </c>
      <c r="S12">
        <v>0</v>
      </c>
      <c r="T12" t="e">
        <v>#N/A</v>
      </c>
      <c r="U12" t="e">
        <v>#N/A</v>
      </c>
      <c r="V12">
        <v>0</v>
      </c>
      <c r="W12" t="e">
        <v>#N/A</v>
      </c>
      <c r="X12" t="e">
        <v>#N/A</v>
      </c>
      <c r="AA12" t="str">
        <f t="shared" si="11"/>
        <v>FADA_18:2_</v>
      </c>
      <c r="AB12" t="e">
        <f t="shared" si="12"/>
        <v>#N/A</v>
      </c>
      <c r="AC12">
        <f t="shared" si="13"/>
        <v>0</v>
      </c>
      <c r="AD12" t="e">
        <f t="shared" si="14"/>
        <v>#N/A</v>
      </c>
      <c r="AE12" t="e">
        <f t="shared" si="15"/>
        <v>#N/A</v>
      </c>
      <c r="AF12" t="e">
        <f t="shared" si="16"/>
        <v>#N/A</v>
      </c>
      <c r="AG12" t="e">
        <f t="shared" si="0"/>
        <v>#N/A</v>
      </c>
      <c r="AH12" t="e">
        <f t="shared" si="1"/>
        <v>#N/A</v>
      </c>
      <c r="AI12" t="e">
        <f t="shared" si="2"/>
        <v>#N/A</v>
      </c>
      <c r="AJ12" t="e">
        <f t="shared" si="3"/>
        <v>#N/A</v>
      </c>
      <c r="AK12" t="e">
        <f t="shared" si="4"/>
        <v>#N/A</v>
      </c>
      <c r="AM12" t="str">
        <f t="shared" si="5"/>
        <v>FADA_18:2_</v>
      </c>
      <c r="AN12" t="e">
        <f t="shared" si="6"/>
        <v>#N/A</v>
      </c>
      <c r="AO12" t="e">
        <f t="shared" si="7"/>
        <v>#N/A</v>
      </c>
      <c r="AQ12" t="e">
        <f t="shared" si="8"/>
        <v>#N/A</v>
      </c>
      <c r="AR12" t="e">
        <f t="shared" si="9"/>
        <v>#N/A</v>
      </c>
      <c r="AT12" t="e">
        <f t="shared" si="17"/>
        <v>#N/A</v>
      </c>
      <c r="AU12" t="e">
        <f t="shared" si="18"/>
        <v>#N/A</v>
      </c>
      <c r="AW12" t="e">
        <f t="shared" si="10"/>
        <v>#N/A</v>
      </c>
    </row>
    <row r="13" spans="1:49" x14ac:dyDescent="0.2">
      <c r="A13" t="s">
        <v>327</v>
      </c>
      <c r="B13">
        <v>418.26799999999997</v>
      </c>
      <c r="C13">
        <v>0</v>
      </c>
      <c r="D13" t="e">
        <v>#N/A</v>
      </c>
      <c r="E13">
        <v>0</v>
      </c>
      <c r="F13">
        <v>0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>
        <v>0</v>
      </c>
      <c r="M13" t="e">
        <v>#N/A</v>
      </c>
      <c r="N13">
        <v>0.31585109845802301</v>
      </c>
      <c r="O13" t="e">
        <v>#N/A</v>
      </c>
      <c r="P13" t="e">
        <v>#N/A</v>
      </c>
      <c r="Q13" t="e">
        <v>#N/A</v>
      </c>
      <c r="R13" t="e">
        <v>#N/A</v>
      </c>
      <c r="S13">
        <v>0.05</v>
      </c>
      <c r="T13" t="e">
        <v>#N/A</v>
      </c>
      <c r="U13" t="e">
        <v>#N/A</v>
      </c>
      <c r="V13">
        <v>0</v>
      </c>
      <c r="W13" t="e">
        <v>#N/A</v>
      </c>
      <c r="X13" t="e">
        <v>#N/A</v>
      </c>
      <c r="AA13" t="str">
        <f t="shared" si="11"/>
        <v>FADA_18:1_</v>
      </c>
      <c r="AB13" t="e">
        <f t="shared" si="12"/>
        <v>#N/A</v>
      </c>
      <c r="AC13">
        <f t="shared" si="13"/>
        <v>0</v>
      </c>
      <c r="AD13" t="e">
        <f t="shared" si="14"/>
        <v>#N/A</v>
      </c>
      <c r="AE13" t="e">
        <f t="shared" si="15"/>
        <v>#N/A</v>
      </c>
      <c r="AF13" t="e">
        <f t="shared" si="16"/>
        <v>#N/A</v>
      </c>
      <c r="AG13" t="e">
        <f t="shared" si="0"/>
        <v>#N/A</v>
      </c>
      <c r="AH13" t="e">
        <f t="shared" si="1"/>
        <v>#N/A</v>
      </c>
      <c r="AI13" t="e">
        <f t="shared" si="2"/>
        <v>#N/A</v>
      </c>
      <c r="AJ13" t="e">
        <f t="shared" si="3"/>
        <v>#N/A</v>
      </c>
      <c r="AK13" t="e">
        <f t="shared" si="4"/>
        <v>#N/A</v>
      </c>
      <c r="AM13" t="str">
        <f t="shared" si="5"/>
        <v>FADA_18:1_</v>
      </c>
      <c r="AN13" t="e">
        <f t="shared" si="6"/>
        <v>#N/A</v>
      </c>
      <c r="AO13" t="e">
        <f t="shared" si="7"/>
        <v>#N/A</v>
      </c>
      <c r="AQ13" t="e">
        <f t="shared" si="8"/>
        <v>#N/A</v>
      </c>
      <c r="AR13" t="e">
        <f t="shared" si="9"/>
        <v>#N/A</v>
      </c>
      <c r="AT13" t="e">
        <f t="shared" si="17"/>
        <v>#N/A</v>
      </c>
      <c r="AU13" t="e">
        <f t="shared" si="18"/>
        <v>#N/A</v>
      </c>
      <c r="AW13" t="e">
        <f t="shared" si="10"/>
        <v>#N/A</v>
      </c>
    </row>
    <row r="14" spans="1:49" x14ac:dyDescent="0.2">
      <c r="A14" t="s">
        <v>328</v>
      </c>
      <c r="B14">
        <v>420.27</v>
      </c>
      <c r="C14">
        <v>0</v>
      </c>
      <c r="D14" t="e">
        <v>#N/A</v>
      </c>
      <c r="E14">
        <v>0.05</v>
      </c>
      <c r="F14">
        <v>0.120640285126137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>
        <v>0.10494943381345399</v>
      </c>
      <c r="M14" t="e">
        <v>#N/A</v>
      </c>
      <c r="N14">
        <v>0</v>
      </c>
      <c r="O14" t="e">
        <v>#N/A</v>
      </c>
      <c r="P14" t="e">
        <v>#N/A</v>
      </c>
      <c r="Q14" t="e">
        <v>#N/A</v>
      </c>
      <c r="R14" t="e">
        <v>#N/A</v>
      </c>
      <c r="S14">
        <v>0</v>
      </c>
      <c r="T14" t="e">
        <v>#N/A</v>
      </c>
      <c r="U14" t="e">
        <v>#N/A</v>
      </c>
      <c r="V14">
        <v>0</v>
      </c>
      <c r="W14" t="e">
        <v>#N/A</v>
      </c>
      <c r="X14" t="e">
        <v>#N/A</v>
      </c>
      <c r="AA14" t="str">
        <f t="shared" si="11"/>
        <v>FADA_18:0_</v>
      </c>
      <c r="AB14" t="e">
        <f t="shared" si="12"/>
        <v>#N/A</v>
      </c>
      <c r="AC14">
        <f t="shared" si="13"/>
        <v>8.5320142563068496E-2</v>
      </c>
      <c r="AD14" t="e">
        <f t="shared" si="14"/>
        <v>#N/A</v>
      </c>
      <c r="AE14" t="e">
        <f t="shared" si="15"/>
        <v>#N/A</v>
      </c>
      <c r="AF14" t="e">
        <f t="shared" si="16"/>
        <v>#N/A</v>
      </c>
      <c r="AG14" t="e">
        <f t="shared" si="0"/>
        <v>#N/A</v>
      </c>
      <c r="AH14" t="e">
        <f t="shared" si="1"/>
        <v>#N/A</v>
      </c>
      <c r="AI14" t="e">
        <f t="shared" si="2"/>
        <v>#N/A</v>
      </c>
      <c r="AJ14" t="e">
        <f t="shared" si="3"/>
        <v>#N/A</v>
      </c>
      <c r="AK14" t="e">
        <f t="shared" si="4"/>
        <v>#N/A</v>
      </c>
      <c r="AM14" t="str">
        <f t="shared" si="5"/>
        <v>FADA_18:0_</v>
      </c>
      <c r="AN14" t="e">
        <f t="shared" si="6"/>
        <v>#N/A</v>
      </c>
      <c r="AO14" t="e">
        <f t="shared" si="7"/>
        <v>#N/A</v>
      </c>
      <c r="AQ14" t="e">
        <f t="shared" si="8"/>
        <v>#N/A</v>
      </c>
      <c r="AR14" t="e">
        <f t="shared" si="9"/>
        <v>#N/A</v>
      </c>
      <c r="AT14" t="e">
        <f t="shared" si="17"/>
        <v>#N/A</v>
      </c>
      <c r="AU14" t="e">
        <f t="shared" si="18"/>
        <v>#N/A</v>
      </c>
      <c r="AW14" t="e">
        <f t="shared" si="10"/>
        <v>#N/A</v>
      </c>
    </row>
    <row r="15" spans="1:49" x14ac:dyDescent="0.2">
      <c r="A15" t="s">
        <v>329</v>
      </c>
      <c r="B15">
        <v>438.28800000000001</v>
      </c>
      <c r="C15">
        <v>0</v>
      </c>
      <c r="D15" t="e">
        <v>#N/A</v>
      </c>
      <c r="E15">
        <v>0</v>
      </c>
      <c r="F15">
        <v>0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>
        <v>0</v>
      </c>
      <c r="M15" t="e">
        <v>#N/A</v>
      </c>
      <c r="N15">
        <v>0</v>
      </c>
      <c r="O15" t="e">
        <v>#N/A</v>
      </c>
      <c r="P15" t="e">
        <v>#N/A</v>
      </c>
      <c r="Q15" t="e">
        <v>#N/A</v>
      </c>
      <c r="R15" t="e">
        <v>#N/A</v>
      </c>
      <c r="S15">
        <v>0</v>
      </c>
      <c r="T15" t="e">
        <v>#N/A</v>
      </c>
      <c r="U15" t="e">
        <v>#N/A</v>
      </c>
      <c r="V15">
        <v>0</v>
      </c>
      <c r="W15" t="e">
        <v>#N/A</v>
      </c>
      <c r="X15" t="e">
        <v>#N/A</v>
      </c>
      <c r="AA15" t="str">
        <f t="shared" si="11"/>
        <v>FADA_20:5_</v>
      </c>
      <c r="AB15" t="e">
        <f t="shared" si="12"/>
        <v>#N/A</v>
      </c>
      <c r="AC15">
        <f t="shared" si="13"/>
        <v>0</v>
      </c>
      <c r="AD15" t="e">
        <f t="shared" si="14"/>
        <v>#N/A</v>
      </c>
      <c r="AE15" t="e">
        <f t="shared" si="15"/>
        <v>#N/A</v>
      </c>
      <c r="AF15" t="e">
        <f t="shared" si="16"/>
        <v>#N/A</v>
      </c>
      <c r="AG15" t="e">
        <f t="shared" si="0"/>
        <v>#N/A</v>
      </c>
      <c r="AH15" t="e">
        <f t="shared" si="1"/>
        <v>#N/A</v>
      </c>
      <c r="AI15" t="e">
        <f t="shared" si="2"/>
        <v>#N/A</v>
      </c>
      <c r="AJ15" t="e">
        <f t="shared" si="3"/>
        <v>#N/A</v>
      </c>
      <c r="AK15" t="e">
        <f t="shared" si="4"/>
        <v>#N/A</v>
      </c>
      <c r="AM15" t="str">
        <f t="shared" si="5"/>
        <v>FADA_20:5_</v>
      </c>
      <c r="AN15" t="e">
        <f t="shared" si="6"/>
        <v>#N/A</v>
      </c>
      <c r="AO15" t="e">
        <f t="shared" si="7"/>
        <v>#N/A</v>
      </c>
      <c r="AQ15" t="e">
        <f t="shared" si="8"/>
        <v>#N/A</v>
      </c>
      <c r="AR15" t="e">
        <f t="shared" si="9"/>
        <v>#N/A</v>
      </c>
      <c r="AT15" t="e">
        <f t="shared" si="17"/>
        <v>#N/A</v>
      </c>
      <c r="AU15" t="e">
        <f t="shared" si="18"/>
        <v>#N/A</v>
      </c>
      <c r="AW15" t="e">
        <f t="shared" si="10"/>
        <v>#N/A</v>
      </c>
    </row>
    <row r="16" spans="1:49" x14ac:dyDescent="0.2">
      <c r="A16" t="s">
        <v>330</v>
      </c>
      <c r="B16">
        <v>440.29</v>
      </c>
      <c r="C16">
        <v>0.05</v>
      </c>
      <c r="D16" t="e">
        <v>#N/A</v>
      </c>
      <c r="E16">
        <v>0</v>
      </c>
      <c r="F16">
        <v>0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>
        <v>0</v>
      </c>
      <c r="M16" t="e">
        <v>#N/A</v>
      </c>
      <c r="N16">
        <v>0</v>
      </c>
      <c r="O16" t="e">
        <v>#N/A</v>
      </c>
      <c r="P16" t="e">
        <v>#N/A</v>
      </c>
      <c r="Q16" t="e">
        <v>#N/A</v>
      </c>
      <c r="R16" t="e">
        <v>#N/A</v>
      </c>
      <c r="S16">
        <v>0</v>
      </c>
      <c r="T16" t="e">
        <v>#N/A</v>
      </c>
      <c r="U16" t="e">
        <v>#N/A</v>
      </c>
      <c r="V16">
        <v>0</v>
      </c>
      <c r="W16" t="e">
        <v>#N/A</v>
      </c>
      <c r="X16" t="e">
        <v>#N/A</v>
      </c>
      <c r="AA16" t="str">
        <f t="shared" ref="AA16:AA28" si="19">A16</f>
        <v>FADA_20:4_</v>
      </c>
      <c r="AB16" t="e">
        <f t="shared" ref="AB16:AB28" si="20">AVERAGE(C16:D16)</f>
        <v>#N/A</v>
      </c>
      <c r="AC16">
        <f t="shared" ref="AC16:AC28" si="21">AVERAGE(E16:F16)</f>
        <v>0</v>
      </c>
      <c r="AD16" t="e">
        <f t="shared" ref="AD16:AD28" si="22">AVERAGE(G16:H16)</f>
        <v>#N/A</v>
      </c>
      <c r="AE16" t="e">
        <f t="shared" ref="AE16:AE28" si="23">AVERAGE(I16:J16)</f>
        <v>#N/A</v>
      </c>
      <c r="AF16" t="e">
        <f t="shared" ref="AF16:AF28" si="24">AVERAGE(K16:L16)</f>
        <v>#N/A</v>
      </c>
      <c r="AG16" t="e">
        <f t="shared" ref="AG16:AG28" si="25">AVERAGE(M16:N16)</f>
        <v>#N/A</v>
      </c>
      <c r="AH16" t="e">
        <f t="shared" ref="AH16:AH28" si="26">AVERAGE(O16:P16)</f>
        <v>#N/A</v>
      </c>
      <c r="AI16" t="e">
        <f t="shared" si="2"/>
        <v>#N/A</v>
      </c>
      <c r="AJ16" t="e">
        <f t="shared" si="3"/>
        <v>#N/A</v>
      </c>
      <c r="AK16" t="e">
        <f t="shared" si="4"/>
        <v>#N/A</v>
      </c>
      <c r="AM16" t="str">
        <f t="shared" si="5"/>
        <v>FADA_20:4_</v>
      </c>
      <c r="AN16" t="e">
        <f t="shared" si="6"/>
        <v>#N/A</v>
      </c>
      <c r="AO16" t="e">
        <f t="shared" si="7"/>
        <v>#N/A</v>
      </c>
      <c r="AQ16" t="e">
        <f t="shared" si="8"/>
        <v>#N/A</v>
      </c>
      <c r="AR16" t="e">
        <f t="shared" si="9"/>
        <v>#N/A</v>
      </c>
      <c r="AT16" t="e">
        <f t="shared" ref="AT16:AT28" si="27">AQ16/SQRT(5)</f>
        <v>#N/A</v>
      </c>
      <c r="AU16" t="e">
        <f t="shared" ref="AU16:AU28" si="28">AR16/SQRT(6)</f>
        <v>#N/A</v>
      </c>
      <c r="AW16" t="e">
        <f t="shared" si="10"/>
        <v>#N/A</v>
      </c>
    </row>
    <row r="17" spans="1:49" x14ac:dyDescent="0.2">
      <c r="A17" t="s">
        <v>331</v>
      </c>
      <c r="B17">
        <v>442.29199999999997</v>
      </c>
      <c r="C17">
        <v>4.9494338134536504E-3</v>
      </c>
      <c r="D17" t="e">
        <v>#N/A</v>
      </c>
      <c r="E17">
        <v>0.05</v>
      </c>
      <c r="F17">
        <v>0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>
        <v>2.06402851261373E-2</v>
      </c>
      <c r="M17" t="e">
        <v>#N/A</v>
      </c>
      <c r="N17">
        <v>0</v>
      </c>
      <c r="O17" t="e">
        <v>#N/A</v>
      </c>
      <c r="P17" t="e">
        <v>#N/A</v>
      </c>
      <c r="Q17" t="e">
        <v>#N/A</v>
      </c>
      <c r="R17" t="e">
        <v>#N/A</v>
      </c>
      <c r="S17">
        <v>0.05</v>
      </c>
      <c r="T17" t="e">
        <v>#N/A</v>
      </c>
      <c r="U17" t="e">
        <v>#N/A</v>
      </c>
      <c r="V17">
        <v>0</v>
      </c>
      <c r="W17" t="e">
        <v>#N/A</v>
      </c>
      <c r="X17" t="e">
        <v>#N/A</v>
      </c>
      <c r="AA17" t="str">
        <f t="shared" si="19"/>
        <v>FADA_20:3_</v>
      </c>
      <c r="AB17" t="e">
        <f t="shared" si="20"/>
        <v>#N/A</v>
      </c>
      <c r="AC17">
        <f t="shared" si="21"/>
        <v>2.5000000000000001E-2</v>
      </c>
      <c r="AD17" t="e">
        <f t="shared" si="22"/>
        <v>#N/A</v>
      </c>
      <c r="AE17" t="e">
        <f t="shared" si="23"/>
        <v>#N/A</v>
      </c>
      <c r="AF17" t="e">
        <f t="shared" si="24"/>
        <v>#N/A</v>
      </c>
      <c r="AG17" t="e">
        <f t="shared" si="25"/>
        <v>#N/A</v>
      </c>
      <c r="AH17" t="e">
        <f t="shared" si="26"/>
        <v>#N/A</v>
      </c>
      <c r="AI17" t="e">
        <f t="shared" si="2"/>
        <v>#N/A</v>
      </c>
      <c r="AJ17" t="e">
        <f t="shared" si="3"/>
        <v>#N/A</v>
      </c>
      <c r="AK17" t="e">
        <f t="shared" si="4"/>
        <v>#N/A</v>
      </c>
      <c r="AM17" t="str">
        <f t="shared" si="5"/>
        <v>FADA_20:3_</v>
      </c>
      <c r="AN17" t="e">
        <f t="shared" si="6"/>
        <v>#N/A</v>
      </c>
      <c r="AO17" t="e">
        <f t="shared" si="7"/>
        <v>#N/A</v>
      </c>
      <c r="AQ17" t="e">
        <f t="shared" si="8"/>
        <v>#N/A</v>
      </c>
      <c r="AR17" t="e">
        <f t="shared" si="9"/>
        <v>#N/A</v>
      </c>
      <c r="AT17" t="e">
        <f t="shared" si="27"/>
        <v>#N/A</v>
      </c>
      <c r="AU17" t="e">
        <f t="shared" si="28"/>
        <v>#N/A</v>
      </c>
      <c r="AW17" t="e">
        <f t="shared" si="10"/>
        <v>#N/A</v>
      </c>
    </row>
    <row r="18" spans="1:49" x14ac:dyDescent="0.2">
      <c r="A18" t="s">
        <v>332</v>
      </c>
      <c r="B18">
        <v>444.29399999999998</v>
      </c>
      <c r="C18">
        <v>0</v>
      </c>
      <c r="D18" t="e">
        <v>#N/A</v>
      </c>
      <c r="E18">
        <v>0.05</v>
      </c>
      <c r="F18">
        <v>0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>
        <v>0</v>
      </c>
      <c r="M18" t="e">
        <v>#N/A</v>
      </c>
      <c r="N18">
        <v>0</v>
      </c>
      <c r="O18" t="e">
        <v>#N/A</v>
      </c>
      <c r="P18" t="e">
        <v>#N/A</v>
      </c>
      <c r="Q18" t="e">
        <v>#N/A</v>
      </c>
      <c r="R18" t="e">
        <v>#N/A</v>
      </c>
      <c r="S18">
        <v>0</v>
      </c>
      <c r="T18" t="e">
        <v>#N/A</v>
      </c>
      <c r="U18" t="e">
        <v>#N/A</v>
      </c>
      <c r="V18">
        <v>0</v>
      </c>
      <c r="W18" t="e">
        <v>#N/A</v>
      </c>
      <c r="X18" t="e">
        <v>#N/A</v>
      </c>
      <c r="AA18" t="str">
        <f t="shared" si="19"/>
        <v>FADA_20:2_</v>
      </c>
      <c r="AB18" t="e">
        <f t="shared" si="20"/>
        <v>#N/A</v>
      </c>
      <c r="AC18">
        <f t="shared" si="21"/>
        <v>2.5000000000000001E-2</v>
      </c>
      <c r="AD18" t="e">
        <f t="shared" si="22"/>
        <v>#N/A</v>
      </c>
      <c r="AE18" t="e">
        <f t="shared" si="23"/>
        <v>#N/A</v>
      </c>
      <c r="AF18" t="e">
        <f t="shared" si="24"/>
        <v>#N/A</v>
      </c>
      <c r="AG18" t="e">
        <f t="shared" si="25"/>
        <v>#N/A</v>
      </c>
      <c r="AH18" t="e">
        <f t="shared" si="26"/>
        <v>#N/A</v>
      </c>
      <c r="AI18" t="e">
        <f t="shared" si="2"/>
        <v>#N/A</v>
      </c>
      <c r="AJ18" t="e">
        <f t="shared" si="3"/>
        <v>#N/A</v>
      </c>
      <c r="AK18" t="e">
        <f t="shared" si="4"/>
        <v>#N/A</v>
      </c>
      <c r="AM18" t="str">
        <f t="shared" si="5"/>
        <v>FADA_20:2_</v>
      </c>
      <c r="AN18" t="e">
        <f t="shared" si="6"/>
        <v>#N/A</v>
      </c>
      <c r="AO18" t="e">
        <f t="shared" si="7"/>
        <v>#N/A</v>
      </c>
      <c r="AQ18" t="e">
        <f t="shared" si="8"/>
        <v>#N/A</v>
      </c>
      <c r="AR18" t="e">
        <f t="shared" si="9"/>
        <v>#N/A</v>
      </c>
      <c r="AT18" t="e">
        <f t="shared" si="27"/>
        <v>#N/A</v>
      </c>
      <c r="AU18" t="e">
        <f t="shared" si="28"/>
        <v>#N/A</v>
      </c>
      <c r="AW18" t="e">
        <f t="shared" si="10"/>
        <v>#N/A</v>
      </c>
    </row>
    <row r="19" spans="1:49" x14ac:dyDescent="0.2">
      <c r="A19" t="s">
        <v>333</v>
      </c>
      <c r="B19">
        <v>446.29599999999999</v>
      </c>
      <c r="C19">
        <v>0</v>
      </c>
      <c r="D19" t="e">
        <v>#N/A</v>
      </c>
      <c r="E19">
        <v>2.06402851261373E-2</v>
      </c>
      <c r="F19">
        <v>0.1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>
        <v>0</v>
      </c>
      <c r="M19" t="e">
        <v>#N/A</v>
      </c>
      <c r="N19">
        <v>0.70324727808871001</v>
      </c>
      <c r="O19" t="e">
        <v>#N/A</v>
      </c>
      <c r="P19" t="e">
        <v>#N/A</v>
      </c>
      <c r="Q19" t="e">
        <v>#N/A</v>
      </c>
      <c r="R19" t="e">
        <v>#N/A</v>
      </c>
      <c r="S19">
        <v>0.23513528482823601</v>
      </c>
      <c r="T19" t="e">
        <v>#N/A</v>
      </c>
      <c r="U19" t="e">
        <v>#N/A</v>
      </c>
      <c r="V19">
        <v>7.5589773646061106E-2</v>
      </c>
      <c r="W19" t="e">
        <v>#N/A</v>
      </c>
      <c r="X19" t="e">
        <v>#N/A</v>
      </c>
      <c r="AA19" t="str">
        <f t="shared" si="19"/>
        <v>FADA_20:1_</v>
      </c>
      <c r="AB19" t="e">
        <f t="shared" si="20"/>
        <v>#N/A</v>
      </c>
      <c r="AC19">
        <f t="shared" si="21"/>
        <v>6.0320142563068654E-2</v>
      </c>
      <c r="AD19" t="e">
        <f t="shared" si="22"/>
        <v>#N/A</v>
      </c>
      <c r="AE19" t="e">
        <f t="shared" si="23"/>
        <v>#N/A</v>
      </c>
      <c r="AF19" t="e">
        <f t="shared" si="24"/>
        <v>#N/A</v>
      </c>
      <c r="AG19" t="e">
        <f t="shared" si="25"/>
        <v>#N/A</v>
      </c>
      <c r="AH19" t="e">
        <f t="shared" si="26"/>
        <v>#N/A</v>
      </c>
      <c r="AI19" t="e">
        <f t="shared" si="2"/>
        <v>#N/A</v>
      </c>
      <c r="AJ19" t="e">
        <f t="shared" si="3"/>
        <v>#N/A</v>
      </c>
      <c r="AK19" t="e">
        <f t="shared" si="4"/>
        <v>#N/A</v>
      </c>
      <c r="AM19" t="str">
        <f t="shared" si="5"/>
        <v>FADA_20:1_</v>
      </c>
      <c r="AN19" t="e">
        <f t="shared" si="6"/>
        <v>#N/A</v>
      </c>
      <c r="AO19" t="e">
        <f t="shared" si="7"/>
        <v>#N/A</v>
      </c>
      <c r="AQ19" t="e">
        <f t="shared" si="8"/>
        <v>#N/A</v>
      </c>
      <c r="AR19" t="e">
        <f t="shared" si="9"/>
        <v>#N/A</v>
      </c>
      <c r="AT19" t="e">
        <f t="shared" si="27"/>
        <v>#N/A</v>
      </c>
      <c r="AU19" t="e">
        <f t="shared" si="28"/>
        <v>#N/A</v>
      </c>
      <c r="AW19" t="e">
        <f t="shared" si="10"/>
        <v>#N/A</v>
      </c>
    </row>
    <row r="20" spans="1:49" x14ac:dyDescent="0.2">
      <c r="A20" t="s">
        <v>334</v>
      </c>
      <c r="B20">
        <v>464.31400000000002</v>
      </c>
      <c r="C20">
        <v>0</v>
      </c>
      <c r="D20" t="e">
        <v>#N/A</v>
      </c>
      <c r="E20">
        <v>0.05</v>
      </c>
      <c r="F20">
        <v>0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>
        <v>0</v>
      </c>
      <c r="M20" t="e">
        <v>#N/A</v>
      </c>
      <c r="N20">
        <v>0</v>
      </c>
      <c r="O20" t="e">
        <v>#N/A</v>
      </c>
      <c r="P20" t="e">
        <v>#N/A</v>
      </c>
      <c r="Q20" t="e">
        <v>#N/A</v>
      </c>
      <c r="R20" t="e">
        <v>#N/A</v>
      </c>
      <c r="S20">
        <v>0</v>
      </c>
      <c r="T20" t="e">
        <v>#N/A</v>
      </c>
      <c r="U20" t="e">
        <v>#N/A</v>
      </c>
      <c r="V20">
        <v>0</v>
      </c>
      <c r="W20" t="e">
        <v>#N/A</v>
      </c>
      <c r="X20" t="e">
        <v>#N/A</v>
      </c>
      <c r="AA20" t="str">
        <f t="shared" si="19"/>
        <v>FADA_22:6_</v>
      </c>
      <c r="AB20" t="e">
        <f t="shared" si="20"/>
        <v>#N/A</v>
      </c>
      <c r="AC20">
        <f t="shared" si="21"/>
        <v>2.5000000000000001E-2</v>
      </c>
      <c r="AD20" t="e">
        <f t="shared" si="22"/>
        <v>#N/A</v>
      </c>
      <c r="AE20" t="e">
        <f t="shared" si="23"/>
        <v>#N/A</v>
      </c>
      <c r="AF20" t="e">
        <f t="shared" si="24"/>
        <v>#N/A</v>
      </c>
      <c r="AG20" t="e">
        <f t="shared" si="25"/>
        <v>#N/A</v>
      </c>
      <c r="AH20" t="e">
        <f t="shared" si="26"/>
        <v>#N/A</v>
      </c>
      <c r="AI20" t="e">
        <f t="shared" si="2"/>
        <v>#N/A</v>
      </c>
      <c r="AJ20" t="e">
        <f t="shared" si="3"/>
        <v>#N/A</v>
      </c>
      <c r="AK20" t="e">
        <f t="shared" si="4"/>
        <v>#N/A</v>
      </c>
      <c r="AM20" t="str">
        <f t="shared" si="5"/>
        <v>FADA_22:6_</v>
      </c>
      <c r="AN20" t="e">
        <f t="shared" si="6"/>
        <v>#N/A</v>
      </c>
      <c r="AO20" t="e">
        <f t="shared" si="7"/>
        <v>#N/A</v>
      </c>
      <c r="AQ20" t="e">
        <f t="shared" si="8"/>
        <v>#N/A</v>
      </c>
      <c r="AR20" t="e">
        <f t="shared" si="9"/>
        <v>#N/A</v>
      </c>
      <c r="AT20" t="e">
        <f t="shared" si="27"/>
        <v>#N/A</v>
      </c>
      <c r="AU20" t="e">
        <f t="shared" si="28"/>
        <v>#N/A</v>
      </c>
      <c r="AW20" t="e">
        <f t="shared" si="10"/>
        <v>#N/A</v>
      </c>
    </row>
    <row r="21" spans="1:49" x14ac:dyDescent="0.2">
      <c r="A21" t="s">
        <v>335</v>
      </c>
      <c r="B21">
        <v>466.31599999999997</v>
      </c>
      <c r="C21">
        <v>0</v>
      </c>
      <c r="D21" t="e">
        <v>#N/A</v>
      </c>
      <c r="E21">
        <v>0</v>
      </c>
      <c r="F21">
        <v>0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>
        <v>0</v>
      </c>
      <c r="M21" t="e">
        <v>#N/A</v>
      </c>
      <c r="N21">
        <v>0</v>
      </c>
      <c r="O21" t="e">
        <v>#N/A</v>
      </c>
      <c r="P21" t="e">
        <v>#N/A</v>
      </c>
      <c r="Q21" t="e">
        <v>#N/A</v>
      </c>
      <c r="R21" t="e">
        <v>#N/A</v>
      </c>
      <c r="S21">
        <v>0</v>
      </c>
      <c r="T21" t="e">
        <v>#N/A</v>
      </c>
      <c r="U21" t="e">
        <v>#N/A</v>
      </c>
      <c r="V21">
        <v>0</v>
      </c>
      <c r="W21" t="e">
        <v>#N/A</v>
      </c>
      <c r="X21" t="e">
        <v>#N/A</v>
      </c>
      <c r="AA21" t="str">
        <f t="shared" si="19"/>
        <v>FADA_22:5_</v>
      </c>
      <c r="AB21" t="e">
        <f t="shared" si="20"/>
        <v>#N/A</v>
      </c>
      <c r="AC21">
        <f t="shared" si="21"/>
        <v>0</v>
      </c>
      <c r="AD21" t="e">
        <f t="shared" si="22"/>
        <v>#N/A</v>
      </c>
      <c r="AE21" t="e">
        <f t="shared" si="23"/>
        <v>#N/A</v>
      </c>
      <c r="AF21" t="e">
        <f t="shared" si="24"/>
        <v>#N/A</v>
      </c>
      <c r="AG21" t="e">
        <f t="shared" si="25"/>
        <v>#N/A</v>
      </c>
      <c r="AH21" t="e">
        <f t="shared" si="26"/>
        <v>#N/A</v>
      </c>
      <c r="AI21" t="e">
        <f t="shared" si="2"/>
        <v>#N/A</v>
      </c>
      <c r="AJ21" t="e">
        <f t="shared" si="3"/>
        <v>#N/A</v>
      </c>
      <c r="AK21" t="e">
        <f t="shared" si="4"/>
        <v>#N/A</v>
      </c>
      <c r="AM21" t="str">
        <f t="shared" si="5"/>
        <v>FADA_22:5_</v>
      </c>
      <c r="AN21" t="e">
        <f t="shared" si="6"/>
        <v>#N/A</v>
      </c>
      <c r="AO21" t="e">
        <f t="shared" si="7"/>
        <v>#N/A</v>
      </c>
      <c r="AQ21" t="e">
        <f t="shared" si="8"/>
        <v>#N/A</v>
      </c>
      <c r="AR21" t="e">
        <f t="shared" si="9"/>
        <v>#N/A</v>
      </c>
      <c r="AT21" t="e">
        <f t="shared" si="27"/>
        <v>#N/A</v>
      </c>
      <c r="AU21" t="e">
        <f t="shared" si="28"/>
        <v>#N/A</v>
      </c>
      <c r="AW21" t="e">
        <f t="shared" si="10"/>
        <v>#N/A</v>
      </c>
    </row>
    <row r="22" spans="1:49" x14ac:dyDescent="0.2">
      <c r="A22" t="s">
        <v>336</v>
      </c>
      <c r="B22">
        <v>468.31799999999998</v>
      </c>
      <c r="C22">
        <v>0</v>
      </c>
      <c r="D22" t="e">
        <v>#N/A</v>
      </c>
      <c r="E22">
        <v>0</v>
      </c>
      <c r="F22">
        <v>0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>
        <v>0</v>
      </c>
      <c r="M22" t="e">
        <v>#N/A</v>
      </c>
      <c r="N22">
        <v>0</v>
      </c>
      <c r="O22" t="e">
        <v>#N/A</v>
      </c>
      <c r="P22" t="e">
        <v>#N/A</v>
      </c>
      <c r="Q22" t="e">
        <v>#N/A</v>
      </c>
      <c r="R22" t="e">
        <v>#N/A</v>
      </c>
      <c r="S22">
        <v>5.7120994097203899E-2</v>
      </c>
      <c r="T22" t="e">
        <v>#N/A</v>
      </c>
      <c r="U22" t="e">
        <v>#N/A</v>
      </c>
      <c r="V22">
        <v>4.8750429113715701E-2</v>
      </c>
      <c r="W22" t="e">
        <v>#N/A</v>
      </c>
      <c r="X22" t="e">
        <v>#N/A</v>
      </c>
      <c r="AA22" t="str">
        <f t="shared" si="19"/>
        <v>FADA_22:4_</v>
      </c>
      <c r="AB22" t="e">
        <f t="shared" si="20"/>
        <v>#N/A</v>
      </c>
      <c r="AC22">
        <f t="shared" si="21"/>
        <v>0</v>
      </c>
      <c r="AD22" t="e">
        <f t="shared" si="22"/>
        <v>#N/A</v>
      </c>
      <c r="AE22" t="e">
        <f t="shared" si="23"/>
        <v>#N/A</v>
      </c>
      <c r="AF22" t="e">
        <f t="shared" si="24"/>
        <v>#N/A</v>
      </c>
      <c r="AG22" t="e">
        <f t="shared" si="25"/>
        <v>#N/A</v>
      </c>
      <c r="AH22" t="e">
        <f t="shared" si="26"/>
        <v>#N/A</v>
      </c>
      <c r="AI22" t="e">
        <f t="shared" si="2"/>
        <v>#N/A</v>
      </c>
      <c r="AJ22" t="e">
        <f t="shared" si="3"/>
        <v>#N/A</v>
      </c>
      <c r="AK22" t="e">
        <f t="shared" si="4"/>
        <v>#N/A</v>
      </c>
      <c r="AM22" t="str">
        <f t="shared" si="5"/>
        <v>FADA_22:4_</v>
      </c>
      <c r="AN22" t="e">
        <f t="shared" si="6"/>
        <v>#N/A</v>
      </c>
      <c r="AO22" t="e">
        <f t="shared" si="7"/>
        <v>#N/A</v>
      </c>
      <c r="AQ22" t="e">
        <f t="shared" si="8"/>
        <v>#N/A</v>
      </c>
      <c r="AR22" t="e">
        <f t="shared" si="9"/>
        <v>#N/A</v>
      </c>
      <c r="AT22" t="e">
        <f t="shared" si="27"/>
        <v>#N/A</v>
      </c>
      <c r="AU22" t="e">
        <f t="shared" si="28"/>
        <v>#N/A</v>
      </c>
      <c r="AW22" t="e">
        <f t="shared" si="10"/>
        <v>#N/A</v>
      </c>
    </row>
    <row r="23" spans="1:49" x14ac:dyDescent="0.2">
      <c r="A23" t="s">
        <v>337</v>
      </c>
      <c r="B23">
        <v>470.32</v>
      </c>
      <c r="C23">
        <v>0</v>
      </c>
      <c r="D23" t="e">
        <v>#N/A</v>
      </c>
      <c r="E23">
        <v>0</v>
      </c>
      <c r="F23">
        <v>0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>
        <v>0</v>
      </c>
      <c r="M23" t="e">
        <v>#N/A</v>
      </c>
      <c r="N23">
        <v>0</v>
      </c>
      <c r="O23" t="e">
        <v>#N/A</v>
      </c>
      <c r="P23" t="e">
        <v>#N/A</v>
      </c>
      <c r="Q23" t="e">
        <v>#N/A</v>
      </c>
      <c r="R23" t="e">
        <v>#N/A</v>
      </c>
      <c r="S23">
        <v>1.84686181615689E-2</v>
      </c>
      <c r="T23" t="e">
        <v>#N/A</v>
      </c>
      <c r="U23" t="e">
        <v>#N/A</v>
      </c>
      <c r="V23">
        <v>0</v>
      </c>
      <c r="W23" t="e">
        <v>#N/A</v>
      </c>
      <c r="X23" t="e">
        <v>#N/A</v>
      </c>
      <c r="AA23" t="str">
        <f t="shared" si="19"/>
        <v>FADA_22:3_</v>
      </c>
      <c r="AB23" t="e">
        <f t="shared" si="20"/>
        <v>#N/A</v>
      </c>
      <c r="AC23">
        <f t="shared" si="21"/>
        <v>0</v>
      </c>
      <c r="AD23" t="e">
        <f t="shared" si="22"/>
        <v>#N/A</v>
      </c>
      <c r="AE23" t="e">
        <f t="shared" si="23"/>
        <v>#N/A</v>
      </c>
      <c r="AF23" t="e">
        <f t="shared" si="24"/>
        <v>#N/A</v>
      </c>
      <c r="AG23" t="e">
        <f t="shared" si="25"/>
        <v>#N/A</v>
      </c>
      <c r="AH23" t="e">
        <f t="shared" si="26"/>
        <v>#N/A</v>
      </c>
      <c r="AI23" t="e">
        <f t="shared" si="2"/>
        <v>#N/A</v>
      </c>
      <c r="AJ23" t="e">
        <f t="shared" si="3"/>
        <v>#N/A</v>
      </c>
      <c r="AK23" t="e">
        <f t="shared" si="4"/>
        <v>#N/A</v>
      </c>
      <c r="AM23" t="str">
        <f t="shared" si="5"/>
        <v>FADA_22:3_</v>
      </c>
      <c r="AN23" t="e">
        <f t="shared" si="6"/>
        <v>#N/A</v>
      </c>
      <c r="AO23" t="e">
        <f t="shared" si="7"/>
        <v>#N/A</v>
      </c>
      <c r="AQ23" t="e">
        <f t="shared" si="8"/>
        <v>#N/A</v>
      </c>
      <c r="AR23" t="e">
        <f t="shared" si="9"/>
        <v>#N/A</v>
      </c>
      <c r="AT23" t="e">
        <f t="shared" si="27"/>
        <v>#N/A</v>
      </c>
      <c r="AU23" t="e">
        <f t="shared" si="28"/>
        <v>#N/A</v>
      </c>
      <c r="AW23" t="e">
        <f t="shared" si="10"/>
        <v>#N/A</v>
      </c>
    </row>
    <row r="24" spans="1:49" x14ac:dyDescent="0.2">
      <c r="A24" t="s">
        <v>338</v>
      </c>
      <c r="B24">
        <v>472.322</v>
      </c>
      <c r="C24">
        <v>0</v>
      </c>
      <c r="D24" t="e">
        <v>#N/A</v>
      </c>
      <c r="E24">
        <v>4.9494338134536504E-3</v>
      </c>
      <c r="F24">
        <v>0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>
        <v>0</v>
      </c>
      <c r="M24" t="e">
        <v>#N/A</v>
      </c>
      <c r="N24">
        <v>0</v>
      </c>
      <c r="O24" t="e">
        <v>#N/A</v>
      </c>
      <c r="P24" t="e">
        <v>#N/A</v>
      </c>
      <c r="Q24" t="e">
        <v>#N/A</v>
      </c>
      <c r="R24" t="e">
        <v>#N/A</v>
      </c>
      <c r="S24">
        <v>0</v>
      </c>
      <c r="T24" t="e">
        <v>#N/A</v>
      </c>
      <c r="U24" t="e">
        <v>#N/A</v>
      </c>
      <c r="V24">
        <v>0</v>
      </c>
      <c r="W24" t="e">
        <v>#N/A</v>
      </c>
      <c r="X24" t="e">
        <v>#N/A</v>
      </c>
      <c r="AA24" t="str">
        <f t="shared" si="19"/>
        <v>FADA_22:2_</v>
      </c>
      <c r="AB24" t="e">
        <f t="shared" si="20"/>
        <v>#N/A</v>
      </c>
      <c r="AC24">
        <f t="shared" si="21"/>
        <v>2.4747169067268252E-3</v>
      </c>
      <c r="AD24" t="e">
        <f t="shared" si="22"/>
        <v>#N/A</v>
      </c>
      <c r="AE24" t="e">
        <f t="shared" si="23"/>
        <v>#N/A</v>
      </c>
      <c r="AF24" t="e">
        <f t="shared" si="24"/>
        <v>#N/A</v>
      </c>
      <c r="AG24" t="e">
        <f t="shared" si="25"/>
        <v>#N/A</v>
      </c>
      <c r="AH24" t="e">
        <f t="shared" si="26"/>
        <v>#N/A</v>
      </c>
      <c r="AI24" t="e">
        <f t="shared" si="2"/>
        <v>#N/A</v>
      </c>
      <c r="AJ24" t="e">
        <f t="shared" si="3"/>
        <v>#N/A</v>
      </c>
      <c r="AK24" t="e">
        <f t="shared" si="4"/>
        <v>#N/A</v>
      </c>
      <c r="AM24" t="str">
        <f t="shared" si="5"/>
        <v>FADA_22:2_</v>
      </c>
      <c r="AN24" t="e">
        <f t="shared" si="6"/>
        <v>#N/A</v>
      </c>
      <c r="AO24" t="e">
        <f t="shared" si="7"/>
        <v>#N/A</v>
      </c>
      <c r="AQ24" t="e">
        <f t="shared" si="8"/>
        <v>#N/A</v>
      </c>
      <c r="AR24" t="e">
        <f t="shared" si="9"/>
        <v>#N/A</v>
      </c>
      <c r="AT24" t="e">
        <f t="shared" si="27"/>
        <v>#N/A</v>
      </c>
      <c r="AU24" t="e">
        <f t="shared" si="28"/>
        <v>#N/A</v>
      </c>
      <c r="AW24" t="e">
        <f t="shared" si="10"/>
        <v>#N/A</v>
      </c>
    </row>
    <row r="25" spans="1:49" x14ac:dyDescent="0.2">
      <c r="A25" t="s">
        <v>339</v>
      </c>
      <c r="B25">
        <v>474.32400000000001</v>
      </c>
      <c r="C25">
        <v>0</v>
      </c>
      <c r="D25" t="e">
        <v>#N/A</v>
      </c>
      <c r="E25">
        <v>5.4949433813453699E-2</v>
      </c>
      <c r="F25">
        <v>0.12161610048012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>
        <v>0.116666666666667</v>
      </c>
      <c r="M25" t="e">
        <v>#N/A</v>
      </c>
      <c r="N25">
        <v>0.29701489930297598</v>
      </c>
      <c r="O25" t="e">
        <v>#N/A</v>
      </c>
      <c r="P25" t="e">
        <v>#N/A</v>
      </c>
      <c r="Q25" t="e">
        <v>#N/A</v>
      </c>
      <c r="R25" t="e">
        <v>#N/A</v>
      </c>
      <c r="S25">
        <v>0.05</v>
      </c>
      <c r="T25" t="e">
        <v>#N/A</v>
      </c>
      <c r="U25" t="e">
        <v>#N/A</v>
      </c>
      <c r="V25">
        <v>4.8750429113715701E-2</v>
      </c>
      <c r="W25" t="e">
        <v>#N/A</v>
      </c>
      <c r="X25" t="e">
        <v>#N/A</v>
      </c>
      <c r="AA25" t="str">
        <f t="shared" si="19"/>
        <v>FADA_22:1_</v>
      </c>
      <c r="AB25" t="e">
        <f t="shared" si="20"/>
        <v>#N/A</v>
      </c>
      <c r="AC25">
        <f t="shared" si="21"/>
        <v>8.8282767146786845E-2</v>
      </c>
      <c r="AD25" t="e">
        <f t="shared" si="22"/>
        <v>#N/A</v>
      </c>
      <c r="AE25" t="e">
        <f t="shared" si="23"/>
        <v>#N/A</v>
      </c>
      <c r="AF25" t="e">
        <f t="shared" si="24"/>
        <v>#N/A</v>
      </c>
      <c r="AG25" t="e">
        <f t="shared" si="25"/>
        <v>#N/A</v>
      </c>
      <c r="AH25" t="e">
        <f t="shared" si="26"/>
        <v>#N/A</v>
      </c>
      <c r="AI25" t="e">
        <f t="shared" si="2"/>
        <v>#N/A</v>
      </c>
      <c r="AJ25" t="e">
        <f t="shared" si="3"/>
        <v>#N/A</v>
      </c>
      <c r="AK25" t="e">
        <f t="shared" si="4"/>
        <v>#N/A</v>
      </c>
      <c r="AM25" t="str">
        <f t="shared" si="5"/>
        <v>FADA_22:1_</v>
      </c>
      <c r="AN25" t="e">
        <f t="shared" si="6"/>
        <v>#N/A</v>
      </c>
      <c r="AO25" t="e">
        <f t="shared" si="7"/>
        <v>#N/A</v>
      </c>
      <c r="AQ25" t="e">
        <f t="shared" si="8"/>
        <v>#N/A</v>
      </c>
      <c r="AR25" t="e">
        <f t="shared" si="9"/>
        <v>#N/A</v>
      </c>
      <c r="AT25" t="e">
        <f t="shared" si="27"/>
        <v>#N/A</v>
      </c>
      <c r="AU25" t="e">
        <f t="shared" si="28"/>
        <v>#N/A</v>
      </c>
      <c r="AW25" t="e">
        <f t="shared" si="10"/>
        <v>#N/A</v>
      </c>
    </row>
    <row r="26" spans="1:49" x14ac:dyDescent="0.2">
      <c r="A26" t="s">
        <v>340</v>
      </c>
      <c r="B26">
        <v>476.32600000000002</v>
      </c>
      <c r="C26">
        <v>0</v>
      </c>
      <c r="D26" t="e">
        <v>#N/A</v>
      </c>
      <c r="E26">
        <v>0</v>
      </c>
      <c r="F26">
        <v>4.9494338134536504E-3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>
        <v>0</v>
      </c>
      <c r="M26" t="e">
        <v>#N/A</v>
      </c>
      <c r="N26">
        <v>0</v>
      </c>
      <c r="O26" t="e">
        <v>#N/A</v>
      </c>
      <c r="P26" t="e">
        <v>#N/A</v>
      </c>
      <c r="Q26" t="e">
        <v>#N/A</v>
      </c>
      <c r="R26" t="e">
        <v>#N/A</v>
      </c>
      <c r="S26">
        <v>0</v>
      </c>
      <c r="T26" t="e">
        <v>#N/A</v>
      </c>
      <c r="U26" t="e">
        <v>#N/A</v>
      </c>
      <c r="V26">
        <v>0</v>
      </c>
      <c r="W26" t="e">
        <v>#N/A</v>
      </c>
      <c r="X26" t="e">
        <v>#N/A</v>
      </c>
      <c r="AA26" t="str">
        <f t="shared" si="19"/>
        <v>FADA_22:0_</v>
      </c>
      <c r="AB26" t="e">
        <f t="shared" si="20"/>
        <v>#N/A</v>
      </c>
      <c r="AC26">
        <f t="shared" si="21"/>
        <v>2.4747169067268252E-3</v>
      </c>
      <c r="AD26" t="e">
        <f t="shared" si="22"/>
        <v>#N/A</v>
      </c>
      <c r="AE26" t="e">
        <f t="shared" si="23"/>
        <v>#N/A</v>
      </c>
      <c r="AF26" t="e">
        <f t="shared" si="24"/>
        <v>#N/A</v>
      </c>
      <c r="AG26" t="e">
        <f t="shared" si="25"/>
        <v>#N/A</v>
      </c>
      <c r="AH26" t="e">
        <f t="shared" si="26"/>
        <v>#N/A</v>
      </c>
      <c r="AI26" t="e">
        <f t="shared" si="2"/>
        <v>#N/A</v>
      </c>
      <c r="AJ26" t="e">
        <f t="shared" si="3"/>
        <v>#N/A</v>
      </c>
      <c r="AK26" t="e">
        <f t="shared" si="4"/>
        <v>#N/A</v>
      </c>
      <c r="AM26" t="str">
        <f t="shared" si="5"/>
        <v>FADA_22:0_</v>
      </c>
      <c r="AN26" t="e">
        <f t="shared" si="6"/>
        <v>#N/A</v>
      </c>
      <c r="AO26" t="e">
        <f t="shared" si="7"/>
        <v>#N/A</v>
      </c>
      <c r="AQ26" t="e">
        <f t="shared" si="8"/>
        <v>#N/A</v>
      </c>
      <c r="AR26" t="e">
        <f t="shared" si="9"/>
        <v>#N/A</v>
      </c>
      <c r="AT26" t="e">
        <f t="shared" si="27"/>
        <v>#N/A</v>
      </c>
      <c r="AU26" t="e">
        <f t="shared" si="28"/>
        <v>#N/A</v>
      </c>
      <c r="AW26" t="e">
        <f t="shared" si="10"/>
        <v>#N/A</v>
      </c>
    </row>
    <row r="27" spans="1:49" x14ac:dyDescent="0.2">
      <c r="A27" t="s">
        <v>115</v>
      </c>
      <c r="B27" t="s">
        <v>115</v>
      </c>
      <c r="C27" t="s">
        <v>115</v>
      </c>
      <c r="D27" t="s">
        <v>115</v>
      </c>
      <c r="E27" t="s">
        <v>115</v>
      </c>
      <c r="F27" t="s">
        <v>115</v>
      </c>
      <c r="G27" t="s">
        <v>115</v>
      </c>
      <c r="H27" t="s">
        <v>115</v>
      </c>
      <c r="I27" t="s">
        <v>115</v>
      </c>
      <c r="J27" t="s">
        <v>115</v>
      </c>
      <c r="K27" t="s">
        <v>115</v>
      </c>
      <c r="L27" t="s">
        <v>115</v>
      </c>
      <c r="M27" t="s">
        <v>115</v>
      </c>
      <c r="N27" t="s">
        <v>115</v>
      </c>
      <c r="O27" t="s">
        <v>115</v>
      </c>
      <c r="P27" t="s">
        <v>115</v>
      </c>
      <c r="Q27" t="s">
        <v>115</v>
      </c>
      <c r="R27" t="s">
        <v>115</v>
      </c>
      <c r="S27" t="s">
        <v>115</v>
      </c>
      <c r="T27" t="s">
        <v>115</v>
      </c>
      <c r="U27" t="s">
        <v>115</v>
      </c>
      <c r="V27" t="s">
        <v>115</v>
      </c>
      <c r="W27" t="s">
        <v>115</v>
      </c>
      <c r="X27" t="s">
        <v>115</v>
      </c>
    </row>
    <row r="28" spans="1:49" x14ac:dyDescent="0.2">
      <c r="A28" t="s">
        <v>116</v>
      </c>
      <c r="C28">
        <v>0.12558971893959101</v>
      </c>
      <c r="D28">
        <v>0</v>
      </c>
      <c r="E28">
        <v>0.35117943787918199</v>
      </c>
      <c r="F28">
        <v>0.397205819419711</v>
      </c>
      <c r="G28">
        <v>0</v>
      </c>
      <c r="H28">
        <v>0</v>
      </c>
      <c r="I28">
        <v>0</v>
      </c>
      <c r="J28">
        <v>0</v>
      </c>
      <c r="K28">
        <v>0</v>
      </c>
      <c r="L28">
        <v>0.26784610454584901</v>
      </c>
      <c r="M28">
        <v>0</v>
      </c>
      <c r="N28">
        <v>3.5304296886520801</v>
      </c>
      <c r="O28">
        <v>0</v>
      </c>
      <c r="P28">
        <v>0</v>
      </c>
      <c r="Q28">
        <v>0</v>
      </c>
      <c r="R28">
        <v>0</v>
      </c>
      <c r="S28">
        <v>0.47919351524857801</v>
      </c>
      <c r="T28">
        <v>0</v>
      </c>
      <c r="U28">
        <v>0</v>
      </c>
      <c r="V28">
        <v>0.19992997640583801</v>
      </c>
      <c r="W28">
        <v>0</v>
      </c>
      <c r="X28">
        <v>0</v>
      </c>
      <c r="AA28" t="str">
        <f t="shared" si="19"/>
        <v>TOTAL</v>
      </c>
      <c r="AB28">
        <f t="shared" si="20"/>
        <v>6.2794859469795503E-2</v>
      </c>
      <c r="AC28">
        <f t="shared" si="21"/>
        <v>0.37419262864944647</v>
      </c>
      <c r="AD28">
        <f t="shared" si="22"/>
        <v>0</v>
      </c>
      <c r="AE28">
        <f t="shared" si="23"/>
        <v>0</v>
      </c>
      <c r="AF28">
        <f t="shared" si="24"/>
        <v>0.1339230522729245</v>
      </c>
      <c r="AG28">
        <f t="shared" si="25"/>
        <v>1.76521484432604</v>
      </c>
      <c r="AH28">
        <f t="shared" si="26"/>
        <v>0</v>
      </c>
      <c r="AI28">
        <f>AVERAGE(S28:T28)</f>
        <v>0.239596757624289</v>
      </c>
      <c r="AJ28">
        <f>AVERAGE(U28:V28)</f>
        <v>9.9964988202919006E-2</v>
      </c>
      <c r="AK28">
        <f>AVERAGE(W28:X28)</f>
        <v>0</v>
      </c>
      <c r="AM28" t="str">
        <f>A28</f>
        <v>TOTAL</v>
      </c>
      <c r="AN28">
        <f>AVERAGE(AB28:AF28)</f>
        <v>0.11418210807843329</v>
      </c>
      <c r="AO28">
        <f>AVERAGE(AG28:AK28)</f>
        <v>0.42095531803064956</v>
      </c>
      <c r="AQ28">
        <f>STDEV(AB28:AF28)</f>
        <v>0.15549190703645582</v>
      </c>
      <c r="AR28">
        <f>STDEV(AG28:AK28)</f>
        <v>0.75785324319225233</v>
      </c>
      <c r="AT28">
        <f t="shared" si="27"/>
        <v>6.9538094816918611E-2</v>
      </c>
      <c r="AU28">
        <f t="shared" si="28"/>
        <v>0.30939229095573129</v>
      </c>
      <c r="AW28">
        <f>TTEST(AB28:AF28,AG28:AK28,2,3)</f>
        <v>0.42170242153508536</v>
      </c>
    </row>
  </sheetData>
  <mergeCells count="3">
    <mergeCell ref="AN3:AO3"/>
    <mergeCell ref="AQ3:AR3"/>
    <mergeCell ref="AT3:AU3"/>
  </mergeCells>
  <conditionalFormatting sqref="AW1:AW28">
    <cfRule type="cellIs" dxfId="1921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30"/>
  <sheetViews>
    <sheetView workbookViewId="0">
      <pane ySplit="4" topLeftCell="A5" activePane="bottomLeft" state="frozen"/>
      <selection activeCell="V1" sqref="V1"/>
      <selection pane="bottomLeft"/>
    </sheetView>
  </sheetViews>
  <sheetFormatPr baseColWidth="10" defaultColWidth="8.83203125" defaultRowHeight="15" x14ac:dyDescent="0.2"/>
  <sheetData>
    <row r="1" spans="1:49" x14ac:dyDescent="0.2">
      <c r="A1" t="s">
        <v>341</v>
      </c>
      <c r="B1" t="s">
        <v>1</v>
      </c>
      <c r="C1" t="s">
        <v>2</v>
      </c>
      <c r="D1" t="s">
        <v>2</v>
      </c>
      <c r="E1" t="s">
        <v>2</v>
      </c>
      <c r="F1" t="s">
        <v>2</v>
      </c>
      <c r="G1" t="s">
        <v>2</v>
      </c>
      <c r="H1" t="s">
        <v>2</v>
      </c>
      <c r="I1" t="s">
        <v>2</v>
      </c>
      <c r="J1" t="s">
        <v>2</v>
      </c>
      <c r="K1" t="s">
        <v>2</v>
      </c>
      <c r="L1" t="s">
        <v>2</v>
      </c>
      <c r="M1" t="s">
        <v>2</v>
      </c>
      <c r="N1" t="s">
        <v>2</v>
      </c>
      <c r="O1" t="s">
        <v>2</v>
      </c>
      <c r="P1" t="s">
        <v>2</v>
      </c>
      <c r="Q1" t="s">
        <v>2</v>
      </c>
      <c r="R1" t="s">
        <v>2</v>
      </c>
      <c r="S1" t="s">
        <v>2</v>
      </c>
      <c r="T1" t="s">
        <v>2</v>
      </c>
      <c r="U1" t="s">
        <v>2</v>
      </c>
      <c r="V1" t="s">
        <v>2</v>
      </c>
      <c r="W1" t="s">
        <v>2</v>
      </c>
      <c r="X1" t="s">
        <v>2</v>
      </c>
    </row>
    <row r="2" spans="1:49" x14ac:dyDescent="0.2">
      <c r="A2" t="s">
        <v>2</v>
      </c>
      <c r="B2" t="s">
        <v>2</v>
      </c>
      <c r="C2" t="s">
        <v>2</v>
      </c>
      <c r="D2" t="s">
        <v>2</v>
      </c>
      <c r="E2" t="s">
        <v>2</v>
      </c>
      <c r="F2" t="s">
        <v>2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</row>
    <row r="3" spans="1:49" x14ac:dyDescent="0.2">
      <c r="A3" t="s">
        <v>2</v>
      </c>
      <c r="B3" t="s">
        <v>2</v>
      </c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  <c r="I3" t="s">
        <v>2</v>
      </c>
      <c r="J3" t="s">
        <v>2</v>
      </c>
      <c r="K3" t="s">
        <v>2</v>
      </c>
      <c r="L3" t="s">
        <v>2</v>
      </c>
      <c r="M3" t="s">
        <v>2</v>
      </c>
      <c r="N3" t="s">
        <v>2</v>
      </c>
      <c r="O3" t="s">
        <v>2</v>
      </c>
      <c r="P3" t="s">
        <v>2</v>
      </c>
      <c r="Q3" t="s">
        <v>2</v>
      </c>
      <c r="R3" t="s">
        <v>2</v>
      </c>
      <c r="S3" t="s">
        <v>2</v>
      </c>
      <c r="T3" t="s">
        <v>2</v>
      </c>
      <c r="U3" t="s">
        <v>2</v>
      </c>
      <c r="V3" t="s">
        <v>2</v>
      </c>
      <c r="W3" t="s">
        <v>2</v>
      </c>
      <c r="X3" t="s">
        <v>2</v>
      </c>
      <c r="AN3" s="37" t="s">
        <v>2195</v>
      </c>
      <c r="AO3" s="37"/>
      <c r="AQ3" s="37" t="s">
        <v>2196</v>
      </c>
      <c r="AR3" s="37"/>
      <c r="AT3" s="37" t="s">
        <v>2197</v>
      </c>
      <c r="AU3" s="37"/>
      <c r="AW3" s="27" t="s">
        <v>2194</v>
      </c>
    </row>
    <row r="4" spans="1:49" x14ac:dyDescent="0.2">
      <c r="A4" t="s">
        <v>3</v>
      </c>
      <c r="B4" t="s">
        <v>4</v>
      </c>
      <c r="C4" t="s">
        <v>5</v>
      </c>
      <c r="D4" t="s">
        <v>6</v>
      </c>
      <c r="E4" t="s">
        <v>7</v>
      </c>
      <c r="F4" t="s">
        <v>8</v>
      </c>
      <c r="G4" t="s">
        <v>9</v>
      </c>
      <c r="H4" t="s">
        <v>10</v>
      </c>
      <c r="I4" t="s">
        <v>11</v>
      </c>
      <c r="J4" t="s">
        <v>12</v>
      </c>
      <c r="K4" t="s">
        <v>13</v>
      </c>
      <c r="L4" t="s">
        <v>14</v>
      </c>
      <c r="M4" t="s">
        <v>15</v>
      </c>
      <c r="N4" t="s">
        <v>16</v>
      </c>
      <c r="O4" t="s">
        <v>17</v>
      </c>
      <c r="P4" t="s">
        <v>18</v>
      </c>
      <c r="Q4" t="s">
        <v>19</v>
      </c>
      <c r="R4" t="s">
        <v>20</v>
      </c>
      <c r="S4" t="s">
        <v>21</v>
      </c>
      <c r="T4" t="s">
        <v>22</v>
      </c>
      <c r="U4" t="s">
        <v>23</v>
      </c>
      <c r="V4" t="s">
        <v>24</v>
      </c>
      <c r="W4" t="s">
        <v>25</v>
      </c>
      <c r="X4" t="s">
        <v>26</v>
      </c>
      <c r="AB4" s="29" t="s">
        <v>2182</v>
      </c>
      <c r="AC4" s="29" t="s">
        <v>2183</v>
      </c>
      <c r="AD4" s="29" t="s">
        <v>2184</v>
      </c>
      <c r="AE4" s="29" t="s">
        <v>2185</v>
      </c>
      <c r="AF4" s="29" t="s">
        <v>2186</v>
      </c>
      <c r="AG4" s="28" t="s">
        <v>2187</v>
      </c>
      <c r="AH4" s="28" t="s">
        <v>2188</v>
      </c>
      <c r="AI4" s="28" t="s">
        <v>2190</v>
      </c>
      <c r="AJ4" s="28" t="s">
        <v>2191</v>
      </c>
      <c r="AK4" s="28" t="s">
        <v>2192</v>
      </c>
      <c r="AN4" s="29" t="s">
        <v>2193</v>
      </c>
      <c r="AO4" s="28" t="s">
        <v>0</v>
      </c>
      <c r="AQ4" s="29" t="s">
        <v>2193</v>
      </c>
      <c r="AR4" s="28" t="s">
        <v>0</v>
      </c>
      <c r="AT4" s="29" t="s">
        <v>2193</v>
      </c>
      <c r="AU4" s="28" t="s">
        <v>0</v>
      </c>
    </row>
    <row r="5" spans="1:49" x14ac:dyDescent="0.2">
      <c r="A5" t="s">
        <v>2</v>
      </c>
      <c r="B5" t="s">
        <v>2</v>
      </c>
      <c r="C5" t="s">
        <v>2</v>
      </c>
      <c r="D5" t="s">
        <v>2</v>
      </c>
      <c r="E5" t="s">
        <v>2</v>
      </c>
      <c r="F5" t="s">
        <v>2</v>
      </c>
      <c r="G5" t="s">
        <v>2</v>
      </c>
      <c r="H5" t="s">
        <v>2</v>
      </c>
      <c r="I5" t="s">
        <v>2</v>
      </c>
      <c r="J5" t="s">
        <v>2</v>
      </c>
      <c r="K5" t="s">
        <v>2</v>
      </c>
      <c r="L5" t="s">
        <v>2</v>
      </c>
      <c r="M5" t="s">
        <v>2</v>
      </c>
      <c r="N5" t="s">
        <v>2</v>
      </c>
      <c r="O5" t="s">
        <v>2</v>
      </c>
      <c r="P5" t="s">
        <v>2</v>
      </c>
      <c r="Q5" t="s">
        <v>2</v>
      </c>
      <c r="R5" t="s">
        <v>2</v>
      </c>
      <c r="S5" t="s">
        <v>2</v>
      </c>
      <c r="T5" t="s">
        <v>2</v>
      </c>
      <c r="U5" t="s">
        <v>2</v>
      </c>
      <c r="V5" t="s">
        <v>2</v>
      </c>
      <c r="W5" t="s">
        <v>2</v>
      </c>
      <c r="X5" t="s">
        <v>2</v>
      </c>
    </row>
    <row r="6" spans="1:49" x14ac:dyDescent="0.2">
      <c r="A6" t="s">
        <v>320</v>
      </c>
      <c r="B6">
        <v>448.298</v>
      </c>
      <c r="C6" t="e">
        <v>#N/A</v>
      </c>
      <c r="D6" t="e">
        <v>#N/A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e">
        <v>#N/A</v>
      </c>
      <c r="L6" t="e">
        <v>#N/A</v>
      </c>
      <c r="M6" t="e">
        <v>#N/A</v>
      </c>
      <c r="N6" t="e">
        <v>#N/A</v>
      </c>
      <c r="O6" t="e">
        <v>#N/A</v>
      </c>
      <c r="P6" t="e">
        <v>#N/A</v>
      </c>
      <c r="Q6" t="e">
        <v>#N/A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</row>
    <row r="7" spans="1:49" x14ac:dyDescent="0.2">
      <c r="A7" t="s">
        <v>342</v>
      </c>
      <c r="B7">
        <v>270.12</v>
      </c>
      <c r="C7">
        <v>0</v>
      </c>
      <c r="D7" t="e">
        <v>#N/A</v>
      </c>
      <c r="E7">
        <v>0</v>
      </c>
      <c r="F7">
        <v>0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>
        <v>0</v>
      </c>
      <c r="M7" t="e">
        <v>#N/A</v>
      </c>
      <c r="N7">
        <v>0</v>
      </c>
      <c r="O7" t="e">
        <v>#N/A</v>
      </c>
      <c r="P7" t="e">
        <v>#N/A</v>
      </c>
      <c r="Q7" t="e">
        <v>#N/A</v>
      </c>
      <c r="R7" t="e">
        <v>#N/A</v>
      </c>
      <c r="S7">
        <v>0</v>
      </c>
      <c r="T7" t="e">
        <v>#N/A</v>
      </c>
      <c r="U7" t="e">
        <v>#N/A</v>
      </c>
      <c r="V7">
        <v>0</v>
      </c>
      <c r="W7" t="e">
        <v>#N/A</v>
      </c>
      <c r="X7" t="e">
        <v>#N/A</v>
      </c>
      <c r="AA7" t="str">
        <f>A7</f>
        <v>FAEA_14:1_</v>
      </c>
      <c r="AB7" t="e">
        <f>AVERAGE(C7:D7)</f>
        <v>#N/A</v>
      </c>
      <c r="AC7">
        <f>AVERAGE(E7:F7)</f>
        <v>0</v>
      </c>
      <c r="AD7" t="e">
        <f>AVERAGE(G7:H7)</f>
        <v>#N/A</v>
      </c>
      <c r="AE7" t="e">
        <f>AVERAGE(I7:J7)</f>
        <v>#N/A</v>
      </c>
      <c r="AF7" t="e">
        <f>AVERAGE(K7:L7)</f>
        <v>#N/A</v>
      </c>
      <c r="AG7" t="e">
        <f t="shared" ref="AG7:AG15" si="0">AVERAGE(M7:N7)</f>
        <v>#N/A</v>
      </c>
      <c r="AH7" t="e">
        <f t="shared" ref="AH7:AH15" si="1">AVERAGE(O7:P7)</f>
        <v>#N/A</v>
      </c>
      <c r="AI7" t="e">
        <f t="shared" ref="AI7:AI28" si="2">AVERAGE(S7:T7)</f>
        <v>#N/A</v>
      </c>
      <c r="AJ7" t="e">
        <f t="shared" ref="AJ7:AJ28" si="3">AVERAGE(U7:V7)</f>
        <v>#N/A</v>
      </c>
      <c r="AK7" t="e">
        <f t="shared" ref="AK7:AK28" si="4">AVERAGE(W7:X7)</f>
        <v>#N/A</v>
      </c>
      <c r="AM7" t="str">
        <f t="shared" ref="AM7:AM28" si="5">A7</f>
        <v>FAEA_14:1_</v>
      </c>
      <c r="AN7" t="e">
        <f t="shared" ref="AN7:AN28" si="6">AVERAGE(AB7:AF7)</f>
        <v>#N/A</v>
      </c>
      <c r="AO7" t="e">
        <f t="shared" ref="AO7:AO28" si="7">AVERAGE(AG7:AK7)</f>
        <v>#N/A</v>
      </c>
      <c r="AQ7" t="e">
        <f t="shared" ref="AQ7:AQ28" si="8">STDEV(AB7:AF7)</f>
        <v>#N/A</v>
      </c>
      <c r="AR7" t="e">
        <f t="shared" ref="AR7:AR28" si="9">STDEV(AG7:AK7)</f>
        <v>#N/A</v>
      </c>
      <c r="AT7" t="e">
        <f>AQ7/SQRT(5)</f>
        <v>#N/A</v>
      </c>
      <c r="AU7" t="e">
        <f>AR7/SQRT(6)</f>
        <v>#N/A</v>
      </c>
      <c r="AW7" t="e">
        <f t="shared" ref="AW7:AW28" si="10">TTEST(AB7:AF7,AG7:AK7,2,3)</f>
        <v>#N/A</v>
      </c>
    </row>
    <row r="8" spans="1:49" x14ac:dyDescent="0.2">
      <c r="A8" t="s">
        <v>343</v>
      </c>
      <c r="B8">
        <v>272.12200000000001</v>
      </c>
      <c r="C8">
        <v>0</v>
      </c>
      <c r="D8" t="e">
        <v>#N/A</v>
      </c>
      <c r="E8">
        <v>0</v>
      </c>
      <c r="F8">
        <v>0</v>
      </c>
      <c r="G8" t="e">
        <v>#N/A</v>
      </c>
      <c r="H8" t="e">
        <v>#N/A</v>
      </c>
      <c r="I8" t="e">
        <v>#N/A</v>
      </c>
      <c r="J8" t="e">
        <v>#N/A</v>
      </c>
      <c r="K8" t="e">
        <v>#N/A</v>
      </c>
      <c r="L8">
        <v>0</v>
      </c>
      <c r="M8" t="e">
        <v>#N/A</v>
      </c>
      <c r="N8">
        <v>0</v>
      </c>
      <c r="O8" t="e">
        <v>#N/A</v>
      </c>
      <c r="P8" t="e">
        <v>#N/A</v>
      </c>
      <c r="Q8" t="e">
        <v>#N/A</v>
      </c>
      <c r="R8" t="e">
        <v>#N/A</v>
      </c>
      <c r="S8">
        <v>0</v>
      </c>
      <c r="T8" t="e">
        <v>#N/A</v>
      </c>
      <c r="U8" t="e">
        <v>#N/A</v>
      </c>
      <c r="V8">
        <v>0</v>
      </c>
      <c r="W8" t="e">
        <v>#N/A</v>
      </c>
      <c r="X8" t="e">
        <v>#N/A</v>
      </c>
      <c r="AA8" t="str">
        <f t="shared" ref="AA8:AA15" si="11">A8</f>
        <v>FAEA_14:0_</v>
      </c>
      <c r="AB8" t="e">
        <f t="shared" ref="AB8:AB15" si="12">AVERAGE(C8:D8)</f>
        <v>#N/A</v>
      </c>
      <c r="AC8">
        <f t="shared" ref="AC8:AC15" si="13">AVERAGE(E8:F8)</f>
        <v>0</v>
      </c>
      <c r="AD8" t="e">
        <f t="shared" ref="AD8:AD15" si="14">AVERAGE(G8:H8)</f>
        <v>#N/A</v>
      </c>
      <c r="AE8" t="e">
        <f t="shared" ref="AE8:AE15" si="15">AVERAGE(I8:J8)</f>
        <v>#N/A</v>
      </c>
      <c r="AF8" t="e">
        <f t="shared" ref="AF8:AF15" si="16">AVERAGE(K8:L8)</f>
        <v>#N/A</v>
      </c>
      <c r="AG8" t="e">
        <f t="shared" si="0"/>
        <v>#N/A</v>
      </c>
      <c r="AH8" t="e">
        <f t="shared" si="1"/>
        <v>#N/A</v>
      </c>
      <c r="AI8" t="e">
        <f t="shared" si="2"/>
        <v>#N/A</v>
      </c>
      <c r="AJ8" t="e">
        <f t="shared" si="3"/>
        <v>#N/A</v>
      </c>
      <c r="AK8" t="e">
        <f t="shared" si="4"/>
        <v>#N/A</v>
      </c>
      <c r="AM8" t="str">
        <f t="shared" si="5"/>
        <v>FAEA_14:0_</v>
      </c>
      <c r="AN8" t="e">
        <f t="shared" si="6"/>
        <v>#N/A</v>
      </c>
      <c r="AO8" t="e">
        <f t="shared" si="7"/>
        <v>#N/A</v>
      </c>
      <c r="AQ8" t="e">
        <f t="shared" si="8"/>
        <v>#N/A</v>
      </c>
      <c r="AR8" t="e">
        <f t="shared" si="9"/>
        <v>#N/A</v>
      </c>
      <c r="AT8" t="e">
        <f t="shared" ref="AT8:AT15" si="17">AQ8/SQRT(5)</f>
        <v>#N/A</v>
      </c>
      <c r="AU8" t="e">
        <f t="shared" ref="AU8:AU15" si="18">AR8/SQRT(6)</f>
        <v>#N/A</v>
      </c>
      <c r="AW8" t="e">
        <f t="shared" si="10"/>
        <v>#N/A</v>
      </c>
    </row>
    <row r="9" spans="1:49" x14ac:dyDescent="0.2">
      <c r="A9" t="s">
        <v>344</v>
      </c>
      <c r="B9">
        <v>298.14800000000002</v>
      </c>
      <c r="C9">
        <v>0</v>
      </c>
      <c r="D9" t="e">
        <v>#N/A</v>
      </c>
      <c r="E9">
        <v>0</v>
      </c>
      <c r="F9">
        <v>0</v>
      </c>
      <c r="G9" t="e">
        <v>#N/A</v>
      </c>
      <c r="H9" t="e">
        <v>#N/A</v>
      </c>
      <c r="I9" t="e">
        <v>#N/A</v>
      </c>
      <c r="J9" t="e">
        <v>#N/A</v>
      </c>
      <c r="K9" t="e">
        <v>#N/A</v>
      </c>
      <c r="L9">
        <v>0</v>
      </c>
      <c r="M9" t="e">
        <v>#N/A</v>
      </c>
      <c r="N9">
        <v>0</v>
      </c>
      <c r="O9" t="e">
        <v>#N/A</v>
      </c>
      <c r="P9" t="e">
        <v>#N/A</v>
      </c>
      <c r="Q9" t="e">
        <v>#N/A</v>
      </c>
      <c r="R9" t="e">
        <v>#N/A</v>
      </c>
      <c r="S9">
        <v>0</v>
      </c>
      <c r="T9" t="e">
        <v>#N/A</v>
      </c>
      <c r="U9" t="e">
        <v>#N/A</v>
      </c>
      <c r="V9">
        <v>0</v>
      </c>
      <c r="W9" t="e">
        <v>#N/A</v>
      </c>
      <c r="X9" t="e">
        <v>#N/A</v>
      </c>
      <c r="AA9" t="str">
        <f t="shared" si="11"/>
        <v>FAEA_16:1_</v>
      </c>
      <c r="AB9" t="e">
        <f t="shared" si="12"/>
        <v>#N/A</v>
      </c>
      <c r="AC9">
        <f t="shared" si="13"/>
        <v>0</v>
      </c>
      <c r="AD9" t="e">
        <f t="shared" si="14"/>
        <v>#N/A</v>
      </c>
      <c r="AE9" t="e">
        <f t="shared" si="15"/>
        <v>#N/A</v>
      </c>
      <c r="AF9" t="e">
        <f t="shared" si="16"/>
        <v>#N/A</v>
      </c>
      <c r="AG9" t="e">
        <f t="shared" si="0"/>
        <v>#N/A</v>
      </c>
      <c r="AH9" t="e">
        <f t="shared" si="1"/>
        <v>#N/A</v>
      </c>
      <c r="AI9" t="e">
        <f t="shared" si="2"/>
        <v>#N/A</v>
      </c>
      <c r="AJ9" t="e">
        <f t="shared" si="3"/>
        <v>#N/A</v>
      </c>
      <c r="AK9" t="e">
        <f t="shared" si="4"/>
        <v>#N/A</v>
      </c>
      <c r="AM9" t="str">
        <f t="shared" si="5"/>
        <v>FAEA_16:1_</v>
      </c>
      <c r="AN9" t="e">
        <f t="shared" si="6"/>
        <v>#N/A</v>
      </c>
      <c r="AO9" t="e">
        <f t="shared" si="7"/>
        <v>#N/A</v>
      </c>
      <c r="AQ9" t="e">
        <f t="shared" si="8"/>
        <v>#N/A</v>
      </c>
      <c r="AR9" t="e">
        <f t="shared" si="9"/>
        <v>#N/A</v>
      </c>
      <c r="AT9" t="e">
        <f t="shared" si="17"/>
        <v>#N/A</v>
      </c>
      <c r="AU9" t="e">
        <f t="shared" si="18"/>
        <v>#N/A</v>
      </c>
      <c r="AW9" t="e">
        <f t="shared" si="10"/>
        <v>#N/A</v>
      </c>
    </row>
    <row r="10" spans="1:49" x14ac:dyDescent="0.2">
      <c r="A10" t="s">
        <v>345</v>
      </c>
      <c r="B10">
        <v>300.14999999999998</v>
      </c>
      <c r="C10">
        <v>0.1</v>
      </c>
      <c r="D10" t="e">
        <v>#N/A</v>
      </c>
      <c r="E10">
        <v>0.05</v>
      </c>
      <c r="F10">
        <v>4.9821140979474897E-2</v>
      </c>
      <c r="G10" t="e">
        <v>#N/A</v>
      </c>
      <c r="H10" t="e">
        <v>#N/A</v>
      </c>
      <c r="I10" t="e">
        <v>#N/A</v>
      </c>
      <c r="J10" t="e">
        <v>#N/A</v>
      </c>
      <c r="K10" t="e">
        <v>#N/A</v>
      </c>
      <c r="L10">
        <v>0.21666666666666701</v>
      </c>
      <c r="M10" t="e">
        <v>#N/A</v>
      </c>
      <c r="N10">
        <v>0.13418041327962901</v>
      </c>
      <c r="O10" t="e">
        <v>#N/A</v>
      </c>
      <c r="P10" t="e">
        <v>#N/A</v>
      </c>
      <c r="Q10" t="e">
        <v>#N/A</v>
      </c>
      <c r="R10" t="e">
        <v>#N/A</v>
      </c>
      <c r="S10">
        <v>0</v>
      </c>
      <c r="T10" t="e">
        <v>#N/A</v>
      </c>
      <c r="U10" t="e">
        <v>#N/A</v>
      </c>
      <c r="V10">
        <v>5.0391705997753899E-3</v>
      </c>
      <c r="W10" t="e">
        <v>#N/A</v>
      </c>
      <c r="X10" t="e">
        <v>#N/A</v>
      </c>
      <c r="AA10" t="str">
        <f t="shared" si="11"/>
        <v>FAEA_16:0_</v>
      </c>
      <c r="AB10" t="e">
        <f t="shared" si="12"/>
        <v>#N/A</v>
      </c>
      <c r="AC10">
        <f t="shared" si="13"/>
        <v>4.9910570489737446E-2</v>
      </c>
      <c r="AD10" t="e">
        <f t="shared" si="14"/>
        <v>#N/A</v>
      </c>
      <c r="AE10" t="e">
        <f t="shared" si="15"/>
        <v>#N/A</v>
      </c>
      <c r="AF10" t="e">
        <f t="shared" si="16"/>
        <v>#N/A</v>
      </c>
      <c r="AG10" t="e">
        <f t="shared" si="0"/>
        <v>#N/A</v>
      </c>
      <c r="AH10" t="e">
        <f t="shared" si="1"/>
        <v>#N/A</v>
      </c>
      <c r="AI10" t="e">
        <f t="shared" si="2"/>
        <v>#N/A</v>
      </c>
      <c r="AJ10" t="e">
        <f t="shared" si="3"/>
        <v>#N/A</v>
      </c>
      <c r="AK10" t="e">
        <f t="shared" si="4"/>
        <v>#N/A</v>
      </c>
      <c r="AM10" t="str">
        <f t="shared" si="5"/>
        <v>FAEA_16:0_</v>
      </c>
      <c r="AN10" t="e">
        <f t="shared" si="6"/>
        <v>#N/A</v>
      </c>
      <c r="AO10" t="e">
        <f t="shared" si="7"/>
        <v>#N/A</v>
      </c>
      <c r="AQ10" t="e">
        <f t="shared" si="8"/>
        <v>#N/A</v>
      </c>
      <c r="AR10" t="e">
        <f t="shared" si="9"/>
        <v>#N/A</v>
      </c>
      <c r="AT10" t="e">
        <f t="shared" si="17"/>
        <v>#N/A</v>
      </c>
      <c r="AU10" t="e">
        <f t="shared" si="18"/>
        <v>#N/A</v>
      </c>
      <c r="AW10" t="e">
        <f t="shared" si="10"/>
        <v>#N/A</v>
      </c>
    </row>
    <row r="11" spans="1:49" x14ac:dyDescent="0.2">
      <c r="A11" t="s">
        <v>346</v>
      </c>
      <c r="B11">
        <v>312.16199999999998</v>
      </c>
      <c r="C11">
        <v>0</v>
      </c>
      <c r="D11" t="e">
        <v>#N/A</v>
      </c>
      <c r="E11">
        <v>0</v>
      </c>
      <c r="F11">
        <v>0</v>
      </c>
      <c r="G11" t="e">
        <v>#N/A</v>
      </c>
      <c r="H11" t="e">
        <v>#N/A</v>
      </c>
      <c r="I11" t="e">
        <v>#N/A</v>
      </c>
      <c r="J11" t="e">
        <v>#N/A</v>
      </c>
      <c r="K11" t="e">
        <v>#N/A</v>
      </c>
      <c r="L11">
        <v>0</v>
      </c>
      <c r="M11" t="e">
        <v>#N/A</v>
      </c>
      <c r="N11">
        <v>0</v>
      </c>
      <c r="O11" t="e">
        <v>#N/A</v>
      </c>
      <c r="P11" t="e">
        <v>#N/A</v>
      </c>
      <c r="Q11" t="e">
        <v>#N/A</v>
      </c>
      <c r="R11" t="e">
        <v>#N/A</v>
      </c>
      <c r="S11">
        <v>0</v>
      </c>
      <c r="T11" t="e">
        <v>#N/A</v>
      </c>
      <c r="U11" t="e">
        <v>#N/A</v>
      </c>
      <c r="V11">
        <v>0</v>
      </c>
      <c r="W11" t="e">
        <v>#N/A</v>
      </c>
      <c r="X11" t="e">
        <v>#N/A</v>
      </c>
      <c r="AA11" t="str">
        <f t="shared" si="11"/>
        <v>FAEA_17:1_</v>
      </c>
      <c r="AB11" t="e">
        <f t="shared" si="12"/>
        <v>#N/A</v>
      </c>
      <c r="AC11">
        <f t="shared" si="13"/>
        <v>0</v>
      </c>
      <c r="AD11" t="e">
        <f t="shared" si="14"/>
        <v>#N/A</v>
      </c>
      <c r="AE11" t="e">
        <f t="shared" si="15"/>
        <v>#N/A</v>
      </c>
      <c r="AF11" t="e">
        <f t="shared" si="16"/>
        <v>#N/A</v>
      </c>
      <c r="AG11" t="e">
        <f t="shared" si="0"/>
        <v>#N/A</v>
      </c>
      <c r="AH11" t="e">
        <f t="shared" si="1"/>
        <v>#N/A</v>
      </c>
      <c r="AI11" t="e">
        <f t="shared" si="2"/>
        <v>#N/A</v>
      </c>
      <c r="AJ11" t="e">
        <f t="shared" si="3"/>
        <v>#N/A</v>
      </c>
      <c r="AK11" t="e">
        <f t="shared" si="4"/>
        <v>#N/A</v>
      </c>
      <c r="AM11" t="str">
        <f t="shared" si="5"/>
        <v>FAEA_17:1_</v>
      </c>
      <c r="AN11" t="e">
        <f t="shared" si="6"/>
        <v>#N/A</v>
      </c>
      <c r="AO11" t="e">
        <f t="shared" si="7"/>
        <v>#N/A</v>
      </c>
      <c r="AQ11" t="e">
        <f t="shared" si="8"/>
        <v>#N/A</v>
      </c>
      <c r="AR11" t="e">
        <f t="shared" si="9"/>
        <v>#N/A</v>
      </c>
      <c r="AT11" t="e">
        <f t="shared" si="17"/>
        <v>#N/A</v>
      </c>
      <c r="AU11" t="e">
        <f t="shared" si="18"/>
        <v>#N/A</v>
      </c>
      <c r="AW11" t="e">
        <f t="shared" si="10"/>
        <v>#N/A</v>
      </c>
    </row>
    <row r="12" spans="1:49" x14ac:dyDescent="0.2">
      <c r="A12" t="s">
        <v>347</v>
      </c>
      <c r="B12">
        <v>322.17200000000003</v>
      </c>
      <c r="C12">
        <v>0</v>
      </c>
      <c r="D12" t="e">
        <v>#N/A</v>
      </c>
      <c r="E12">
        <v>0</v>
      </c>
      <c r="F12">
        <v>0</v>
      </c>
      <c r="G12" t="e">
        <v>#N/A</v>
      </c>
      <c r="H12" t="e">
        <v>#N/A</v>
      </c>
      <c r="I12" t="e">
        <v>#N/A</v>
      </c>
      <c r="J12" t="e">
        <v>#N/A</v>
      </c>
      <c r="K12" t="e">
        <v>#N/A</v>
      </c>
      <c r="L12">
        <v>0</v>
      </c>
      <c r="M12" t="e">
        <v>#N/A</v>
      </c>
      <c r="N12">
        <v>0</v>
      </c>
      <c r="O12" t="e">
        <v>#N/A</v>
      </c>
      <c r="P12" t="e">
        <v>#N/A</v>
      </c>
      <c r="Q12" t="e">
        <v>#N/A</v>
      </c>
      <c r="R12" t="e">
        <v>#N/A</v>
      </c>
      <c r="S12">
        <v>0</v>
      </c>
      <c r="T12" t="e">
        <v>#N/A</v>
      </c>
      <c r="U12" t="e">
        <v>#N/A</v>
      </c>
      <c r="V12">
        <v>0</v>
      </c>
      <c r="W12" t="e">
        <v>#N/A</v>
      </c>
      <c r="X12" t="e">
        <v>#N/A</v>
      </c>
      <c r="AA12" t="str">
        <f t="shared" si="11"/>
        <v>FAEA_18:3_</v>
      </c>
      <c r="AB12" t="e">
        <f t="shared" si="12"/>
        <v>#N/A</v>
      </c>
      <c r="AC12">
        <f t="shared" si="13"/>
        <v>0</v>
      </c>
      <c r="AD12" t="e">
        <f t="shared" si="14"/>
        <v>#N/A</v>
      </c>
      <c r="AE12" t="e">
        <f t="shared" si="15"/>
        <v>#N/A</v>
      </c>
      <c r="AF12" t="e">
        <f t="shared" si="16"/>
        <v>#N/A</v>
      </c>
      <c r="AG12" t="e">
        <f t="shared" si="0"/>
        <v>#N/A</v>
      </c>
      <c r="AH12" t="e">
        <f t="shared" si="1"/>
        <v>#N/A</v>
      </c>
      <c r="AI12" t="e">
        <f t="shared" si="2"/>
        <v>#N/A</v>
      </c>
      <c r="AJ12" t="e">
        <f t="shared" si="3"/>
        <v>#N/A</v>
      </c>
      <c r="AK12" t="e">
        <f t="shared" si="4"/>
        <v>#N/A</v>
      </c>
      <c r="AM12" t="str">
        <f t="shared" si="5"/>
        <v>FAEA_18:3_</v>
      </c>
      <c r="AN12" t="e">
        <f t="shared" si="6"/>
        <v>#N/A</v>
      </c>
      <c r="AO12" t="e">
        <f t="shared" si="7"/>
        <v>#N/A</v>
      </c>
      <c r="AQ12" t="e">
        <f t="shared" si="8"/>
        <v>#N/A</v>
      </c>
      <c r="AR12" t="e">
        <f t="shared" si="9"/>
        <v>#N/A</v>
      </c>
      <c r="AT12" t="e">
        <f t="shared" si="17"/>
        <v>#N/A</v>
      </c>
      <c r="AU12" t="e">
        <f t="shared" si="18"/>
        <v>#N/A</v>
      </c>
      <c r="AW12" t="e">
        <f t="shared" si="10"/>
        <v>#N/A</v>
      </c>
    </row>
    <row r="13" spans="1:49" x14ac:dyDescent="0.2">
      <c r="A13" t="s">
        <v>348</v>
      </c>
      <c r="B13">
        <v>324.17399999999998</v>
      </c>
      <c r="C13">
        <v>4.9821140979474897E-2</v>
      </c>
      <c r="D13" t="e">
        <v>#N/A</v>
      </c>
      <c r="E13">
        <v>0</v>
      </c>
      <c r="F13">
        <v>0.05</v>
      </c>
      <c r="G13" t="e">
        <v>#N/A</v>
      </c>
      <c r="H13" t="e">
        <v>#N/A</v>
      </c>
      <c r="I13" t="e">
        <v>#N/A</v>
      </c>
      <c r="J13" t="e">
        <v>#N/A</v>
      </c>
      <c r="K13" t="e">
        <v>#N/A</v>
      </c>
      <c r="L13">
        <v>0.05</v>
      </c>
      <c r="M13" t="e">
        <v>#N/A</v>
      </c>
      <c r="N13">
        <v>0</v>
      </c>
      <c r="O13" t="e">
        <v>#N/A</v>
      </c>
      <c r="P13" t="e">
        <v>#N/A</v>
      </c>
      <c r="Q13" t="e">
        <v>#N/A</v>
      </c>
      <c r="R13" t="e">
        <v>#N/A</v>
      </c>
      <c r="S13">
        <v>0</v>
      </c>
      <c r="T13" t="e">
        <v>#N/A</v>
      </c>
      <c r="U13" t="e">
        <v>#N/A</v>
      </c>
      <c r="V13">
        <v>0</v>
      </c>
      <c r="W13" t="e">
        <v>#N/A</v>
      </c>
      <c r="X13" t="e">
        <v>#N/A</v>
      </c>
      <c r="AA13" t="str">
        <f t="shared" si="11"/>
        <v>FAEA_18:2_</v>
      </c>
      <c r="AB13" t="e">
        <f t="shared" si="12"/>
        <v>#N/A</v>
      </c>
      <c r="AC13">
        <f t="shared" si="13"/>
        <v>2.5000000000000001E-2</v>
      </c>
      <c r="AD13" t="e">
        <f t="shared" si="14"/>
        <v>#N/A</v>
      </c>
      <c r="AE13" t="e">
        <f t="shared" si="15"/>
        <v>#N/A</v>
      </c>
      <c r="AF13" t="e">
        <f t="shared" si="16"/>
        <v>#N/A</v>
      </c>
      <c r="AG13" t="e">
        <f t="shared" si="0"/>
        <v>#N/A</v>
      </c>
      <c r="AH13" t="e">
        <f t="shared" si="1"/>
        <v>#N/A</v>
      </c>
      <c r="AI13" t="e">
        <f t="shared" si="2"/>
        <v>#N/A</v>
      </c>
      <c r="AJ13" t="e">
        <f t="shared" si="3"/>
        <v>#N/A</v>
      </c>
      <c r="AK13" t="e">
        <f t="shared" si="4"/>
        <v>#N/A</v>
      </c>
      <c r="AM13" t="str">
        <f t="shared" si="5"/>
        <v>FAEA_18:2_</v>
      </c>
      <c r="AN13" t="e">
        <f t="shared" si="6"/>
        <v>#N/A</v>
      </c>
      <c r="AO13" t="e">
        <f t="shared" si="7"/>
        <v>#N/A</v>
      </c>
      <c r="AQ13" t="e">
        <f t="shared" si="8"/>
        <v>#N/A</v>
      </c>
      <c r="AR13" t="e">
        <f t="shared" si="9"/>
        <v>#N/A</v>
      </c>
      <c r="AT13" t="e">
        <f t="shared" si="17"/>
        <v>#N/A</v>
      </c>
      <c r="AU13" t="e">
        <f t="shared" si="18"/>
        <v>#N/A</v>
      </c>
      <c r="AW13" t="e">
        <f t="shared" si="10"/>
        <v>#N/A</v>
      </c>
    </row>
    <row r="14" spans="1:49" x14ac:dyDescent="0.2">
      <c r="A14" t="s">
        <v>349</v>
      </c>
      <c r="B14">
        <v>326.17599999999999</v>
      </c>
      <c r="C14">
        <v>0</v>
      </c>
      <c r="D14" t="e">
        <v>#N/A</v>
      </c>
      <c r="E14">
        <v>0</v>
      </c>
      <c r="F14">
        <v>1.25129909014504E-2</v>
      </c>
      <c r="G14" t="e">
        <v>#N/A</v>
      </c>
      <c r="H14" t="e">
        <v>#N/A</v>
      </c>
      <c r="I14" t="e">
        <v>#N/A</v>
      </c>
      <c r="J14" t="e">
        <v>#N/A</v>
      </c>
      <c r="K14" t="e">
        <v>#N/A</v>
      </c>
      <c r="L14">
        <v>4.9821140979474897E-2</v>
      </c>
      <c r="M14" t="e">
        <v>#N/A</v>
      </c>
      <c r="N14">
        <v>0</v>
      </c>
      <c r="O14" t="e">
        <v>#N/A</v>
      </c>
      <c r="P14" t="e">
        <v>#N/A</v>
      </c>
      <c r="Q14" t="e">
        <v>#N/A</v>
      </c>
      <c r="R14" t="e">
        <v>#N/A</v>
      </c>
      <c r="S14">
        <v>0.166229203019126</v>
      </c>
      <c r="T14" t="e">
        <v>#N/A</v>
      </c>
      <c r="U14" t="e">
        <v>#N/A</v>
      </c>
      <c r="V14">
        <v>0</v>
      </c>
      <c r="W14" t="e">
        <v>#N/A</v>
      </c>
      <c r="X14" t="e">
        <v>#N/A</v>
      </c>
      <c r="AA14" t="str">
        <f t="shared" si="11"/>
        <v>FAEA_18:1_</v>
      </c>
      <c r="AB14" t="e">
        <f t="shared" si="12"/>
        <v>#N/A</v>
      </c>
      <c r="AC14">
        <f t="shared" si="13"/>
        <v>6.2564954507252002E-3</v>
      </c>
      <c r="AD14" t="e">
        <f t="shared" si="14"/>
        <v>#N/A</v>
      </c>
      <c r="AE14" t="e">
        <f t="shared" si="15"/>
        <v>#N/A</v>
      </c>
      <c r="AF14" t="e">
        <f t="shared" si="16"/>
        <v>#N/A</v>
      </c>
      <c r="AG14" t="e">
        <f t="shared" si="0"/>
        <v>#N/A</v>
      </c>
      <c r="AH14" t="e">
        <f t="shared" si="1"/>
        <v>#N/A</v>
      </c>
      <c r="AI14" t="e">
        <f t="shared" si="2"/>
        <v>#N/A</v>
      </c>
      <c r="AJ14" t="e">
        <f t="shared" si="3"/>
        <v>#N/A</v>
      </c>
      <c r="AK14" t="e">
        <f t="shared" si="4"/>
        <v>#N/A</v>
      </c>
      <c r="AM14" t="str">
        <f t="shared" si="5"/>
        <v>FAEA_18:1_</v>
      </c>
      <c r="AN14" t="e">
        <f t="shared" si="6"/>
        <v>#N/A</v>
      </c>
      <c r="AO14" t="e">
        <f t="shared" si="7"/>
        <v>#N/A</v>
      </c>
      <c r="AQ14" t="e">
        <f t="shared" si="8"/>
        <v>#N/A</v>
      </c>
      <c r="AR14" t="e">
        <f t="shared" si="9"/>
        <v>#N/A</v>
      </c>
      <c r="AT14" t="e">
        <f t="shared" si="17"/>
        <v>#N/A</v>
      </c>
      <c r="AU14" t="e">
        <f t="shared" si="18"/>
        <v>#N/A</v>
      </c>
      <c r="AW14" t="e">
        <f t="shared" si="10"/>
        <v>#N/A</v>
      </c>
    </row>
    <row r="15" spans="1:49" x14ac:dyDescent="0.2">
      <c r="A15" t="s">
        <v>350</v>
      </c>
      <c r="B15">
        <v>328.178</v>
      </c>
      <c r="C15">
        <v>9.9821140979474907E-2</v>
      </c>
      <c r="D15" t="e">
        <v>#N/A</v>
      </c>
      <c r="E15">
        <v>0</v>
      </c>
      <c r="F15">
        <v>0.16648780764614199</v>
      </c>
      <c r="G15" t="e">
        <v>#N/A</v>
      </c>
      <c r="H15" t="e">
        <v>#N/A</v>
      </c>
      <c r="I15" t="e">
        <v>#N/A</v>
      </c>
      <c r="J15" t="e">
        <v>#N/A</v>
      </c>
      <c r="K15" t="e">
        <v>#N/A</v>
      </c>
      <c r="L15">
        <v>9.9821140979474907E-2</v>
      </c>
      <c r="M15" t="e">
        <v>#N/A</v>
      </c>
      <c r="N15">
        <v>3.45760491617466E-2</v>
      </c>
      <c r="O15" t="e">
        <v>#N/A</v>
      </c>
      <c r="P15" t="e">
        <v>#N/A</v>
      </c>
      <c r="Q15" t="e">
        <v>#N/A</v>
      </c>
      <c r="R15" t="e">
        <v>#N/A</v>
      </c>
      <c r="S15">
        <v>0</v>
      </c>
      <c r="T15" t="e">
        <v>#N/A</v>
      </c>
      <c r="U15" t="e">
        <v>#N/A</v>
      </c>
      <c r="V15">
        <v>0.05</v>
      </c>
      <c r="W15" t="e">
        <v>#N/A</v>
      </c>
      <c r="X15" t="e">
        <v>#N/A</v>
      </c>
      <c r="AA15" t="str">
        <f t="shared" si="11"/>
        <v>FAEA_18:0_</v>
      </c>
      <c r="AB15" t="e">
        <f t="shared" si="12"/>
        <v>#N/A</v>
      </c>
      <c r="AC15">
        <f t="shared" si="13"/>
        <v>8.3243903823070994E-2</v>
      </c>
      <c r="AD15" t="e">
        <f t="shared" si="14"/>
        <v>#N/A</v>
      </c>
      <c r="AE15" t="e">
        <f t="shared" si="15"/>
        <v>#N/A</v>
      </c>
      <c r="AF15" t="e">
        <f t="shared" si="16"/>
        <v>#N/A</v>
      </c>
      <c r="AG15" t="e">
        <f t="shared" si="0"/>
        <v>#N/A</v>
      </c>
      <c r="AH15" t="e">
        <f t="shared" si="1"/>
        <v>#N/A</v>
      </c>
      <c r="AI15" t="e">
        <f t="shared" si="2"/>
        <v>#N/A</v>
      </c>
      <c r="AJ15" t="e">
        <f t="shared" si="3"/>
        <v>#N/A</v>
      </c>
      <c r="AK15" t="e">
        <f t="shared" si="4"/>
        <v>#N/A</v>
      </c>
      <c r="AM15" t="str">
        <f t="shared" si="5"/>
        <v>FAEA_18:0_</v>
      </c>
      <c r="AN15" t="e">
        <f t="shared" si="6"/>
        <v>#N/A</v>
      </c>
      <c r="AO15" t="e">
        <f t="shared" si="7"/>
        <v>#N/A</v>
      </c>
      <c r="AQ15" t="e">
        <f t="shared" si="8"/>
        <v>#N/A</v>
      </c>
      <c r="AR15" t="e">
        <f t="shared" si="9"/>
        <v>#N/A</v>
      </c>
      <c r="AT15" t="e">
        <f t="shared" si="17"/>
        <v>#N/A</v>
      </c>
      <c r="AU15" t="e">
        <f t="shared" si="18"/>
        <v>#N/A</v>
      </c>
      <c r="AW15" t="e">
        <f t="shared" si="10"/>
        <v>#N/A</v>
      </c>
    </row>
    <row r="16" spans="1:49" x14ac:dyDescent="0.2">
      <c r="A16" t="s">
        <v>351</v>
      </c>
      <c r="B16">
        <v>346.19600000000003</v>
      </c>
      <c r="C16">
        <v>0</v>
      </c>
      <c r="D16" t="e">
        <v>#N/A</v>
      </c>
      <c r="E16">
        <v>0</v>
      </c>
      <c r="F16">
        <v>0</v>
      </c>
      <c r="G16" t="e">
        <v>#N/A</v>
      </c>
      <c r="H16" t="e">
        <v>#N/A</v>
      </c>
      <c r="I16" t="e">
        <v>#N/A</v>
      </c>
      <c r="J16" t="e">
        <v>#N/A</v>
      </c>
      <c r="K16" t="e">
        <v>#N/A</v>
      </c>
      <c r="L16">
        <v>0</v>
      </c>
      <c r="M16" t="e">
        <v>#N/A</v>
      </c>
      <c r="N16">
        <v>0</v>
      </c>
      <c r="O16" t="e">
        <v>#N/A</v>
      </c>
      <c r="P16" t="e">
        <v>#N/A</v>
      </c>
      <c r="Q16" t="e">
        <v>#N/A</v>
      </c>
      <c r="R16" t="e">
        <v>#N/A</v>
      </c>
      <c r="S16">
        <v>0</v>
      </c>
      <c r="T16" t="e">
        <v>#N/A</v>
      </c>
      <c r="U16" t="e">
        <v>#N/A</v>
      </c>
      <c r="V16">
        <v>0</v>
      </c>
      <c r="W16" t="e">
        <v>#N/A</v>
      </c>
      <c r="X16" t="e">
        <v>#N/A</v>
      </c>
      <c r="AA16" t="str">
        <f t="shared" ref="AA16:AA30" si="19">A16</f>
        <v>FAEA_20:5_</v>
      </c>
      <c r="AB16" t="e">
        <f t="shared" ref="AB16:AB30" si="20">AVERAGE(C16:D16)</f>
        <v>#N/A</v>
      </c>
      <c r="AC16">
        <f t="shared" ref="AC16:AC30" si="21">AVERAGE(E16:F16)</f>
        <v>0</v>
      </c>
      <c r="AD16" t="e">
        <f t="shared" ref="AD16:AD30" si="22">AVERAGE(G16:H16)</f>
        <v>#N/A</v>
      </c>
      <c r="AE16" t="e">
        <f t="shared" ref="AE16:AE30" si="23">AVERAGE(I16:J16)</f>
        <v>#N/A</v>
      </c>
      <c r="AF16" t="e">
        <f t="shared" ref="AF16:AF30" si="24">AVERAGE(K16:L16)</f>
        <v>#N/A</v>
      </c>
      <c r="AG16" t="e">
        <f t="shared" ref="AG16:AG30" si="25">AVERAGE(M16:N16)</f>
        <v>#N/A</v>
      </c>
      <c r="AH16" t="e">
        <f t="shared" ref="AH16:AH30" si="26">AVERAGE(O16:P16)</f>
        <v>#N/A</v>
      </c>
      <c r="AI16" t="e">
        <f t="shared" si="2"/>
        <v>#N/A</v>
      </c>
      <c r="AJ16" t="e">
        <f t="shared" si="3"/>
        <v>#N/A</v>
      </c>
      <c r="AK16" t="e">
        <f t="shared" si="4"/>
        <v>#N/A</v>
      </c>
      <c r="AM16" t="str">
        <f t="shared" si="5"/>
        <v>FAEA_20:5_</v>
      </c>
      <c r="AN16" t="e">
        <f t="shared" si="6"/>
        <v>#N/A</v>
      </c>
      <c r="AO16" t="e">
        <f t="shared" si="7"/>
        <v>#N/A</v>
      </c>
      <c r="AQ16" t="e">
        <f t="shared" si="8"/>
        <v>#N/A</v>
      </c>
      <c r="AR16" t="e">
        <f t="shared" si="9"/>
        <v>#N/A</v>
      </c>
      <c r="AT16" t="e">
        <f t="shared" ref="AT16:AT30" si="27">AQ16/SQRT(5)</f>
        <v>#N/A</v>
      </c>
      <c r="AU16" t="e">
        <f t="shared" ref="AU16:AU30" si="28">AR16/SQRT(6)</f>
        <v>#N/A</v>
      </c>
      <c r="AW16" t="e">
        <f t="shared" si="10"/>
        <v>#N/A</v>
      </c>
    </row>
    <row r="17" spans="1:49" x14ac:dyDescent="0.2">
      <c r="A17" t="s">
        <v>352</v>
      </c>
      <c r="B17">
        <v>348.19799999999998</v>
      </c>
      <c r="C17">
        <v>0</v>
      </c>
      <c r="D17" t="e">
        <v>#N/A</v>
      </c>
      <c r="E17">
        <v>0</v>
      </c>
      <c r="F17">
        <v>0</v>
      </c>
      <c r="G17" t="e">
        <v>#N/A</v>
      </c>
      <c r="H17" t="e">
        <v>#N/A</v>
      </c>
      <c r="I17" t="e">
        <v>#N/A</v>
      </c>
      <c r="J17" t="e">
        <v>#N/A</v>
      </c>
      <c r="K17" t="e">
        <v>#N/A</v>
      </c>
      <c r="L17">
        <v>0</v>
      </c>
      <c r="M17" t="e">
        <v>#N/A</v>
      </c>
      <c r="N17">
        <v>0</v>
      </c>
      <c r="O17" t="e">
        <v>#N/A</v>
      </c>
      <c r="P17" t="e">
        <v>#N/A</v>
      </c>
      <c r="Q17" t="e">
        <v>#N/A</v>
      </c>
      <c r="R17" t="e">
        <v>#N/A</v>
      </c>
      <c r="S17">
        <v>0</v>
      </c>
      <c r="T17" t="e">
        <v>#N/A</v>
      </c>
      <c r="U17" t="e">
        <v>#N/A</v>
      </c>
      <c r="V17">
        <v>0</v>
      </c>
      <c r="W17" t="e">
        <v>#N/A</v>
      </c>
      <c r="X17" t="e">
        <v>#N/A</v>
      </c>
      <c r="AA17" t="str">
        <f t="shared" si="19"/>
        <v>FAEA_20:4_</v>
      </c>
      <c r="AB17" t="e">
        <f t="shared" si="20"/>
        <v>#N/A</v>
      </c>
      <c r="AC17">
        <f t="shared" si="21"/>
        <v>0</v>
      </c>
      <c r="AD17" t="e">
        <f t="shared" si="22"/>
        <v>#N/A</v>
      </c>
      <c r="AE17" t="e">
        <f t="shared" si="23"/>
        <v>#N/A</v>
      </c>
      <c r="AF17" t="e">
        <f t="shared" si="24"/>
        <v>#N/A</v>
      </c>
      <c r="AG17" t="e">
        <f t="shared" si="25"/>
        <v>#N/A</v>
      </c>
      <c r="AH17" t="e">
        <f t="shared" si="26"/>
        <v>#N/A</v>
      </c>
      <c r="AI17" t="e">
        <f t="shared" si="2"/>
        <v>#N/A</v>
      </c>
      <c r="AJ17" t="e">
        <f t="shared" si="3"/>
        <v>#N/A</v>
      </c>
      <c r="AK17" t="e">
        <f t="shared" si="4"/>
        <v>#N/A</v>
      </c>
      <c r="AM17" t="str">
        <f t="shared" si="5"/>
        <v>FAEA_20:4_</v>
      </c>
      <c r="AN17" t="e">
        <f t="shared" si="6"/>
        <v>#N/A</v>
      </c>
      <c r="AO17" t="e">
        <f t="shared" si="7"/>
        <v>#N/A</v>
      </c>
      <c r="AQ17" t="e">
        <f t="shared" si="8"/>
        <v>#N/A</v>
      </c>
      <c r="AR17" t="e">
        <f t="shared" si="9"/>
        <v>#N/A</v>
      </c>
      <c r="AT17" t="e">
        <f t="shared" si="27"/>
        <v>#N/A</v>
      </c>
      <c r="AU17" t="e">
        <f t="shared" si="28"/>
        <v>#N/A</v>
      </c>
      <c r="AW17" t="e">
        <f t="shared" si="10"/>
        <v>#N/A</v>
      </c>
    </row>
    <row r="18" spans="1:49" x14ac:dyDescent="0.2">
      <c r="A18" t="s">
        <v>353</v>
      </c>
      <c r="B18">
        <v>350.2</v>
      </c>
      <c r="C18">
        <v>0</v>
      </c>
      <c r="D18" t="e">
        <v>#N/A</v>
      </c>
      <c r="E18">
        <v>0</v>
      </c>
      <c r="F18">
        <v>0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>
        <v>0</v>
      </c>
      <c r="M18" t="e">
        <v>#N/A</v>
      </c>
      <c r="N18">
        <v>0</v>
      </c>
      <c r="O18" t="e">
        <v>#N/A</v>
      </c>
      <c r="P18" t="e">
        <v>#N/A</v>
      </c>
      <c r="Q18" t="e">
        <v>#N/A</v>
      </c>
      <c r="R18" t="e">
        <v>#N/A</v>
      </c>
      <c r="S18">
        <v>0</v>
      </c>
      <c r="T18" t="e">
        <v>#N/A</v>
      </c>
      <c r="U18" t="e">
        <v>#N/A</v>
      </c>
      <c r="V18">
        <v>0</v>
      </c>
      <c r="W18" t="e">
        <v>#N/A</v>
      </c>
      <c r="X18" t="e">
        <v>#N/A</v>
      </c>
      <c r="AA18" t="str">
        <f t="shared" si="19"/>
        <v>FAEA_20:3_</v>
      </c>
      <c r="AB18" t="e">
        <f t="shared" si="20"/>
        <v>#N/A</v>
      </c>
      <c r="AC18">
        <f t="shared" si="21"/>
        <v>0</v>
      </c>
      <c r="AD18" t="e">
        <f t="shared" si="22"/>
        <v>#N/A</v>
      </c>
      <c r="AE18" t="e">
        <f t="shared" si="23"/>
        <v>#N/A</v>
      </c>
      <c r="AF18" t="e">
        <f t="shared" si="24"/>
        <v>#N/A</v>
      </c>
      <c r="AG18" t="e">
        <f t="shared" si="25"/>
        <v>#N/A</v>
      </c>
      <c r="AH18" t="e">
        <f t="shared" si="26"/>
        <v>#N/A</v>
      </c>
      <c r="AI18" t="e">
        <f t="shared" si="2"/>
        <v>#N/A</v>
      </c>
      <c r="AJ18" t="e">
        <f t="shared" si="3"/>
        <v>#N/A</v>
      </c>
      <c r="AK18" t="e">
        <f t="shared" si="4"/>
        <v>#N/A</v>
      </c>
      <c r="AM18" t="str">
        <f t="shared" si="5"/>
        <v>FAEA_20:3_</v>
      </c>
      <c r="AN18" t="e">
        <f t="shared" si="6"/>
        <v>#N/A</v>
      </c>
      <c r="AO18" t="e">
        <f t="shared" si="7"/>
        <v>#N/A</v>
      </c>
      <c r="AQ18" t="e">
        <f t="shared" si="8"/>
        <v>#N/A</v>
      </c>
      <c r="AR18" t="e">
        <f t="shared" si="9"/>
        <v>#N/A</v>
      </c>
      <c r="AT18" t="e">
        <f t="shared" si="27"/>
        <v>#N/A</v>
      </c>
      <c r="AU18" t="e">
        <f t="shared" si="28"/>
        <v>#N/A</v>
      </c>
      <c r="AW18" t="e">
        <f t="shared" si="10"/>
        <v>#N/A</v>
      </c>
    </row>
    <row r="19" spans="1:49" x14ac:dyDescent="0.2">
      <c r="A19" t="s">
        <v>354</v>
      </c>
      <c r="B19">
        <v>352.202</v>
      </c>
      <c r="C19">
        <v>0</v>
      </c>
      <c r="D19" t="e">
        <v>#N/A</v>
      </c>
      <c r="E19">
        <v>0</v>
      </c>
      <c r="F19">
        <v>0</v>
      </c>
      <c r="G19" t="e">
        <v>#N/A</v>
      </c>
      <c r="H19" t="e">
        <v>#N/A</v>
      </c>
      <c r="I19" t="e">
        <v>#N/A</v>
      </c>
      <c r="J19" t="e">
        <v>#N/A</v>
      </c>
      <c r="K19" t="e">
        <v>#N/A</v>
      </c>
      <c r="L19">
        <v>0</v>
      </c>
      <c r="M19" t="e">
        <v>#N/A</v>
      </c>
      <c r="N19">
        <v>0</v>
      </c>
      <c r="O19" t="e">
        <v>#N/A</v>
      </c>
      <c r="P19" t="e">
        <v>#N/A</v>
      </c>
      <c r="Q19" t="e">
        <v>#N/A</v>
      </c>
      <c r="R19" t="e">
        <v>#N/A</v>
      </c>
      <c r="S19">
        <v>0</v>
      </c>
      <c r="T19" t="e">
        <v>#N/A</v>
      </c>
      <c r="U19" t="e">
        <v>#N/A</v>
      </c>
      <c r="V19">
        <v>0</v>
      </c>
      <c r="W19" t="e">
        <v>#N/A</v>
      </c>
      <c r="X19" t="e">
        <v>#N/A</v>
      </c>
      <c r="AA19" t="str">
        <f t="shared" si="19"/>
        <v>FAEA_20:2_</v>
      </c>
      <c r="AB19" t="e">
        <f t="shared" si="20"/>
        <v>#N/A</v>
      </c>
      <c r="AC19">
        <f t="shared" si="21"/>
        <v>0</v>
      </c>
      <c r="AD19" t="e">
        <f t="shared" si="22"/>
        <v>#N/A</v>
      </c>
      <c r="AE19" t="e">
        <f t="shared" si="23"/>
        <v>#N/A</v>
      </c>
      <c r="AF19" t="e">
        <f t="shared" si="24"/>
        <v>#N/A</v>
      </c>
      <c r="AG19" t="e">
        <f t="shared" si="25"/>
        <v>#N/A</v>
      </c>
      <c r="AH19" t="e">
        <f t="shared" si="26"/>
        <v>#N/A</v>
      </c>
      <c r="AI19" t="e">
        <f t="shared" si="2"/>
        <v>#N/A</v>
      </c>
      <c r="AJ19" t="e">
        <f t="shared" si="3"/>
        <v>#N/A</v>
      </c>
      <c r="AK19" t="e">
        <f t="shared" si="4"/>
        <v>#N/A</v>
      </c>
      <c r="AM19" t="str">
        <f t="shared" si="5"/>
        <v>FAEA_20:2_</v>
      </c>
      <c r="AN19" t="e">
        <f t="shared" si="6"/>
        <v>#N/A</v>
      </c>
      <c r="AO19" t="e">
        <f t="shared" si="7"/>
        <v>#N/A</v>
      </c>
      <c r="AQ19" t="e">
        <f t="shared" si="8"/>
        <v>#N/A</v>
      </c>
      <c r="AR19" t="e">
        <f t="shared" si="9"/>
        <v>#N/A</v>
      </c>
      <c r="AT19" t="e">
        <f t="shared" si="27"/>
        <v>#N/A</v>
      </c>
      <c r="AU19" t="e">
        <f t="shared" si="28"/>
        <v>#N/A</v>
      </c>
      <c r="AW19" t="e">
        <f t="shared" si="10"/>
        <v>#N/A</v>
      </c>
    </row>
    <row r="20" spans="1:49" x14ac:dyDescent="0.2">
      <c r="A20" t="s">
        <v>355</v>
      </c>
      <c r="B20">
        <v>354.20400000000001</v>
      </c>
      <c r="C20">
        <v>0</v>
      </c>
      <c r="D20" t="e">
        <v>#N/A</v>
      </c>
      <c r="E20">
        <v>0</v>
      </c>
      <c r="F20">
        <v>0</v>
      </c>
      <c r="G20" t="e">
        <v>#N/A</v>
      </c>
      <c r="H20" t="e">
        <v>#N/A</v>
      </c>
      <c r="I20" t="e">
        <v>#N/A</v>
      </c>
      <c r="J20" t="e">
        <v>#N/A</v>
      </c>
      <c r="K20" t="e">
        <v>#N/A</v>
      </c>
      <c r="L20">
        <v>0</v>
      </c>
      <c r="M20" t="e">
        <v>#N/A</v>
      </c>
      <c r="N20">
        <v>0</v>
      </c>
      <c r="O20" t="e">
        <v>#N/A</v>
      </c>
      <c r="P20" t="e">
        <v>#N/A</v>
      </c>
      <c r="Q20" t="e">
        <v>#N/A</v>
      </c>
      <c r="R20" t="e">
        <v>#N/A</v>
      </c>
      <c r="S20">
        <v>0</v>
      </c>
      <c r="T20" t="e">
        <v>#N/A</v>
      </c>
      <c r="U20" t="e">
        <v>#N/A</v>
      </c>
      <c r="V20">
        <v>0</v>
      </c>
      <c r="W20" t="e">
        <v>#N/A</v>
      </c>
      <c r="X20" t="e">
        <v>#N/A</v>
      </c>
      <c r="AA20" t="str">
        <f t="shared" si="19"/>
        <v>FAEA_20:1_</v>
      </c>
      <c r="AB20" t="e">
        <f t="shared" si="20"/>
        <v>#N/A</v>
      </c>
      <c r="AC20">
        <f t="shared" si="21"/>
        <v>0</v>
      </c>
      <c r="AD20" t="e">
        <f t="shared" si="22"/>
        <v>#N/A</v>
      </c>
      <c r="AE20" t="e">
        <f t="shared" si="23"/>
        <v>#N/A</v>
      </c>
      <c r="AF20" t="e">
        <f t="shared" si="24"/>
        <v>#N/A</v>
      </c>
      <c r="AG20" t="e">
        <f t="shared" si="25"/>
        <v>#N/A</v>
      </c>
      <c r="AH20" t="e">
        <f t="shared" si="26"/>
        <v>#N/A</v>
      </c>
      <c r="AI20" t="e">
        <f t="shared" si="2"/>
        <v>#N/A</v>
      </c>
      <c r="AJ20" t="e">
        <f t="shared" si="3"/>
        <v>#N/A</v>
      </c>
      <c r="AK20" t="e">
        <f t="shared" si="4"/>
        <v>#N/A</v>
      </c>
      <c r="AM20" t="str">
        <f t="shared" si="5"/>
        <v>FAEA_20:1_</v>
      </c>
      <c r="AN20" t="e">
        <f t="shared" si="6"/>
        <v>#N/A</v>
      </c>
      <c r="AO20" t="e">
        <f t="shared" si="7"/>
        <v>#N/A</v>
      </c>
      <c r="AQ20" t="e">
        <f t="shared" si="8"/>
        <v>#N/A</v>
      </c>
      <c r="AR20" t="e">
        <f t="shared" si="9"/>
        <v>#N/A</v>
      </c>
      <c r="AT20" t="e">
        <f t="shared" si="27"/>
        <v>#N/A</v>
      </c>
      <c r="AU20" t="e">
        <f t="shared" si="28"/>
        <v>#N/A</v>
      </c>
      <c r="AW20" t="e">
        <f t="shared" si="10"/>
        <v>#N/A</v>
      </c>
    </row>
    <row r="21" spans="1:49" x14ac:dyDescent="0.2">
      <c r="A21" t="s">
        <v>356</v>
      </c>
      <c r="B21">
        <v>356.20600000000002</v>
      </c>
      <c r="C21">
        <v>0</v>
      </c>
      <c r="D21" t="e">
        <v>#N/A</v>
      </c>
      <c r="E21">
        <v>0</v>
      </c>
      <c r="F21">
        <v>0</v>
      </c>
      <c r="G21" t="e">
        <v>#N/A</v>
      </c>
      <c r="H21" t="e">
        <v>#N/A</v>
      </c>
      <c r="I21" t="e">
        <v>#N/A</v>
      </c>
      <c r="J21" t="e">
        <v>#N/A</v>
      </c>
      <c r="K21" t="e">
        <v>#N/A</v>
      </c>
      <c r="L21">
        <v>0</v>
      </c>
      <c r="M21" t="e">
        <v>#N/A</v>
      </c>
      <c r="N21">
        <v>0</v>
      </c>
      <c r="O21" t="e">
        <v>#N/A</v>
      </c>
      <c r="P21" t="e">
        <v>#N/A</v>
      </c>
      <c r="Q21" t="e">
        <v>#N/A</v>
      </c>
      <c r="R21" t="e">
        <v>#N/A</v>
      </c>
      <c r="S21">
        <v>0</v>
      </c>
      <c r="T21" t="e">
        <v>#N/A</v>
      </c>
      <c r="U21" t="e">
        <v>#N/A</v>
      </c>
      <c r="V21">
        <v>0</v>
      </c>
      <c r="W21" t="e">
        <v>#N/A</v>
      </c>
      <c r="X21" t="e">
        <v>#N/A</v>
      </c>
      <c r="AA21" t="str">
        <f t="shared" si="19"/>
        <v>FAEA_20:0_</v>
      </c>
      <c r="AB21" t="e">
        <f t="shared" si="20"/>
        <v>#N/A</v>
      </c>
      <c r="AC21">
        <f t="shared" si="21"/>
        <v>0</v>
      </c>
      <c r="AD21" t="e">
        <f t="shared" si="22"/>
        <v>#N/A</v>
      </c>
      <c r="AE21" t="e">
        <f t="shared" si="23"/>
        <v>#N/A</v>
      </c>
      <c r="AF21" t="e">
        <f t="shared" si="24"/>
        <v>#N/A</v>
      </c>
      <c r="AG21" t="e">
        <f t="shared" si="25"/>
        <v>#N/A</v>
      </c>
      <c r="AH21" t="e">
        <f t="shared" si="26"/>
        <v>#N/A</v>
      </c>
      <c r="AI21" t="e">
        <f t="shared" si="2"/>
        <v>#N/A</v>
      </c>
      <c r="AJ21" t="e">
        <f t="shared" si="3"/>
        <v>#N/A</v>
      </c>
      <c r="AK21" t="e">
        <f t="shared" si="4"/>
        <v>#N/A</v>
      </c>
      <c r="AM21" t="str">
        <f t="shared" si="5"/>
        <v>FAEA_20:0_</v>
      </c>
      <c r="AN21" t="e">
        <f t="shared" si="6"/>
        <v>#N/A</v>
      </c>
      <c r="AO21" t="e">
        <f t="shared" si="7"/>
        <v>#N/A</v>
      </c>
      <c r="AQ21" t="e">
        <f t="shared" si="8"/>
        <v>#N/A</v>
      </c>
      <c r="AR21" t="e">
        <f t="shared" si="9"/>
        <v>#N/A</v>
      </c>
      <c r="AT21" t="e">
        <f t="shared" si="27"/>
        <v>#N/A</v>
      </c>
      <c r="AU21" t="e">
        <f t="shared" si="28"/>
        <v>#N/A</v>
      </c>
      <c r="AW21" t="e">
        <f t="shared" si="10"/>
        <v>#N/A</v>
      </c>
    </row>
    <row r="22" spans="1:49" x14ac:dyDescent="0.2">
      <c r="A22" t="s">
        <v>357</v>
      </c>
      <c r="B22">
        <v>372.22199999999998</v>
      </c>
      <c r="C22">
        <v>0</v>
      </c>
      <c r="D22" t="e">
        <v>#N/A</v>
      </c>
      <c r="E22">
        <v>0</v>
      </c>
      <c r="F22">
        <v>0</v>
      </c>
      <c r="G22" t="e">
        <v>#N/A</v>
      </c>
      <c r="H22" t="e">
        <v>#N/A</v>
      </c>
      <c r="I22" t="e">
        <v>#N/A</v>
      </c>
      <c r="J22" t="e">
        <v>#N/A</v>
      </c>
      <c r="K22" t="e">
        <v>#N/A</v>
      </c>
      <c r="L22">
        <v>0</v>
      </c>
      <c r="M22" t="e">
        <v>#N/A</v>
      </c>
      <c r="N22">
        <v>0</v>
      </c>
      <c r="O22" t="e">
        <v>#N/A</v>
      </c>
      <c r="P22" t="e">
        <v>#N/A</v>
      </c>
      <c r="Q22" t="e">
        <v>#N/A</v>
      </c>
      <c r="R22" t="e">
        <v>#N/A</v>
      </c>
      <c r="S22">
        <v>0</v>
      </c>
      <c r="T22" t="e">
        <v>#N/A</v>
      </c>
      <c r="U22" t="e">
        <v>#N/A</v>
      </c>
      <c r="V22">
        <v>0</v>
      </c>
      <c r="W22" t="e">
        <v>#N/A</v>
      </c>
      <c r="X22" t="e">
        <v>#N/A</v>
      </c>
      <c r="AA22" t="str">
        <f t="shared" si="19"/>
        <v>FAEA_22:6_</v>
      </c>
      <c r="AB22" t="e">
        <f t="shared" si="20"/>
        <v>#N/A</v>
      </c>
      <c r="AC22">
        <f t="shared" si="21"/>
        <v>0</v>
      </c>
      <c r="AD22" t="e">
        <f t="shared" si="22"/>
        <v>#N/A</v>
      </c>
      <c r="AE22" t="e">
        <f t="shared" si="23"/>
        <v>#N/A</v>
      </c>
      <c r="AF22" t="e">
        <f t="shared" si="24"/>
        <v>#N/A</v>
      </c>
      <c r="AG22" t="e">
        <f t="shared" si="25"/>
        <v>#N/A</v>
      </c>
      <c r="AH22" t="e">
        <f t="shared" si="26"/>
        <v>#N/A</v>
      </c>
      <c r="AI22" t="e">
        <f t="shared" si="2"/>
        <v>#N/A</v>
      </c>
      <c r="AJ22" t="e">
        <f t="shared" si="3"/>
        <v>#N/A</v>
      </c>
      <c r="AK22" t="e">
        <f t="shared" si="4"/>
        <v>#N/A</v>
      </c>
      <c r="AM22" t="str">
        <f t="shared" si="5"/>
        <v>FAEA_22:6_</v>
      </c>
      <c r="AN22" t="e">
        <f t="shared" si="6"/>
        <v>#N/A</v>
      </c>
      <c r="AO22" t="e">
        <f t="shared" si="7"/>
        <v>#N/A</v>
      </c>
      <c r="AQ22" t="e">
        <f t="shared" si="8"/>
        <v>#N/A</v>
      </c>
      <c r="AR22" t="e">
        <f t="shared" si="9"/>
        <v>#N/A</v>
      </c>
      <c r="AT22" t="e">
        <f t="shared" si="27"/>
        <v>#N/A</v>
      </c>
      <c r="AU22" t="e">
        <f t="shared" si="28"/>
        <v>#N/A</v>
      </c>
      <c r="AW22" t="e">
        <f t="shared" si="10"/>
        <v>#N/A</v>
      </c>
    </row>
    <row r="23" spans="1:49" x14ac:dyDescent="0.2">
      <c r="A23" t="s">
        <v>358</v>
      </c>
      <c r="B23">
        <v>374.22399999999999</v>
      </c>
      <c r="C23">
        <v>0</v>
      </c>
      <c r="D23" t="e">
        <v>#N/A</v>
      </c>
      <c r="E23">
        <v>0</v>
      </c>
      <c r="F23">
        <v>0</v>
      </c>
      <c r="G23" t="e">
        <v>#N/A</v>
      </c>
      <c r="H23" t="e">
        <v>#N/A</v>
      </c>
      <c r="I23" t="e">
        <v>#N/A</v>
      </c>
      <c r="J23" t="e">
        <v>#N/A</v>
      </c>
      <c r="K23" t="e">
        <v>#N/A</v>
      </c>
      <c r="L23">
        <v>4.9821140979474897E-2</v>
      </c>
      <c r="M23" t="e">
        <v>#N/A</v>
      </c>
      <c r="N23">
        <v>0</v>
      </c>
      <c r="O23" t="e">
        <v>#N/A</v>
      </c>
      <c r="P23" t="e">
        <v>#N/A</v>
      </c>
      <c r="Q23" t="e">
        <v>#N/A</v>
      </c>
      <c r="R23" t="e">
        <v>#N/A</v>
      </c>
      <c r="S23">
        <v>0</v>
      </c>
      <c r="T23" t="e">
        <v>#N/A</v>
      </c>
      <c r="U23" t="e">
        <v>#N/A</v>
      </c>
      <c r="V23">
        <v>0</v>
      </c>
      <c r="W23" t="e">
        <v>#N/A</v>
      </c>
      <c r="X23" t="e">
        <v>#N/A</v>
      </c>
      <c r="AA23" t="str">
        <f t="shared" si="19"/>
        <v>FAEA_22:5_</v>
      </c>
      <c r="AB23" t="e">
        <f t="shared" si="20"/>
        <v>#N/A</v>
      </c>
      <c r="AC23">
        <f t="shared" si="21"/>
        <v>0</v>
      </c>
      <c r="AD23" t="e">
        <f t="shared" si="22"/>
        <v>#N/A</v>
      </c>
      <c r="AE23" t="e">
        <f t="shared" si="23"/>
        <v>#N/A</v>
      </c>
      <c r="AF23" t="e">
        <f t="shared" si="24"/>
        <v>#N/A</v>
      </c>
      <c r="AG23" t="e">
        <f t="shared" si="25"/>
        <v>#N/A</v>
      </c>
      <c r="AH23" t="e">
        <f t="shared" si="26"/>
        <v>#N/A</v>
      </c>
      <c r="AI23" t="e">
        <f t="shared" si="2"/>
        <v>#N/A</v>
      </c>
      <c r="AJ23" t="e">
        <f t="shared" si="3"/>
        <v>#N/A</v>
      </c>
      <c r="AK23" t="e">
        <f t="shared" si="4"/>
        <v>#N/A</v>
      </c>
      <c r="AM23" t="str">
        <f t="shared" si="5"/>
        <v>FAEA_22:5_</v>
      </c>
      <c r="AN23" t="e">
        <f t="shared" si="6"/>
        <v>#N/A</v>
      </c>
      <c r="AO23" t="e">
        <f t="shared" si="7"/>
        <v>#N/A</v>
      </c>
      <c r="AQ23" t="e">
        <f t="shared" si="8"/>
        <v>#N/A</v>
      </c>
      <c r="AR23" t="e">
        <f t="shared" si="9"/>
        <v>#N/A</v>
      </c>
      <c r="AT23" t="e">
        <f t="shared" si="27"/>
        <v>#N/A</v>
      </c>
      <c r="AU23" t="e">
        <f t="shared" si="28"/>
        <v>#N/A</v>
      </c>
      <c r="AW23" t="e">
        <f t="shared" si="10"/>
        <v>#N/A</v>
      </c>
    </row>
    <row r="24" spans="1:49" x14ac:dyDescent="0.2">
      <c r="A24" t="s">
        <v>359</v>
      </c>
      <c r="B24">
        <v>376.226</v>
      </c>
      <c r="C24">
        <v>0</v>
      </c>
      <c r="D24" t="e">
        <v>#N/A</v>
      </c>
      <c r="E24">
        <v>0</v>
      </c>
      <c r="F24">
        <v>0</v>
      </c>
      <c r="G24" t="e">
        <v>#N/A</v>
      </c>
      <c r="H24" t="e">
        <v>#N/A</v>
      </c>
      <c r="I24" t="e">
        <v>#N/A</v>
      </c>
      <c r="J24" t="e">
        <v>#N/A</v>
      </c>
      <c r="K24" t="e">
        <v>#N/A</v>
      </c>
      <c r="L24">
        <v>4.9821140979474897E-2</v>
      </c>
      <c r="M24" t="e">
        <v>#N/A</v>
      </c>
      <c r="N24">
        <v>0</v>
      </c>
      <c r="O24" t="e">
        <v>#N/A</v>
      </c>
      <c r="P24" t="e">
        <v>#N/A</v>
      </c>
      <c r="Q24" t="e">
        <v>#N/A</v>
      </c>
      <c r="R24" t="e">
        <v>#N/A</v>
      </c>
      <c r="S24">
        <v>0</v>
      </c>
      <c r="T24" t="e">
        <v>#N/A</v>
      </c>
      <c r="U24" t="e">
        <v>#N/A</v>
      </c>
      <c r="V24">
        <v>0</v>
      </c>
      <c r="W24" t="e">
        <v>#N/A</v>
      </c>
      <c r="X24" t="e">
        <v>#N/A</v>
      </c>
      <c r="AA24" t="str">
        <f t="shared" si="19"/>
        <v>FAEA_22:4_</v>
      </c>
      <c r="AB24" t="e">
        <f t="shared" si="20"/>
        <v>#N/A</v>
      </c>
      <c r="AC24">
        <f t="shared" si="21"/>
        <v>0</v>
      </c>
      <c r="AD24" t="e">
        <f t="shared" si="22"/>
        <v>#N/A</v>
      </c>
      <c r="AE24" t="e">
        <f t="shared" si="23"/>
        <v>#N/A</v>
      </c>
      <c r="AF24" t="e">
        <f t="shared" si="24"/>
        <v>#N/A</v>
      </c>
      <c r="AG24" t="e">
        <f t="shared" si="25"/>
        <v>#N/A</v>
      </c>
      <c r="AH24" t="e">
        <f t="shared" si="26"/>
        <v>#N/A</v>
      </c>
      <c r="AI24" t="e">
        <f t="shared" si="2"/>
        <v>#N/A</v>
      </c>
      <c r="AJ24" t="e">
        <f t="shared" si="3"/>
        <v>#N/A</v>
      </c>
      <c r="AK24" t="e">
        <f t="shared" si="4"/>
        <v>#N/A</v>
      </c>
      <c r="AM24" t="str">
        <f t="shared" si="5"/>
        <v>FAEA_22:4_</v>
      </c>
      <c r="AN24" t="e">
        <f t="shared" si="6"/>
        <v>#N/A</v>
      </c>
      <c r="AO24" t="e">
        <f t="shared" si="7"/>
        <v>#N/A</v>
      </c>
      <c r="AQ24" t="e">
        <f t="shared" si="8"/>
        <v>#N/A</v>
      </c>
      <c r="AR24" t="e">
        <f t="shared" si="9"/>
        <v>#N/A</v>
      </c>
      <c r="AT24" t="e">
        <f t="shared" si="27"/>
        <v>#N/A</v>
      </c>
      <c r="AU24" t="e">
        <f t="shared" si="28"/>
        <v>#N/A</v>
      </c>
      <c r="AW24" t="e">
        <f t="shared" si="10"/>
        <v>#N/A</v>
      </c>
    </row>
    <row r="25" spans="1:49" x14ac:dyDescent="0.2">
      <c r="A25" t="s">
        <v>360</v>
      </c>
      <c r="B25">
        <v>378.22800000000001</v>
      </c>
      <c r="C25">
        <v>0</v>
      </c>
      <c r="D25" t="e">
        <v>#N/A</v>
      </c>
      <c r="E25">
        <v>0</v>
      </c>
      <c r="F25">
        <v>0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>
        <v>0</v>
      </c>
      <c r="M25" t="e">
        <v>#N/A</v>
      </c>
      <c r="N25">
        <v>0</v>
      </c>
      <c r="O25" t="e">
        <v>#N/A</v>
      </c>
      <c r="P25" t="e">
        <v>#N/A</v>
      </c>
      <c r="Q25" t="e">
        <v>#N/A</v>
      </c>
      <c r="R25" t="e">
        <v>#N/A</v>
      </c>
      <c r="S25">
        <v>0</v>
      </c>
      <c r="T25" t="e">
        <v>#N/A</v>
      </c>
      <c r="U25" t="e">
        <v>#N/A</v>
      </c>
      <c r="V25">
        <v>0</v>
      </c>
      <c r="W25" t="e">
        <v>#N/A</v>
      </c>
      <c r="X25" t="e">
        <v>#N/A</v>
      </c>
      <c r="AA25" t="str">
        <f t="shared" si="19"/>
        <v>FAEA_22:3_</v>
      </c>
      <c r="AB25" t="e">
        <f t="shared" si="20"/>
        <v>#N/A</v>
      </c>
      <c r="AC25">
        <f t="shared" si="21"/>
        <v>0</v>
      </c>
      <c r="AD25" t="e">
        <f t="shared" si="22"/>
        <v>#N/A</v>
      </c>
      <c r="AE25" t="e">
        <f t="shared" si="23"/>
        <v>#N/A</v>
      </c>
      <c r="AF25" t="e">
        <f t="shared" si="24"/>
        <v>#N/A</v>
      </c>
      <c r="AG25" t="e">
        <f t="shared" si="25"/>
        <v>#N/A</v>
      </c>
      <c r="AH25" t="e">
        <f t="shared" si="26"/>
        <v>#N/A</v>
      </c>
      <c r="AI25" t="e">
        <f t="shared" si="2"/>
        <v>#N/A</v>
      </c>
      <c r="AJ25" t="e">
        <f t="shared" si="3"/>
        <v>#N/A</v>
      </c>
      <c r="AK25" t="e">
        <f t="shared" si="4"/>
        <v>#N/A</v>
      </c>
      <c r="AM25" t="str">
        <f t="shared" si="5"/>
        <v>FAEA_22:3_</v>
      </c>
      <c r="AN25" t="e">
        <f t="shared" si="6"/>
        <v>#N/A</v>
      </c>
      <c r="AO25" t="e">
        <f t="shared" si="7"/>
        <v>#N/A</v>
      </c>
      <c r="AQ25" t="e">
        <f t="shared" si="8"/>
        <v>#N/A</v>
      </c>
      <c r="AR25" t="e">
        <f t="shared" si="9"/>
        <v>#N/A</v>
      </c>
      <c r="AT25" t="e">
        <f t="shared" si="27"/>
        <v>#N/A</v>
      </c>
      <c r="AU25" t="e">
        <f t="shared" si="28"/>
        <v>#N/A</v>
      </c>
      <c r="AW25" t="e">
        <f t="shared" si="10"/>
        <v>#N/A</v>
      </c>
    </row>
    <row r="26" spans="1:49" x14ac:dyDescent="0.2">
      <c r="A26" t="s">
        <v>361</v>
      </c>
      <c r="B26">
        <v>380.23</v>
      </c>
      <c r="C26">
        <v>0</v>
      </c>
      <c r="D26" t="e">
        <v>#N/A</v>
      </c>
      <c r="E26">
        <v>0</v>
      </c>
      <c r="F26">
        <v>0</v>
      </c>
      <c r="G26" t="e">
        <v>#N/A</v>
      </c>
      <c r="H26" t="e">
        <v>#N/A</v>
      </c>
      <c r="I26" t="e">
        <v>#N/A</v>
      </c>
      <c r="J26" t="e">
        <v>#N/A</v>
      </c>
      <c r="K26" t="e">
        <v>#N/A</v>
      </c>
      <c r="L26">
        <v>0</v>
      </c>
      <c r="M26" t="e">
        <v>#N/A</v>
      </c>
      <c r="N26">
        <v>0</v>
      </c>
      <c r="O26" t="e">
        <v>#N/A</v>
      </c>
      <c r="P26" t="e">
        <v>#N/A</v>
      </c>
      <c r="Q26" t="e">
        <v>#N/A</v>
      </c>
      <c r="R26" t="e">
        <v>#N/A</v>
      </c>
      <c r="S26">
        <v>0</v>
      </c>
      <c r="T26" t="e">
        <v>#N/A</v>
      </c>
      <c r="U26" t="e">
        <v>#N/A</v>
      </c>
      <c r="V26">
        <v>0</v>
      </c>
      <c r="W26" t="e">
        <v>#N/A</v>
      </c>
      <c r="X26" t="e">
        <v>#N/A</v>
      </c>
      <c r="AA26" t="str">
        <f t="shared" si="19"/>
        <v>FAEA_22:2_</v>
      </c>
      <c r="AB26" t="e">
        <f t="shared" si="20"/>
        <v>#N/A</v>
      </c>
      <c r="AC26">
        <f t="shared" si="21"/>
        <v>0</v>
      </c>
      <c r="AD26" t="e">
        <f t="shared" si="22"/>
        <v>#N/A</v>
      </c>
      <c r="AE26" t="e">
        <f t="shared" si="23"/>
        <v>#N/A</v>
      </c>
      <c r="AF26" t="e">
        <f t="shared" si="24"/>
        <v>#N/A</v>
      </c>
      <c r="AG26" t="e">
        <f t="shared" si="25"/>
        <v>#N/A</v>
      </c>
      <c r="AH26" t="e">
        <f t="shared" si="26"/>
        <v>#N/A</v>
      </c>
      <c r="AI26" t="e">
        <f t="shared" si="2"/>
        <v>#N/A</v>
      </c>
      <c r="AJ26" t="e">
        <f t="shared" si="3"/>
        <v>#N/A</v>
      </c>
      <c r="AK26" t="e">
        <f t="shared" si="4"/>
        <v>#N/A</v>
      </c>
      <c r="AM26" t="str">
        <f t="shared" si="5"/>
        <v>FAEA_22:2_</v>
      </c>
      <c r="AN26" t="e">
        <f t="shared" si="6"/>
        <v>#N/A</v>
      </c>
      <c r="AO26" t="e">
        <f t="shared" si="7"/>
        <v>#N/A</v>
      </c>
      <c r="AQ26" t="e">
        <f t="shared" si="8"/>
        <v>#N/A</v>
      </c>
      <c r="AR26" t="e">
        <f t="shared" si="9"/>
        <v>#N/A</v>
      </c>
      <c r="AT26" t="e">
        <f t="shared" si="27"/>
        <v>#N/A</v>
      </c>
      <c r="AU26" t="e">
        <f t="shared" si="28"/>
        <v>#N/A</v>
      </c>
      <c r="AW26" t="e">
        <f t="shared" si="10"/>
        <v>#N/A</v>
      </c>
    </row>
    <row r="27" spans="1:49" x14ac:dyDescent="0.2">
      <c r="A27" t="s">
        <v>362</v>
      </c>
      <c r="B27">
        <v>382.23200000000003</v>
      </c>
      <c r="C27">
        <v>0</v>
      </c>
      <c r="D27" t="e">
        <v>#N/A</v>
      </c>
      <c r="E27">
        <v>0</v>
      </c>
      <c r="F27">
        <v>0</v>
      </c>
      <c r="G27" t="e">
        <v>#N/A</v>
      </c>
      <c r="H27" t="e">
        <v>#N/A</v>
      </c>
      <c r="I27" t="e">
        <v>#N/A</v>
      </c>
      <c r="J27" t="e">
        <v>#N/A</v>
      </c>
      <c r="K27" t="e">
        <v>#N/A</v>
      </c>
      <c r="L27">
        <v>0</v>
      </c>
      <c r="M27" t="e">
        <v>#N/A</v>
      </c>
      <c r="N27">
        <v>0</v>
      </c>
      <c r="O27" t="e">
        <v>#N/A</v>
      </c>
      <c r="P27" t="e">
        <v>#N/A</v>
      </c>
      <c r="Q27" t="e">
        <v>#N/A</v>
      </c>
      <c r="R27" t="e">
        <v>#N/A</v>
      </c>
      <c r="S27">
        <v>0</v>
      </c>
      <c r="T27" t="e">
        <v>#N/A</v>
      </c>
      <c r="U27" t="e">
        <v>#N/A</v>
      </c>
      <c r="V27">
        <v>0</v>
      </c>
      <c r="W27" t="e">
        <v>#N/A</v>
      </c>
      <c r="X27" t="e">
        <v>#N/A</v>
      </c>
      <c r="AA27" t="str">
        <f t="shared" si="19"/>
        <v>FAEA_22:1_</v>
      </c>
      <c r="AB27" t="e">
        <f t="shared" si="20"/>
        <v>#N/A</v>
      </c>
      <c r="AC27">
        <f t="shared" si="21"/>
        <v>0</v>
      </c>
      <c r="AD27" t="e">
        <f t="shared" si="22"/>
        <v>#N/A</v>
      </c>
      <c r="AE27" t="e">
        <f t="shared" si="23"/>
        <v>#N/A</v>
      </c>
      <c r="AF27" t="e">
        <f t="shared" si="24"/>
        <v>#N/A</v>
      </c>
      <c r="AG27" t="e">
        <f t="shared" si="25"/>
        <v>#N/A</v>
      </c>
      <c r="AH27" t="e">
        <f t="shared" si="26"/>
        <v>#N/A</v>
      </c>
      <c r="AI27" t="e">
        <f t="shared" si="2"/>
        <v>#N/A</v>
      </c>
      <c r="AJ27" t="e">
        <f t="shared" si="3"/>
        <v>#N/A</v>
      </c>
      <c r="AK27" t="e">
        <f t="shared" si="4"/>
        <v>#N/A</v>
      </c>
      <c r="AM27" t="str">
        <f t="shared" si="5"/>
        <v>FAEA_22:1_</v>
      </c>
      <c r="AN27" t="e">
        <f t="shared" si="6"/>
        <v>#N/A</v>
      </c>
      <c r="AO27" t="e">
        <f t="shared" si="7"/>
        <v>#N/A</v>
      </c>
      <c r="AQ27" t="e">
        <f t="shared" si="8"/>
        <v>#N/A</v>
      </c>
      <c r="AR27" t="e">
        <f t="shared" si="9"/>
        <v>#N/A</v>
      </c>
      <c r="AT27" t="e">
        <f t="shared" si="27"/>
        <v>#N/A</v>
      </c>
      <c r="AU27" t="e">
        <f t="shared" si="28"/>
        <v>#N/A</v>
      </c>
      <c r="AW27" t="e">
        <f t="shared" si="10"/>
        <v>#N/A</v>
      </c>
    </row>
    <row r="28" spans="1:49" x14ac:dyDescent="0.2">
      <c r="A28" t="s">
        <v>363</v>
      </c>
      <c r="B28">
        <v>384.23399999999998</v>
      </c>
      <c r="C28">
        <v>0</v>
      </c>
      <c r="D28" t="e">
        <v>#N/A</v>
      </c>
      <c r="E28">
        <v>0</v>
      </c>
      <c r="F28">
        <v>0</v>
      </c>
      <c r="G28" t="e">
        <v>#N/A</v>
      </c>
      <c r="H28" t="e">
        <v>#N/A</v>
      </c>
      <c r="I28" t="e">
        <v>#N/A</v>
      </c>
      <c r="J28" t="e">
        <v>#N/A</v>
      </c>
      <c r="K28" t="e">
        <v>#N/A</v>
      </c>
      <c r="L28">
        <v>0</v>
      </c>
      <c r="M28" t="e">
        <v>#N/A</v>
      </c>
      <c r="N28">
        <v>0</v>
      </c>
      <c r="O28" t="e">
        <v>#N/A</v>
      </c>
      <c r="P28" t="e">
        <v>#N/A</v>
      </c>
      <c r="Q28" t="e">
        <v>#N/A</v>
      </c>
      <c r="R28" t="e">
        <v>#N/A</v>
      </c>
      <c r="S28">
        <v>0</v>
      </c>
      <c r="T28" t="e">
        <v>#N/A</v>
      </c>
      <c r="U28" t="e">
        <v>#N/A</v>
      </c>
      <c r="V28">
        <v>0</v>
      </c>
      <c r="W28" t="e">
        <v>#N/A</v>
      </c>
      <c r="X28" t="e">
        <v>#N/A</v>
      </c>
      <c r="AA28" t="str">
        <f t="shared" si="19"/>
        <v>FAEA_22:0_</v>
      </c>
      <c r="AB28" t="e">
        <f t="shared" si="20"/>
        <v>#N/A</v>
      </c>
      <c r="AC28">
        <f t="shared" si="21"/>
        <v>0</v>
      </c>
      <c r="AD28" t="e">
        <f t="shared" si="22"/>
        <v>#N/A</v>
      </c>
      <c r="AE28" t="e">
        <f t="shared" si="23"/>
        <v>#N/A</v>
      </c>
      <c r="AF28" t="e">
        <f t="shared" si="24"/>
        <v>#N/A</v>
      </c>
      <c r="AG28" t="e">
        <f t="shared" si="25"/>
        <v>#N/A</v>
      </c>
      <c r="AH28" t="e">
        <f t="shared" si="26"/>
        <v>#N/A</v>
      </c>
      <c r="AI28" t="e">
        <f t="shared" si="2"/>
        <v>#N/A</v>
      </c>
      <c r="AJ28" t="e">
        <f t="shared" si="3"/>
        <v>#N/A</v>
      </c>
      <c r="AK28" t="e">
        <f t="shared" si="4"/>
        <v>#N/A</v>
      </c>
      <c r="AM28" t="str">
        <f t="shared" si="5"/>
        <v>FAEA_22:0_</v>
      </c>
      <c r="AN28" t="e">
        <f t="shared" si="6"/>
        <v>#N/A</v>
      </c>
      <c r="AO28" t="e">
        <f t="shared" si="7"/>
        <v>#N/A</v>
      </c>
      <c r="AQ28" t="e">
        <f t="shared" si="8"/>
        <v>#N/A</v>
      </c>
      <c r="AR28" t="e">
        <f t="shared" si="9"/>
        <v>#N/A</v>
      </c>
      <c r="AT28" t="e">
        <f t="shared" si="27"/>
        <v>#N/A</v>
      </c>
      <c r="AU28" t="e">
        <f t="shared" si="28"/>
        <v>#N/A</v>
      </c>
      <c r="AW28" t="e">
        <f t="shared" si="10"/>
        <v>#N/A</v>
      </c>
    </row>
    <row r="29" spans="1:49" x14ac:dyDescent="0.2">
      <c r="A29" t="s">
        <v>115</v>
      </c>
      <c r="B29" t="s">
        <v>115</v>
      </c>
      <c r="C29" t="s">
        <v>115</v>
      </c>
      <c r="D29" t="s">
        <v>115</v>
      </c>
      <c r="E29" t="s">
        <v>115</v>
      </c>
      <c r="F29" t="s">
        <v>115</v>
      </c>
      <c r="G29" t="s">
        <v>115</v>
      </c>
      <c r="H29" t="s">
        <v>115</v>
      </c>
      <c r="I29" t="s">
        <v>115</v>
      </c>
      <c r="J29" t="s">
        <v>115</v>
      </c>
      <c r="K29" t="s">
        <v>115</v>
      </c>
      <c r="L29" t="s">
        <v>115</v>
      </c>
      <c r="M29" t="s">
        <v>115</v>
      </c>
      <c r="N29" t="s">
        <v>115</v>
      </c>
      <c r="O29" t="s">
        <v>115</v>
      </c>
      <c r="P29" t="s">
        <v>115</v>
      </c>
      <c r="Q29" t="s">
        <v>115</v>
      </c>
      <c r="R29" t="s">
        <v>115</v>
      </c>
      <c r="S29" t="s">
        <v>115</v>
      </c>
      <c r="T29" t="s">
        <v>115</v>
      </c>
      <c r="U29" t="s">
        <v>115</v>
      </c>
      <c r="V29" t="s">
        <v>115</v>
      </c>
      <c r="W29" t="s">
        <v>115</v>
      </c>
      <c r="X29" t="s">
        <v>115</v>
      </c>
    </row>
    <row r="30" spans="1:49" x14ac:dyDescent="0.2">
      <c r="A30" t="s">
        <v>116</v>
      </c>
      <c r="C30">
        <v>0.24964228195895</v>
      </c>
      <c r="D30">
        <v>0</v>
      </c>
      <c r="E30">
        <v>0.05</v>
      </c>
      <c r="F30">
        <v>0.27882193952706702</v>
      </c>
      <c r="G30">
        <v>0</v>
      </c>
      <c r="H30">
        <v>0</v>
      </c>
      <c r="I30">
        <v>0</v>
      </c>
      <c r="J30">
        <v>0</v>
      </c>
      <c r="K30">
        <v>0</v>
      </c>
      <c r="L30">
        <v>0.51595123058456704</v>
      </c>
      <c r="M30">
        <v>0</v>
      </c>
      <c r="N30">
        <v>0.16875646244137599</v>
      </c>
      <c r="O30">
        <v>0</v>
      </c>
      <c r="P30">
        <v>0</v>
      </c>
      <c r="Q30">
        <v>0</v>
      </c>
      <c r="R30">
        <v>0</v>
      </c>
      <c r="S30">
        <v>0.166229203019126</v>
      </c>
      <c r="T30">
        <v>0</v>
      </c>
      <c r="U30">
        <v>0</v>
      </c>
      <c r="V30">
        <v>5.5039170599775401E-2</v>
      </c>
      <c r="W30">
        <v>0</v>
      </c>
      <c r="X30">
        <v>0</v>
      </c>
      <c r="AA30" t="str">
        <f t="shared" si="19"/>
        <v>TOTAL</v>
      </c>
      <c r="AB30">
        <f t="shared" si="20"/>
        <v>0.124821140979475</v>
      </c>
      <c r="AC30">
        <f t="shared" si="21"/>
        <v>0.1644109697635335</v>
      </c>
      <c r="AD30">
        <f t="shared" si="22"/>
        <v>0</v>
      </c>
      <c r="AE30">
        <f t="shared" si="23"/>
        <v>0</v>
      </c>
      <c r="AF30">
        <f t="shared" si="24"/>
        <v>0.25797561529228352</v>
      </c>
      <c r="AG30">
        <f t="shared" si="25"/>
        <v>8.4378231220687994E-2</v>
      </c>
      <c r="AH30">
        <f t="shared" si="26"/>
        <v>0</v>
      </c>
      <c r="AI30">
        <f>AVERAGE(S30:T30)</f>
        <v>8.3114601509562999E-2</v>
      </c>
      <c r="AJ30">
        <f>AVERAGE(U30:V30)</f>
        <v>2.7519585299887701E-2</v>
      </c>
      <c r="AK30">
        <f>AVERAGE(W30:X30)</f>
        <v>0</v>
      </c>
      <c r="AM30" t="str">
        <f>A30</f>
        <v>TOTAL</v>
      </c>
      <c r="AN30">
        <f>AVERAGE(AB30:AF30)</f>
        <v>0.1094415452070584</v>
      </c>
      <c r="AO30">
        <f>AVERAGE(AG30:AK30)</f>
        <v>3.9002483606027746E-2</v>
      </c>
      <c r="AQ30">
        <f>STDEV(AB30:AF30)</f>
        <v>0.11099036356019015</v>
      </c>
      <c r="AR30">
        <f>STDEV(AG30:AK30)</f>
        <v>4.2364731280603023E-2</v>
      </c>
      <c r="AT30">
        <f t="shared" si="27"/>
        <v>4.963639955360015E-2</v>
      </c>
      <c r="AU30">
        <f t="shared" si="28"/>
        <v>1.7295329121267126E-2</v>
      </c>
      <c r="AW30">
        <f>TTEST(AB30:AF30,AG30:AK30,2,3)</f>
        <v>0.24075615314472734</v>
      </c>
    </row>
  </sheetData>
  <mergeCells count="3">
    <mergeCell ref="AN3:AO3"/>
    <mergeCell ref="AQ3:AR3"/>
    <mergeCell ref="AT3:AU3"/>
  </mergeCells>
  <conditionalFormatting sqref="AW1:AW30">
    <cfRule type="cellIs" dxfId="1920" priority="1" operator="lessThan">
      <formula>0.05</formula>
    </cfRule>
  </conditionalFormatting>
  <pageMargins left="0.7" right="0.7" top="0.75" bottom="0.75" header="0.3" footer="0.3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Summary</vt:lpstr>
      <vt:lpstr>AC</vt:lpstr>
      <vt:lpstr>Cer</vt:lpstr>
      <vt:lpstr>CE</vt:lpstr>
      <vt:lpstr>COQ10</vt:lpstr>
      <vt:lpstr>CL</vt:lpstr>
      <vt:lpstr>DAG</vt:lpstr>
      <vt:lpstr>FADA</vt:lpstr>
      <vt:lpstr>FAEA</vt:lpstr>
      <vt:lpstr>FFA</vt:lpstr>
      <vt:lpstr>FAHFA</vt:lpstr>
      <vt:lpstr>GLYCOLIPID</vt:lpstr>
      <vt:lpstr>MAG</vt:lpstr>
      <vt:lpstr>PA</vt:lpstr>
      <vt:lpstr>PC</vt:lpstr>
      <vt:lpstr>PE</vt:lpstr>
      <vt:lpstr>PG</vt:lpstr>
      <vt:lpstr>PI</vt:lpstr>
      <vt:lpstr>PS</vt:lpstr>
      <vt:lpstr>SM</vt:lpstr>
      <vt:lpstr>TAG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Hannah Rockwell</dc:creator>
  <cp:lastModifiedBy>Max</cp:lastModifiedBy>
  <dcterms:created xsi:type="dcterms:W3CDTF">2014-03-07T16:08:25Z</dcterms:created>
  <dcterms:modified xsi:type="dcterms:W3CDTF">2018-12-16T23:29:09Z</dcterms:modified>
</cp:coreProperties>
</file>