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1 PhD 2013-2018_Final\01 Documents\01 2018_Final\01 Final May 2018\"/>
    </mc:Choice>
  </mc:AlternateContent>
  <bookViews>
    <workbookView xWindow="0" yWindow="0" windowWidth="19008" windowHeight="8520"/>
  </bookViews>
  <sheets>
    <sheet name="Room zone data" sheetId="2" r:id="rId1"/>
    <sheet name="Sheet3" sheetId="3" r:id="rId2"/>
  </sheets>
  <definedNames>
    <definedName name="Ce">Sheet3!$B$3</definedName>
    <definedName name="Co">Sheet3!$B$2</definedName>
    <definedName name="n">Sheet3!$B$6</definedName>
    <definedName name="q">Sheet3!#REF!</definedName>
    <definedName name="t">Sheet3!#REF!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6" i="2" l="1"/>
  <c r="Q85" i="2"/>
  <c r="R85" i="2"/>
  <c r="V15" i="2"/>
  <c r="U82" i="2" l="1"/>
  <c r="T82" i="2"/>
  <c r="U81" i="2"/>
  <c r="T81" i="2"/>
  <c r="U80" i="2"/>
  <c r="T80" i="2"/>
  <c r="U79" i="2"/>
  <c r="T79" i="2"/>
  <c r="U78" i="2"/>
  <c r="T78" i="2"/>
  <c r="U77" i="2"/>
  <c r="T77" i="2"/>
  <c r="U76" i="2"/>
  <c r="T76" i="2"/>
  <c r="U75" i="2"/>
  <c r="T75" i="2"/>
  <c r="U74" i="2"/>
  <c r="T74" i="2"/>
  <c r="U73" i="2"/>
  <c r="T73" i="2"/>
  <c r="U72" i="2"/>
  <c r="T72" i="2"/>
  <c r="U71" i="2"/>
  <c r="T71" i="2"/>
  <c r="U70" i="2"/>
  <c r="T70" i="2"/>
  <c r="U69" i="2"/>
  <c r="T69" i="2"/>
  <c r="U68" i="2"/>
  <c r="T68" i="2"/>
  <c r="U67" i="2"/>
  <c r="T67" i="2"/>
  <c r="U66" i="2"/>
  <c r="T66" i="2"/>
  <c r="U65" i="2"/>
  <c r="T65" i="2"/>
  <c r="U64" i="2"/>
  <c r="T64" i="2"/>
  <c r="U62" i="2"/>
  <c r="T62" i="2"/>
  <c r="U61" i="2"/>
  <c r="T61" i="2"/>
  <c r="U60" i="2"/>
  <c r="T60" i="2"/>
  <c r="U59" i="2"/>
  <c r="T59" i="2"/>
  <c r="U54" i="2"/>
  <c r="T54" i="2"/>
  <c r="U53" i="2"/>
  <c r="T53" i="2"/>
  <c r="U52" i="2"/>
  <c r="T52" i="2"/>
  <c r="U51" i="2"/>
  <c r="T51" i="2"/>
  <c r="U50" i="2"/>
  <c r="T50" i="2"/>
  <c r="U49" i="2"/>
  <c r="T49" i="2"/>
  <c r="U48" i="2"/>
  <c r="T48" i="2"/>
  <c r="U47" i="2"/>
  <c r="T47" i="2"/>
  <c r="U46" i="2"/>
  <c r="T46" i="2"/>
  <c r="U45" i="2"/>
  <c r="T45" i="2"/>
  <c r="U44" i="2"/>
  <c r="T44" i="2"/>
  <c r="U43" i="2"/>
  <c r="T43" i="2"/>
  <c r="U42" i="2"/>
  <c r="T42" i="2"/>
  <c r="U41" i="2"/>
  <c r="T41" i="2"/>
  <c r="U40" i="2"/>
  <c r="T40" i="2"/>
  <c r="U39" i="2"/>
  <c r="T39" i="2"/>
  <c r="U38" i="2"/>
  <c r="T38" i="2"/>
  <c r="U37" i="2"/>
  <c r="T37" i="2"/>
  <c r="U36" i="2"/>
  <c r="T36" i="2"/>
  <c r="U35" i="2"/>
  <c r="T35" i="2"/>
  <c r="U34" i="2"/>
  <c r="T34" i="2"/>
  <c r="U33" i="2"/>
  <c r="T33" i="2"/>
  <c r="U32" i="2"/>
  <c r="T32" i="2"/>
  <c r="U31" i="2"/>
  <c r="T31" i="2"/>
  <c r="U30" i="2"/>
  <c r="T30" i="2"/>
  <c r="U29" i="2"/>
  <c r="T29" i="2"/>
  <c r="U28" i="2"/>
  <c r="T28" i="2"/>
  <c r="U27" i="2"/>
  <c r="T27" i="2"/>
  <c r="U26" i="2"/>
  <c r="T26" i="2"/>
  <c r="U25" i="2"/>
  <c r="T25" i="2"/>
  <c r="U24" i="2"/>
  <c r="T24" i="2"/>
  <c r="U23" i="2"/>
  <c r="T23" i="2"/>
  <c r="U22" i="2"/>
  <c r="T22" i="2"/>
  <c r="U20" i="2"/>
  <c r="T20" i="2"/>
  <c r="U19" i="2"/>
  <c r="T19" i="2"/>
  <c r="U18" i="2"/>
  <c r="T18" i="2"/>
  <c r="U17" i="2"/>
  <c r="T17" i="2"/>
  <c r="U16" i="2"/>
  <c r="T16" i="2"/>
  <c r="U15" i="2"/>
  <c r="T15" i="2"/>
  <c r="U14" i="2"/>
  <c r="T14" i="2"/>
  <c r="U13" i="2"/>
  <c r="T13" i="2"/>
  <c r="U12" i="2"/>
  <c r="T12" i="2"/>
  <c r="U10" i="2"/>
  <c r="U9" i="2"/>
  <c r="U8" i="2"/>
  <c r="U7" i="2"/>
  <c r="U6" i="2"/>
  <c r="U4" i="2"/>
  <c r="U5" i="2"/>
  <c r="T10" i="2"/>
  <c r="T9" i="2"/>
  <c r="T8" i="2"/>
  <c r="T7" i="2"/>
  <c r="T6" i="2"/>
  <c r="T5" i="2"/>
  <c r="T4" i="2"/>
  <c r="S4" i="2"/>
  <c r="V4" i="2" s="1"/>
  <c r="P4" i="2"/>
  <c r="Q4" i="2" s="1"/>
  <c r="F11" i="2"/>
  <c r="F65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0" i="2"/>
  <c r="F9" i="2"/>
  <c r="F8" i="2"/>
  <c r="F7" i="2"/>
  <c r="F6" i="2"/>
  <c r="F5" i="2"/>
  <c r="F4" i="2"/>
  <c r="R4" i="2" l="1"/>
  <c r="S69" i="2"/>
  <c r="R69" i="2" s="1"/>
  <c r="S8" i="2" l="1"/>
  <c r="S9" i="2"/>
  <c r="P9" i="2" s="1"/>
  <c r="S10" i="2"/>
  <c r="P10" i="2" s="1"/>
  <c r="S12" i="2"/>
  <c r="S13" i="2"/>
  <c r="P13" i="2" s="1"/>
  <c r="S14" i="2"/>
  <c r="P14" i="2" s="1"/>
  <c r="S15" i="2"/>
  <c r="S16" i="2"/>
  <c r="P16" i="2" s="1"/>
  <c r="S17" i="2"/>
  <c r="P17" i="2" s="1"/>
  <c r="S18" i="2"/>
  <c r="P18" i="2" s="1"/>
  <c r="S19" i="2"/>
  <c r="P19" i="2" s="1"/>
  <c r="S20" i="2"/>
  <c r="P20" i="2" s="1"/>
  <c r="S22" i="2"/>
  <c r="S23" i="2"/>
  <c r="P23" i="2" s="1"/>
  <c r="S24" i="2"/>
  <c r="P24" i="2" s="1"/>
  <c r="S25" i="2"/>
  <c r="P25" i="2" s="1"/>
  <c r="S26" i="2"/>
  <c r="S27" i="2"/>
  <c r="P27" i="2" s="1"/>
  <c r="S28" i="2"/>
  <c r="P28" i="2" s="1"/>
  <c r="S29" i="2"/>
  <c r="P29" i="2" s="1"/>
  <c r="S30" i="2"/>
  <c r="S31" i="2"/>
  <c r="P31" i="2" s="1"/>
  <c r="S32" i="2"/>
  <c r="P32" i="2" s="1"/>
  <c r="S33" i="2"/>
  <c r="P33" i="2" s="1"/>
  <c r="S34" i="2"/>
  <c r="P34" i="2" s="1"/>
  <c r="S35" i="2"/>
  <c r="P35" i="2" s="1"/>
  <c r="S36" i="2"/>
  <c r="P36" i="2" s="1"/>
  <c r="S37" i="2"/>
  <c r="P37" i="2" s="1"/>
  <c r="S38" i="2"/>
  <c r="P38" i="2" s="1"/>
  <c r="S39" i="2"/>
  <c r="P39" i="2" s="1"/>
  <c r="S40" i="2"/>
  <c r="P40" i="2" s="1"/>
  <c r="S41" i="2"/>
  <c r="P41" i="2" s="1"/>
  <c r="S42" i="2"/>
  <c r="P42" i="2" s="1"/>
  <c r="S43" i="2"/>
  <c r="P43" i="2" s="1"/>
  <c r="S44" i="2"/>
  <c r="P44" i="2" s="1"/>
  <c r="S45" i="2"/>
  <c r="P45" i="2" s="1"/>
  <c r="S46" i="2"/>
  <c r="P46" i="2" s="1"/>
  <c r="S47" i="2"/>
  <c r="P47" i="2" s="1"/>
  <c r="S48" i="2"/>
  <c r="P48" i="2" s="1"/>
  <c r="S49" i="2"/>
  <c r="P49" i="2" s="1"/>
  <c r="S50" i="2"/>
  <c r="P50" i="2" s="1"/>
  <c r="S51" i="2"/>
  <c r="S52" i="2"/>
  <c r="S53" i="2"/>
  <c r="P53" i="2" s="1"/>
  <c r="S54" i="2"/>
  <c r="P54" i="2" s="1"/>
  <c r="S59" i="2"/>
  <c r="P59" i="2" s="1"/>
  <c r="S60" i="2"/>
  <c r="P60" i="2" s="1"/>
  <c r="S61" i="2"/>
  <c r="P61" i="2" s="1"/>
  <c r="S62" i="2"/>
  <c r="P62" i="2" s="1"/>
  <c r="S64" i="2"/>
  <c r="P64" i="2" s="1"/>
  <c r="S65" i="2"/>
  <c r="S66" i="2"/>
  <c r="P66" i="2" s="1"/>
  <c r="S67" i="2"/>
  <c r="P67" i="2" s="1"/>
  <c r="S68" i="2"/>
  <c r="V68" i="2" s="1"/>
  <c r="P69" i="2"/>
  <c r="Q69" i="2" s="1"/>
  <c r="S70" i="2"/>
  <c r="S71" i="2"/>
  <c r="P71" i="2" s="1"/>
  <c r="S72" i="2"/>
  <c r="P72" i="2" s="1"/>
  <c r="S73" i="2"/>
  <c r="S74" i="2"/>
  <c r="P74" i="2" s="1"/>
  <c r="S75" i="2"/>
  <c r="P75" i="2" s="1"/>
  <c r="S76" i="2"/>
  <c r="P76" i="2" s="1"/>
  <c r="S77" i="2"/>
  <c r="V77" i="2" s="1"/>
  <c r="S78" i="2"/>
  <c r="V78" i="2" s="1"/>
  <c r="S79" i="2"/>
  <c r="S80" i="2"/>
  <c r="P80" i="2" s="1"/>
  <c r="S81" i="2"/>
  <c r="V81" i="2" s="1"/>
  <c r="S82" i="2"/>
  <c r="V82" i="2" s="1"/>
  <c r="P51" i="2"/>
  <c r="S5" i="2"/>
  <c r="S6" i="2"/>
  <c r="S7" i="2"/>
  <c r="P7" i="2" s="1"/>
  <c r="F1" i="3"/>
  <c r="V70" i="2" l="1"/>
  <c r="R70" i="2"/>
  <c r="V6" i="2"/>
  <c r="P6" i="2"/>
  <c r="P15" i="2"/>
  <c r="Q15" i="2" s="1"/>
  <c r="R15" i="2"/>
  <c r="V5" i="2"/>
  <c r="R5" i="2"/>
  <c r="P5" i="2"/>
  <c r="Q5" i="2" s="1"/>
  <c r="V47" i="2"/>
  <c r="R47" i="2"/>
  <c r="V12" i="2"/>
  <c r="R12" i="2"/>
  <c r="P12" i="2"/>
  <c r="Q12" i="2" s="1"/>
  <c r="R73" i="2"/>
  <c r="V65" i="2"/>
  <c r="R65" i="2"/>
  <c r="R52" i="2"/>
  <c r="V79" i="2"/>
  <c r="R79" i="2"/>
  <c r="V30" i="2"/>
  <c r="R30" i="2"/>
  <c r="P26" i="2"/>
  <c r="Q26" i="2" s="1"/>
  <c r="V26" i="2"/>
  <c r="R26" i="2"/>
  <c r="V22" i="2"/>
  <c r="R22" i="2"/>
  <c r="P22" i="2"/>
  <c r="V8" i="2"/>
  <c r="P8" i="2"/>
  <c r="Q8" i="2" s="1"/>
  <c r="R8" i="2"/>
  <c r="Q22" i="2"/>
  <c r="P82" i="2"/>
  <c r="Q82" i="2" s="1"/>
  <c r="R82" i="2"/>
  <c r="P78" i="2"/>
  <c r="Q78" i="2" s="1"/>
  <c r="R78" i="2"/>
  <c r="P70" i="2"/>
  <c r="Q70" i="2" s="1"/>
  <c r="Q47" i="2"/>
  <c r="P81" i="2"/>
  <c r="Q81" i="2" s="1"/>
  <c r="R81" i="2"/>
  <c r="P79" i="2"/>
  <c r="Q79" i="2" s="1"/>
  <c r="P68" i="2"/>
  <c r="Q68" i="2" s="1"/>
  <c r="R68" i="2"/>
  <c r="P30" i="2"/>
  <c r="Q30" i="2" s="1"/>
  <c r="P77" i="2"/>
  <c r="Q77" i="2" s="1"/>
  <c r="R77" i="2"/>
  <c r="P73" i="2"/>
  <c r="Q73" i="2" s="1"/>
  <c r="P65" i="2"/>
  <c r="Q65" i="2" s="1"/>
  <c r="P52" i="2"/>
  <c r="Q52" i="2" s="1"/>
</calcChain>
</file>

<file path=xl/sharedStrings.xml><?xml version="1.0" encoding="utf-8"?>
<sst xmlns="http://schemas.openxmlformats.org/spreadsheetml/2006/main" count="510" uniqueCount="134">
  <si>
    <t xml:space="preserve">Room </t>
  </si>
  <si>
    <t>Micro Zone</t>
  </si>
  <si>
    <t>Hospital Mechanical Characterisation</t>
  </si>
  <si>
    <t>Temp @ supply (External)</t>
  </si>
  <si>
    <t>Co2 @ return</t>
  </si>
  <si>
    <t>Humidity</t>
  </si>
  <si>
    <t>Test</t>
  </si>
  <si>
    <t xml:space="preserve">(External C02 @ KDH = 377ppm) (External CO2 @ MP = 340ppm) </t>
  </si>
  <si>
    <t>Comments</t>
  </si>
  <si>
    <t>Window status</t>
  </si>
  <si>
    <t>Temp @ room (internal)</t>
  </si>
  <si>
    <t>KDH</t>
  </si>
  <si>
    <t>Triage Consult 1</t>
  </si>
  <si>
    <t>Z1</t>
  </si>
  <si>
    <t>Flow (L/s)</t>
  </si>
  <si>
    <t>none</t>
  </si>
  <si>
    <t>Triage waiting</t>
  </si>
  <si>
    <t>Z3</t>
  </si>
  <si>
    <t>Top light, closed permanent</t>
  </si>
  <si>
    <t>Large top volume space connected to test 3 area and passage</t>
  </si>
  <si>
    <t>Large top volume space connected to test 2 area and passage</t>
  </si>
  <si>
    <t>Triage Consult 2</t>
  </si>
  <si>
    <t>Z2</t>
  </si>
  <si>
    <t>Occupancy</t>
  </si>
  <si>
    <t>-</t>
  </si>
  <si>
    <t>Nurse Station</t>
  </si>
  <si>
    <t>Z6</t>
  </si>
  <si>
    <t>7(2)</t>
  </si>
  <si>
    <t>&lt;10</t>
  </si>
  <si>
    <t>Large volume multiple supply and extraction</t>
  </si>
  <si>
    <t>Supply was not working</t>
  </si>
  <si>
    <t>Resus</t>
  </si>
  <si>
    <t>Z4</t>
  </si>
  <si>
    <t>Nebulisation</t>
  </si>
  <si>
    <t>Z7</t>
  </si>
  <si>
    <t>Vent type</t>
  </si>
  <si>
    <t>Supply</t>
  </si>
  <si>
    <t>Exhaust</t>
  </si>
  <si>
    <t>n/a</t>
  </si>
  <si>
    <t>All top hung open 20%</t>
  </si>
  <si>
    <t>Procedure 1</t>
  </si>
  <si>
    <t>Z8</t>
  </si>
  <si>
    <t>Procedure 2</t>
  </si>
  <si>
    <t>Trolley (1) Main</t>
  </si>
  <si>
    <t>Z9</t>
  </si>
  <si>
    <t>Large open plan central atrium</t>
  </si>
  <si>
    <t>70% top hung open @ 25%</t>
  </si>
  <si>
    <t>Large vertical Suppy grills 890x1.182mm @ 0.30m/sec</t>
  </si>
  <si>
    <t>Large vertical Suppy grills 890x1.182mm @ 0.02m/sec</t>
  </si>
  <si>
    <t>Large vertical Suppy grills 890x1.182mm @ 0.19m/sec</t>
  </si>
  <si>
    <t>Large vertical Suppy grills 890x1.182mm @ 0.49m/sec</t>
  </si>
  <si>
    <t>Sonic liner in ducts</t>
  </si>
  <si>
    <t xml:space="preserve">Sonic liner in ducts  </t>
  </si>
  <si>
    <t>Not meaured due to patient privacy</t>
  </si>
  <si>
    <t>Hspl</t>
  </si>
  <si>
    <t>MP</t>
  </si>
  <si>
    <t>Z9 (1)+(2)</t>
  </si>
  <si>
    <t xml:space="preserve">Trolley (1) Main+Neb </t>
  </si>
  <si>
    <t>60% top hung open @ 25%</t>
  </si>
  <si>
    <t>PhD Study data_Mechanical System Characterisation_22&amp;23 November 2016</t>
  </si>
  <si>
    <t>single top hung open @ 25%</t>
  </si>
  <si>
    <t>Triage consult 2</t>
  </si>
  <si>
    <t>Exhaust was not working</t>
  </si>
  <si>
    <t>Room dims (msq)</t>
  </si>
  <si>
    <t>3.4X3.4X2.6 = 30.05</t>
  </si>
  <si>
    <t>4.9X3.5X3.1 = 53.16</t>
  </si>
  <si>
    <t>6.17X12.5X2.6 = 200.52</t>
  </si>
  <si>
    <t>8.17X6.35X2.6 = 134.88</t>
  </si>
  <si>
    <t>4.53X5.80X2.6 = 68.31</t>
  </si>
  <si>
    <t>11.83X17.30X2.6 (5.60X3.80X2.1 Large open plan) = 576.80</t>
  </si>
  <si>
    <t>10.6X15.4X2.6 = 424.42 (Large open plan)</t>
  </si>
  <si>
    <t>4.02X6.48X2.6 = 67.73</t>
  </si>
  <si>
    <t>6.3X12.98X2.6 = 212.61</t>
  </si>
  <si>
    <t>3.82X3.90X2.6 = 38.74</t>
  </si>
  <si>
    <t xml:space="preserve">4.87X8.75X2.6 = 110.80 </t>
  </si>
  <si>
    <t>3.8X3.9X2.6 =  38.53</t>
  </si>
  <si>
    <t>ACH CO2</t>
  </si>
  <si>
    <t>12.9 (9.2)</t>
  </si>
  <si>
    <t>9.1  (23.98)</t>
  </si>
  <si>
    <t>9.1  (17.91)</t>
  </si>
  <si>
    <t>9.1  (16.26)</t>
  </si>
  <si>
    <t>15.4 (14.89)</t>
  </si>
  <si>
    <t>15.4 (23.58)</t>
  </si>
  <si>
    <t>8.4 (55.7)</t>
  </si>
  <si>
    <t>4.9 (10.1)</t>
  </si>
  <si>
    <t>13.89 (13.89)</t>
  </si>
  <si>
    <t>6.86 (4.53)</t>
  </si>
  <si>
    <t>20.22 (13.36)</t>
  </si>
  <si>
    <t>6.5 (9.22)</t>
  </si>
  <si>
    <t>5.8 (20.98)</t>
  </si>
  <si>
    <t>5.8 (13.28)</t>
  </si>
  <si>
    <t>5.8 (14.62)</t>
  </si>
  <si>
    <t>5.8 (14.48)</t>
  </si>
  <si>
    <t>5.8 (20.11)</t>
  </si>
  <si>
    <t>5.8 (27.31)</t>
  </si>
  <si>
    <t>10.5X7.1X2.6 (3.9X5.7X2.1 high volume atrium) = 239.68</t>
  </si>
  <si>
    <t>6.2 (7.32)</t>
  </si>
  <si>
    <t>6.2 (14.20)</t>
  </si>
  <si>
    <t>6.2 (9.17)</t>
  </si>
  <si>
    <t>33.8 (36.34)</t>
  </si>
  <si>
    <t>0.7 (41.69)</t>
  </si>
  <si>
    <t>10.07 (2.90)</t>
  </si>
  <si>
    <t>10.07 (2.83)</t>
  </si>
  <si>
    <t>10.07 (8.70)</t>
  </si>
  <si>
    <t>13.8 (48.16)</t>
  </si>
  <si>
    <t>13.8 (20.07)</t>
  </si>
  <si>
    <t>13.8 (10.03)</t>
  </si>
  <si>
    <t>7.05 (30.04)</t>
  </si>
  <si>
    <t>7.8 (21.09)</t>
  </si>
  <si>
    <t>7.5 (26.44)</t>
  </si>
  <si>
    <t>7.5 (12.28)</t>
  </si>
  <si>
    <t>5.1 (11.13)</t>
  </si>
  <si>
    <t>5.13 (28.07)</t>
  </si>
  <si>
    <t>7.9 (Co2 &lt;377)</t>
  </si>
  <si>
    <t>breathing rate</t>
  </si>
  <si>
    <t>L/min</t>
  </si>
  <si>
    <t>L/s/perons</t>
  </si>
  <si>
    <t>CO2 outdoor</t>
  </si>
  <si>
    <t>PPM</t>
  </si>
  <si>
    <t>C Breath</t>
  </si>
  <si>
    <t>C Room</t>
  </si>
  <si>
    <t>Room volume</t>
  </si>
  <si>
    <t>Co2 @ supply/ outdoor</t>
  </si>
  <si>
    <t>corrected ACH</t>
  </si>
  <si>
    <t>corrected Avg ACH of room</t>
  </si>
  <si>
    <t>corrected Avg L/s of room</t>
  </si>
  <si>
    <t>corrected L/s per person</t>
  </si>
  <si>
    <t>11.31X12.37X2.6 + (6.5X6.2X2.1 high volume atrium) = 448.38</t>
  </si>
  <si>
    <t>10.6X15.4X2.6  = 424.42 (Large open plan)</t>
  </si>
  <si>
    <t>Volume Calc Test</t>
  </si>
  <si>
    <t>L/s/p Lower Bound (error)</t>
  </si>
  <si>
    <t>L/s/p Upper Bound (error)</t>
  </si>
  <si>
    <t>corrected Avg L/s per person</t>
  </si>
  <si>
    <t>Psych/Psych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</si>
</sst>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Fill="1" applyAlignment="1">
      <alignment horizontal="center"/>
    </xf>
    <xf numFmtId="0" fontId="0" fillId="0" borderId="0" xfId="0" applyFill="1"/>
    <xf numFmtId="0" fontId="1" fillId="0" borderId="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/>
    </xf>
    <xf numFmtId="20" fontId="0" fillId="2" borderId="1" xfId="0" applyNumberFormat="1" applyFont="1" applyFill="1" applyBorder="1"/>
    <xf numFmtId="0" fontId="0" fillId="2" borderId="3" xfId="0" applyFill="1" applyBorder="1"/>
    <xf numFmtId="0" fontId="0" fillId="2" borderId="2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0" xfId="0" applyFont="1" applyFill="1" applyBorder="1" applyAlignment="1">
      <alignment horizontal="center"/>
    </xf>
    <xf numFmtId="0" fontId="0" fillId="3" borderId="11" xfId="0" applyFont="1" applyFill="1" applyBorder="1" applyAlignment="1">
      <alignment horizontal="left"/>
    </xf>
    <xf numFmtId="0" fontId="0" fillId="3" borderId="11" xfId="0" applyFill="1" applyBorder="1" applyAlignment="1">
      <alignment horizontal="center"/>
    </xf>
    <xf numFmtId="0" fontId="0" fillId="3" borderId="11" xfId="0" applyFont="1" applyFill="1" applyBorder="1" applyAlignment="1">
      <alignment horizontal="center"/>
    </xf>
    <xf numFmtId="0" fontId="0" fillId="3" borderId="11" xfId="0" applyNumberFormat="1" applyFont="1" applyFill="1" applyBorder="1" applyAlignment="1">
      <alignment horizontal="center"/>
    </xf>
    <xf numFmtId="20" fontId="0" fillId="3" borderId="11" xfId="0" applyNumberFormat="1" applyFont="1" applyFill="1" applyBorder="1" applyAlignment="1">
      <alignment horizontal="left"/>
    </xf>
    <xf numFmtId="0" fontId="0" fillId="3" borderId="12" xfId="0" applyFill="1" applyBorder="1"/>
    <xf numFmtId="0" fontId="0" fillId="3" borderId="2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/>
    </xf>
    <xf numFmtId="20" fontId="0" fillId="3" borderId="1" xfId="0" applyNumberFormat="1" applyFont="1" applyFill="1" applyBorder="1" applyAlignment="1">
      <alignment horizontal="left"/>
    </xf>
    <xf numFmtId="0" fontId="0" fillId="3" borderId="3" xfId="0" applyFill="1" applyBorder="1"/>
    <xf numFmtId="0" fontId="0" fillId="3" borderId="2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20" fontId="0" fillId="3" borderId="1" xfId="0" applyNumberFormat="1" applyFont="1" applyFill="1" applyBorder="1" applyAlignment="1">
      <alignment horizontal="left" vertical="center"/>
    </xf>
    <xf numFmtId="0" fontId="0" fillId="3" borderId="3" xfId="0" applyFill="1" applyBorder="1" applyAlignment="1"/>
    <xf numFmtId="20" fontId="0" fillId="3" borderId="1" xfId="0" applyNumberFormat="1" applyFont="1" applyFill="1" applyBorder="1"/>
    <xf numFmtId="0" fontId="0" fillId="3" borderId="1" xfId="0" applyFont="1" applyFill="1" applyBorder="1" applyAlignment="1">
      <alignment horizontal="center" wrapText="1"/>
    </xf>
    <xf numFmtId="0" fontId="0" fillId="3" borderId="3" xfId="0" applyFill="1" applyBorder="1" applyAlignment="1">
      <alignment vertical="center"/>
    </xf>
    <xf numFmtId="0" fontId="0" fillId="3" borderId="13" xfId="0" applyFont="1" applyFill="1" applyBorder="1" applyAlignment="1">
      <alignment horizontal="center"/>
    </xf>
    <xf numFmtId="0" fontId="0" fillId="3" borderId="14" xfId="0" applyFont="1" applyFill="1" applyBorder="1" applyAlignment="1">
      <alignment horizontal="center"/>
    </xf>
    <xf numFmtId="0" fontId="0" fillId="3" borderId="14" xfId="0" applyFont="1" applyFill="1" applyBorder="1" applyAlignment="1">
      <alignment horizontal="center" vertical="center"/>
    </xf>
    <xf numFmtId="0" fontId="0" fillId="3" borderId="14" xfId="0" applyFont="1" applyFill="1" applyBorder="1" applyAlignment="1">
      <alignment horizontal="center" wrapText="1"/>
    </xf>
    <xf numFmtId="0" fontId="0" fillId="3" borderId="14" xfId="0" applyNumberFormat="1" applyFont="1" applyFill="1" applyBorder="1" applyAlignment="1">
      <alignment horizontal="center" vertical="center"/>
    </xf>
    <xf numFmtId="20" fontId="0" fillId="3" borderId="14" xfId="0" applyNumberFormat="1" applyFont="1" applyFill="1" applyBorder="1" applyAlignment="1">
      <alignment horizontal="left" vertical="center"/>
    </xf>
    <xf numFmtId="0" fontId="0" fillId="3" borderId="15" xfId="0" applyFill="1" applyBorder="1" applyAlignment="1">
      <alignment vertical="center"/>
    </xf>
    <xf numFmtId="0" fontId="0" fillId="4" borderId="10" xfId="0" applyFont="1" applyFill="1" applyBorder="1" applyAlignment="1">
      <alignment horizontal="center"/>
    </xf>
    <xf numFmtId="0" fontId="0" fillId="4" borderId="11" xfId="0" applyFont="1" applyFill="1" applyBorder="1"/>
    <xf numFmtId="0" fontId="0" fillId="4" borderId="11" xfId="0" applyFont="1" applyFill="1" applyBorder="1" applyAlignment="1">
      <alignment horizontal="center"/>
    </xf>
    <xf numFmtId="0" fontId="0" fillId="4" borderId="11" xfId="0" applyFont="1" applyFill="1" applyBorder="1" applyAlignment="1">
      <alignment horizontal="center" vertical="center"/>
    </xf>
    <xf numFmtId="0" fontId="0" fillId="4" borderId="11" xfId="0" applyNumberFormat="1" applyFont="1" applyFill="1" applyBorder="1" applyAlignment="1">
      <alignment horizontal="center"/>
    </xf>
    <xf numFmtId="20" fontId="0" fillId="4" borderId="11" xfId="0" applyNumberFormat="1" applyFont="1" applyFill="1" applyBorder="1"/>
    <xf numFmtId="0" fontId="0" fillId="4" borderId="12" xfId="0" applyFill="1" applyBorder="1"/>
    <xf numFmtId="0" fontId="0" fillId="4" borderId="2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 vertical="center"/>
    </xf>
    <xf numFmtId="0" fontId="0" fillId="4" borderId="1" xfId="0" applyNumberFormat="1" applyFont="1" applyFill="1" applyBorder="1" applyAlignment="1">
      <alignment horizontal="center"/>
    </xf>
    <xf numFmtId="20" fontId="0" fillId="4" borderId="1" xfId="0" applyNumberFormat="1" applyFont="1" applyFill="1" applyBorder="1"/>
    <xf numFmtId="0" fontId="0" fillId="4" borderId="3" xfId="0" applyFill="1" applyBorder="1"/>
    <xf numFmtId="20" fontId="0" fillId="4" borderId="1" xfId="0" applyNumberFormat="1" applyFont="1" applyFill="1" applyBorder="1" applyAlignment="1">
      <alignment horizontal="left" vertical="center"/>
    </xf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 vertical="center"/>
    </xf>
    <xf numFmtId="0" fontId="0" fillId="4" borderId="5" xfId="0" applyNumberFormat="1" applyFont="1" applyFill="1" applyBorder="1" applyAlignment="1">
      <alignment horizontal="center"/>
    </xf>
    <xf numFmtId="20" fontId="0" fillId="4" borderId="5" xfId="0" applyNumberFormat="1" applyFont="1" applyFill="1" applyBorder="1"/>
    <xf numFmtId="0" fontId="0" fillId="4" borderId="6" xfId="0" applyFill="1" applyBorder="1"/>
    <xf numFmtId="0" fontId="0" fillId="4" borderId="1" xfId="0" applyFont="1" applyFill="1" applyBorder="1" applyAlignment="1">
      <alignment horizontal="left" wrapText="1"/>
    </xf>
    <xf numFmtId="0" fontId="1" fillId="5" borderId="8" xfId="0" applyFont="1" applyFill="1" applyBorder="1" applyAlignment="1">
      <alignment horizontal="center"/>
    </xf>
    <xf numFmtId="0" fontId="0" fillId="5" borderId="11" xfId="0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wrapText="1"/>
    </xf>
    <xf numFmtId="0" fontId="0" fillId="5" borderId="14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horizontal="center"/>
    </xf>
    <xf numFmtId="0" fontId="0" fillId="5" borderId="11" xfId="0" applyNumberFormat="1" applyFont="1" applyFill="1" applyBorder="1" applyAlignment="1">
      <alignment horizontal="center"/>
    </xf>
    <xf numFmtId="0" fontId="0" fillId="5" borderId="1" xfId="0" applyNumberFormat="1" applyFont="1" applyFill="1" applyBorder="1" applyAlignment="1">
      <alignment horizontal="center"/>
    </xf>
    <xf numFmtId="0" fontId="0" fillId="5" borderId="1" xfId="0" applyNumberFormat="1" applyFont="1" applyFill="1" applyBorder="1" applyAlignment="1">
      <alignment horizontal="center" vertical="center"/>
    </xf>
    <xf numFmtId="0" fontId="0" fillId="5" borderId="14" xfId="0" applyNumberFormat="1" applyFont="1" applyFill="1" applyBorder="1" applyAlignment="1">
      <alignment horizontal="center" vertical="center"/>
    </xf>
    <xf numFmtId="0" fontId="0" fillId="5" borderId="5" xfId="0" applyNumberFormat="1" applyFont="1" applyFill="1" applyBorder="1" applyAlignment="1">
      <alignment horizontal="center"/>
    </xf>
    <xf numFmtId="0" fontId="0" fillId="5" borderId="11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/>
    </xf>
    <xf numFmtId="43" fontId="4" fillId="6" borderId="11" xfId="0" applyNumberFormat="1" applyFont="1" applyFill="1" applyBorder="1" applyAlignment="1">
      <alignment horizontal="left" vertical="top"/>
    </xf>
    <xf numFmtId="43" fontId="4" fillId="6" borderId="17" xfId="0" applyNumberFormat="1" applyFont="1" applyFill="1" applyBorder="1" applyAlignment="1">
      <alignment vertical="top"/>
    </xf>
    <xf numFmtId="43" fontId="4" fillId="6" borderId="1" xfId="0" applyNumberFormat="1" applyFont="1" applyFill="1" applyBorder="1" applyAlignment="1">
      <alignment vertical="top"/>
    </xf>
    <xf numFmtId="0" fontId="0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3" fontId="0" fillId="0" borderId="0" xfId="1" applyFont="1" applyFill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5" fillId="6" borderId="11" xfId="0" applyNumberFormat="1" applyFont="1" applyFill="1" applyBorder="1" applyAlignment="1">
      <alignment horizontal="center"/>
    </xf>
    <xf numFmtId="0" fontId="5" fillId="6" borderId="1" xfId="0" applyNumberFormat="1" applyFont="1" applyFill="1" applyBorder="1" applyAlignment="1">
      <alignment horizontal="center"/>
    </xf>
    <xf numFmtId="0" fontId="5" fillId="6" borderId="1" xfId="0" applyNumberFormat="1" applyFont="1" applyFill="1" applyBorder="1" applyAlignment="1">
      <alignment horizontal="center" vertical="center"/>
    </xf>
    <xf numFmtId="0" fontId="5" fillId="6" borderId="1" xfId="0" applyNumberFormat="1" applyFont="1" applyFill="1" applyBorder="1" applyAlignment="1">
      <alignment horizontal="center" wrapText="1"/>
    </xf>
    <xf numFmtId="0" fontId="5" fillId="6" borderId="1" xfId="0" applyFont="1" applyFill="1" applyBorder="1" applyAlignment="1">
      <alignment horizontal="center" vertical="center"/>
    </xf>
    <xf numFmtId="0" fontId="5" fillId="6" borderId="5" xfId="0" applyNumberFormat="1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center" wrapText="1"/>
    </xf>
    <xf numFmtId="43" fontId="4" fillId="7" borderId="11" xfId="1" applyFont="1" applyFill="1" applyBorder="1" applyAlignment="1">
      <alignment horizontal="center"/>
    </xf>
    <xf numFmtId="43" fontId="4" fillId="7" borderId="18" xfId="1" applyFont="1" applyFill="1" applyBorder="1" applyAlignment="1">
      <alignment horizontal="center"/>
    </xf>
    <xf numFmtId="43" fontId="0" fillId="7" borderId="11" xfId="1" applyFont="1" applyFill="1" applyBorder="1" applyAlignment="1">
      <alignment horizontal="center" vertical="center"/>
    </xf>
    <xf numFmtId="43" fontId="0" fillId="7" borderId="1" xfId="1" applyFont="1" applyFill="1" applyBorder="1" applyAlignment="1">
      <alignment horizontal="center" vertical="center"/>
    </xf>
    <xf numFmtId="43" fontId="0" fillId="7" borderId="1" xfId="1" applyFont="1" applyFill="1" applyBorder="1" applyAlignment="1">
      <alignment horizontal="center" vertical="center" wrapText="1"/>
    </xf>
    <xf numFmtId="43" fontId="0" fillId="7" borderId="14" xfId="1" applyFont="1" applyFill="1" applyBorder="1" applyAlignment="1">
      <alignment horizontal="center" vertical="center" wrapText="1"/>
    </xf>
    <xf numFmtId="43" fontId="0" fillId="7" borderId="18" xfId="1" applyFont="1" applyFill="1" applyBorder="1" applyAlignment="1">
      <alignment horizontal="center" vertical="center"/>
    </xf>
    <xf numFmtId="43" fontId="0" fillId="7" borderId="14" xfId="1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 wrapText="1"/>
    </xf>
    <xf numFmtId="43" fontId="7" fillId="6" borderId="11" xfId="0" applyNumberFormat="1" applyFont="1" applyFill="1" applyBorder="1" applyAlignment="1">
      <alignment horizontal="left" vertical="top"/>
    </xf>
    <xf numFmtId="43" fontId="7" fillId="6" borderId="1" xfId="0" applyNumberFormat="1" applyFont="1" applyFill="1" applyBorder="1" applyAlignment="1">
      <alignment vertical="top"/>
    </xf>
    <xf numFmtId="43" fontId="7" fillId="6" borderId="17" xfId="0" applyNumberFormat="1" applyFont="1" applyFill="1" applyBorder="1" applyAlignment="1">
      <alignment vertical="top"/>
    </xf>
    <xf numFmtId="43" fontId="7" fillId="6" borderId="11" xfId="1" applyFont="1" applyFill="1" applyBorder="1" applyAlignment="1">
      <alignment horizontal="center"/>
    </xf>
    <xf numFmtId="43" fontId="7" fillId="6" borderId="11" xfId="1" applyFont="1" applyFill="1" applyBorder="1" applyAlignment="1">
      <alignment horizontal="right" vertical="top"/>
    </xf>
    <xf numFmtId="43" fontId="7" fillId="6" borderId="18" xfId="1" applyFont="1" applyFill="1" applyBorder="1" applyAlignment="1">
      <alignment horizontal="right" vertical="top"/>
    </xf>
    <xf numFmtId="43" fontId="7" fillId="6" borderId="17" xfId="1" applyFont="1" applyFill="1" applyBorder="1" applyAlignment="1">
      <alignment horizontal="right" vertical="top"/>
    </xf>
    <xf numFmtId="0" fontId="1" fillId="8" borderId="8" xfId="0" applyFont="1" applyFill="1" applyBorder="1" applyAlignment="1">
      <alignment horizontal="center" wrapText="1"/>
    </xf>
    <xf numFmtId="43" fontId="7" fillId="6" borderId="8" xfId="0" applyNumberFormat="1" applyFont="1" applyFill="1" applyBorder="1" applyAlignment="1">
      <alignment horizontal="left" vertical="top"/>
    </xf>
    <xf numFmtId="43" fontId="7" fillId="6" borderId="16" xfId="0" applyNumberFormat="1" applyFont="1" applyFill="1" applyBorder="1" applyAlignment="1">
      <alignment horizontal="left" vertical="top"/>
    </xf>
    <xf numFmtId="43" fontId="4" fillId="6" borderId="8" xfId="0" applyNumberFormat="1" applyFont="1" applyFill="1" applyBorder="1" applyAlignment="1">
      <alignment horizontal="left" vertical="top"/>
    </xf>
    <xf numFmtId="43" fontId="4" fillId="6" borderId="16" xfId="0" applyNumberFormat="1" applyFont="1" applyFill="1" applyBorder="1" applyAlignment="1">
      <alignment horizontal="left" vertical="top"/>
    </xf>
    <xf numFmtId="43" fontId="7" fillId="6" borderId="14" xfId="0" applyNumberFormat="1" applyFont="1" applyFill="1" applyBorder="1" applyAlignment="1">
      <alignment horizontal="center" vertical="top"/>
    </xf>
    <xf numFmtId="43" fontId="7" fillId="6" borderId="17" xfId="0" applyNumberFormat="1" applyFont="1" applyFill="1" applyBorder="1" applyAlignment="1">
      <alignment horizontal="center" vertical="top"/>
    </xf>
    <xf numFmtId="43" fontId="7" fillId="6" borderId="18" xfId="0" applyNumberFormat="1" applyFont="1" applyFill="1" applyBorder="1" applyAlignment="1">
      <alignment horizontal="center" vertical="top"/>
    </xf>
    <xf numFmtId="43" fontId="4" fillId="6" borderId="14" xfId="0" applyNumberFormat="1" applyFont="1" applyFill="1" applyBorder="1" applyAlignment="1">
      <alignment horizontal="center" vertical="top"/>
    </xf>
    <xf numFmtId="43" fontId="4" fillId="6" borderId="17" xfId="0" applyNumberFormat="1" applyFont="1" applyFill="1" applyBorder="1" applyAlignment="1">
      <alignment horizontal="center" vertical="top"/>
    </xf>
    <xf numFmtId="43" fontId="4" fillId="6" borderId="18" xfId="0" applyNumberFormat="1" applyFont="1" applyFill="1" applyBorder="1" applyAlignment="1">
      <alignment horizontal="center" vertical="top"/>
    </xf>
    <xf numFmtId="43" fontId="7" fillId="6" borderId="16" xfId="0" applyNumberFormat="1" applyFont="1" applyFill="1" applyBorder="1" applyAlignment="1">
      <alignment horizontal="center" vertical="top"/>
    </xf>
    <xf numFmtId="43" fontId="4" fillId="6" borderId="16" xfId="0" applyNumberFormat="1" applyFont="1" applyFill="1" applyBorder="1" applyAlignment="1">
      <alignment horizontal="center" vertical="top"/>
    </xf>
    <xf numFmtId="43" fontId="7" fillId="6" borderId="17" xfId="0" applyNumberFormat="1" applyFont="1" applyFill="1" applyBorder="1" applyAlignment="1">
      <alignment horizontal="left" vertical="top"/>
    </xf>
    <xf numFmtId="43" fontId="4" fillId="6" borderId="17" xfId="0" applyNumberFormat="1" applyFont="1" applyFill="1" applyBorder="1" applyAlignment="1">
      <alignment horizontal="left" vertical="top"/>
    </xf>
    <xf numFmtId="43" fontId="7" fillId="6" borderId="1" xfId="0" applyNumberFormat="1" applyFont="1" applyFill="1" applyBorder="1" applyAlignment="1">
      <alignment horizontal="center" vertical="top"/>
    </xf>
    <xf numFmtId="43" fontId="7" fillId="6" borderId="8" xfId="1" applyFont="1" applyFill="1" applyBorder="1" applyAlignment="1">
      <alignment horizontal="right" vertical="top"/>
    </xf>
    <xf numFmtId="43" fontId="7" fillId="6" borderId="18" xfId="1" applyFont="1" applyFill="1" applyBorder="1" applyAlignment="1">
      <alignment horizontal="right" vertical="top"/>
    </xf>
    <xf numFmtId="43" fontId="7" fillId="6" borderId="14" xfId="1" applyFont="1" applyFill="1" applyBorder="1" applyAlignment="1">
      <alignment horizontal="right" vertical="top"/>
    </xf>
    <xf numFmtId="43" fontId="7" fillId="6" borderId="17" xfId="1" applyFont="1" applyFill="1" applyBorder="1" applyAlignment="1">
      <alignment horizontal="right" vertical="top"/>
    </xf>
    <xf numFmtId="43" fontId="7" fillId="6" borderId="16" xfId="1" applyFont="1" applyFill="1" applyBorder="1" applyAlignment="1">
      <alignment horizontal="right" vertical="top"/>
    </xf>
    <xf numFmtId="43" fontId="0" fillId="0" borderId="0" xfId="0" applyNumberForma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"/>
  <sheetViews>
    <sheetView tabSelected="1" topLeftCell="A10" zoomScale="80" zoomScaleNormal="80" workbookViewId="0">
      <pane xSplit="1" topLeftCell="N1" activePane="topRight" state="frozen"/>
      <selection pane="topRight" activeCell="A33" sqref="A33:A34"/>
    </sheetView>
  </sheetViews>
  <sheetFormatPr defaultRowHeight="14.4" x14ac:dyDescent="0.3"/>
  <cols>
    <col min="1" max="1" width="16.109375" customWidth="1"/>
    <col min="2" max="2" width="5.5546875" style="3" customWidth="1"/>
    <col min="3" max="3" width="5.5546875" customWidth="1"/>
    <col min="4" max="4" width="11.109375" customWidth="1"/>
    <col min="5" max="5" width="22.6640625" style="3" customWidth="1"/>
    <col min="6" max="6" width="10" style="96" customWidth="1"/>
    <col min="7" max="7" width="14.44140625" style="3" customWidth="1"/>
    <col min="8" max="8" width="11.88671875" style="3" customWidth="1"/>
    <col min="9" max="9" width="15.5546875" style="3" customWidth="1"/>
    <col min="10" max="10" width="9.5546875" customWidth="1"/>
    <col min="11" max="11" width="15.5546875" customWidth="1"/>
    <col min="12" max="12" width="11.44140625" customWidth="1"/>
    <col min="13" max="13" width="9.5546875" customWidth="1"/>
    <col min="14" max="14" width="8.88671875" customWidth="1"/>
    <col min="15" max="15" width="13" customWidth="1"/>
    <col min="16" max="16" width="10.44140625" customWidth="1"/>
    <col min="17" max="17" width="10.5546875" customWidth="1"/>
    <col min="18" max="18" width="10.109375" customWidth="1"/>
    <col min="19" max="22" width="10.33203125" customWidth="1"/>
    <col min="23" max="23" width="10" customWidth="1"/>
    <col min="24" max="24" width="26.109375" customWidth="1"/>
    <col min="25" max="25" width="55.33203125" customWidth="1"/>
  </cols>
  <sheetData>
    <row r="1" spans="1:25" ht="15.6" x14ac:dyDescent="0.3">
      <c r="B1" s="4" t="s">
        <v>59</v>
      </c>
      <c r="E1" s="4"/>
      <c r="F1" s="93"/>
      <c r="G1" s="4"/>
      <c r="H1" s="4"/>
      <c r="I1" s="4"/>
      <c r="K1" s="1"/>
      <c r="L1" t="s">
        <v>7</v>
      </c>
    </row>
    <row r="2" spans="1:25" ht="15" thickBot="1" x14ac:dyDescent="0.35">
      <c r="B2" s="2" t="s">
        <v>2</v>
      </c>
      <c r="E2" s="2"/>
      <c r="F2" s="94"/>
      <c r="G2" s="2"/>
      <c r="H2" s="2"/>
      <c r="I2" s="2"/>
    </row>
    <row r="3" spans="1:25" ht="57" customHeight="1" thickBot="1" x14ac:dyDescent="0.35">
      <c r="A3" s="7" t="s">
        <v>0</v>
      </c>
      <c r="B3" s="7" t="s">
        <v>54</v>
      </c>
      <c r="C3" s="9" t="s">
        <v>6</v>
      </c>
      <c r="D3" s="7" t="s">
        <v>1</v>
      </c>
      <c r="E3" s="7" t="s">
        <v>63</v>
      </c>
      <c r="F3" s="113" t="s">
        <v>129</v>
      </c>
      <c r="G3" s="70" t="s">
        <v>121</v>
      </c>
      <c r="H3" s="70" t="s">
        <v>23</v>
      </c>
      <c r="I3" s="7" t="s">
        <v>35</v>
      </c>
      <c r="J3" s="7" t="s">
        <v>14</v>
      </c>
      <c r="K3" s="7" t="s">
        <v>3</v>
      </c>
      <c r="L3" s="85" t="s">
        <v>122</v>
      </c>
      <c r="M3" s="85" t="s">
        <v>10</v>
      </c>
      <c r="N3" s="85" t="s">
        <v>4</v>
      </c>
      <c r="O3" s="103" t="s">
        <v>76</v>
      </c>
      <c r="P3" s="121" t="s">
        <v>123</v>
      </c>
      <c r="Q3" s="121" t="s">
        <v>124</v>
      </c>
      <c r="R3" s="85" t="s">
        <v>125</v>
      </c>
      <c r="S3" s="121" t="s">
        <v>126</v>
      </c>
      <c r="T3" s="104" t="s">
        <v>130</v>
      </c>
      <c r="U3" s="104" t="s">
        <v>131</v>
      </c>
      <c r="V3" s="121" t="s">
        <v>132</v>
      </c>
      <c r="W3" s="7" t="s">
        <v>5</v>
      </c>
      <c r="X3" s="7" t="s">
        <v>9</v>
      </c>
      <c r="Y3" s="8" t="s">
        <v>8</v>
      </c>
    </row>
    <row r="4" spans="1:25" ht="15" thickBot="1" x14ac:dyDescent="0.35">
      <c r="A4" s="19" t="s">
        <v>12</v>
      </c>
      <c r="B4" s="18" t="s">
        <v>11</v>
      </c>
      <c r="C4" s="20">
        <v>1</v>
      </c>
      <c r="D4" s="21" t="s">
        <v>13</v>
      </c>
      <c r="E4" s="21" t="s">
        <v>64</v>
      </c>
      <c r="F4" s="107">
        <f>(LEFT(E4,FIND("X",E4)-1)*(MID(E4,FIND("X",E4)+1,FIND("X",E4,FIND("X",E4)+1)-FIND("X",E4)-1))*MID(E4,1+FIND("X",E4,FIND("X",E4)+1),FIND(" ",E4)-1-FIND("X",E4,FIND("X",E4)+1)))+(IF(LEN(E4)&gt;50,(MID(E4,FIND("(",E4)+1,(FIND("X",E4,FIND("(",E4))-1)-FIND("(",E4)))*(MID(E4,(1+FIND("X",E4,FIND("(",E4))),(FIND("X",E4,(1+FIND("X",E4,FIND("(",E4))))-1)-(FIND("X",E4,FIND("(",E4)))))*(MID(E4,1+FIND("X",E4,(1+FIND("X",E4,(FIND("X",E4,FIND("(",E4)))))),FIND(" ",E4,FIND("(",E4))-(1+FIND("X",E4,(1+FIND("X",E4,(FIND("X",E4,FIND("(",E4))))))))),0))</f>
        <v>30.055999999999997</v>
      </c>
      <c r="G4" s="71">
        <v>30.05</v>
      </c>
      <c r="H4" s="71">
        <v>3</v>
      </c>
      <c r="I4" s="21" t="s">
        <v>36</v>
      </c>
      <c r="J4" s="21">
        <v>90</v>
      </c>
      <c r="K4" s="21">
        <v>25</v>
      </c>
      <c r="L4" s="82">
        <v>361</v>
      </c>
      <c r="M4" s="21"/>
      <c r="N4" s="77">
        <v>517</v>
      </c>
      <c r="O4" s="97">
        <v>12.28</v>
      </c>
      <c r="P4" s="114">
        <f>S4*H4/G4*3.6</f>
        <v>11.672852937412005</v>
      </c>
      <c r="Q4" s="114">
        <f>SUM(P4)</f>
        <v>11.672852937412005</v>
      </c>
      <c r="R4" s="87">
        <f>S4*H4</f>
        <v>97.435897435897431</v>
      </c>
      <c r="S4" s="117">
        <f>1000000*(38000/1000000*8/60)/(N4-L4)</f>
        <v>32.478632478632477</v>
      </c>
      <c r="T4" s="105">
        <f>1000000*(38000/1000000*8/60)/(N4-L4+100)</f>
        <v>19.791666666666664</v>
      </c>
      <c r="U4" s="105">
        <f t="shared" ref="U4" si="0">IF(N4-L4-100&gt;0,1000000*(38000/1000000*8/60)/(MAX(N4-L4-100,0)),"N/A")</f>
        <v>90.476190476190467</v>
      </c>
      <c r="V4" s="118">
        <f>AVERAGE(S4)</f>
        <v>32.478632478632477</v>
      </c>
      <c r="W4" s="22">
        <v>55</v>
      </c>
      <c r="X4" s="23" t="s">
        <v>15</v>
      </c>
      <c r="Y4" s="24"/>
    </row>
    <row r="5" spans="1:25" ht="15" thickBot="1" x14ac:dyDescent="0.35">
      <c r="A5" s="26" t="s">
        <v>21</v>
      </c>
      <c r="B5" s="25" t="s">
        <v>11</v>
      </c>
      <c r="C5" s="27">
        <v>4</v>
      </c>
      <c r="D5" s="28" t="s">
        <v>22</v>
      </c>
      <c r="E5" s="28" t="s">
        <v>64</v>
      </c>
      <c r="F5" s="108">
        <f t="shared" ref="F5:F68" si="1">(LEFT(E5,FIND("X",E5)-1)*(MID(E5,FIND("X",E5)+1,FIND("X",E5,FIND("X",E5)+1)-FIND("X",E5)-1))*MID(E5,1+FIND("X",E5,FIND("X",E5)+1),FIND(" ",E5)-1-FIND("X",E5,FIND("X",E5)+1)))+(IF(LEN(E5)&gt;50,(MID(E5,FIND("(",E5)+1,(FIND("X",E5,FIND("(",E5))-1)-FIND("(",E5)))*(MID(E5,(1+FIND("X",E5,FIND("(",E5))),(FIND("X",E5,(1+FIND("X",E5,FIND("(",E5))))-1)-(FIND("X",E5,FIND("(",E5)))))*(MID(E5,1+FIND("X",E5,(1+FIND("X",E5,(FIND("X",E5,FIND("(",E5)))))),FIND(" ",E5,FIND("(",E5))-(1+FIND("X",E5,(1+FIND("X",E5,(FIND("X",E5,FIND("(",E5))))))))),0))</f>
        <v>30.055999999999997</v>
      </c>
      <c r="G5" s="71">
        <v>30.05</v>
      </c>
      <c r="H5" s="72">
        <v>2</v>
      </c>
      <c r="I5" s="28" t="s">
        <v>36</v>
      </c>
      <c r="J5" s="28">
        <v>79.64</v>
      </c>
      <c r="K5" s="28">
        <v>25.5</v>
      </c>
      <c r="L5" s="73">
        <v>356</v>
      </c>
      <c r="M5" s="28">
        <v>25.5</v>
      </c>
      <c r="N5" s="78">
        <v>453</v>
      </c>
      <c r="O5" s="98" t="s">
        <v>85</v>
      </c>
      <c r="P5" s="114">
        <f t="shared" ref="P5:P10" si="2">S5*H5/G5*3.6</f>
        <v>12.515223767946891</v>
      </c>
      <c r="Q5" s="114">
        <f>SUM(P5)</f>
        <v>12.515223767946891</v>
      </c>
      <c r="R5" s="87">
        <f>S5*H5</f>
        <v>104.46735395189002</v>
      </c>
      <c r="S5" s="117">
        <f t="shared" ref="S5:S10" si="3">1000000*(38000/1000000*8/60)/(N5-L5)</f>
        <v>52.233676975945009</v>
      </c>
      <c r="T5" s="105">
        <f t="shared" ref="T5:T10" si="4">1000000*(38000/1000000*8/60)/(N5-L5+100)</f>
        <v>25.719120135363788</v>
      </c>
      <c r="U5" s="105" t="str">
        <f>IF(N5-L5-100&gt;0,1000000*(38000/1000000*8/60)/(MAX(N5-L5-100,0)),"N/A")</f>
        <v>N/A</v>
      </c>
      <c r="V5" s="118">
        <f t="shared" ref="V5" si="5">AVERAGE(S5)</f>
        <v>52.233676975945009</v>
      </c>
      <c r="W5" s="30">
        <v>57</v>
      </c>
      <c r="X5" s="31" t="s">
        <v>15</v>
      </c>
      <c r="Y5" s="32"/>
    </row>
    <row r="6" spans="1:25" ht="15" thickBot="1" x14ac:dyDescent="0.35">
      <c r="A6" s="34" t="s">
        <v>16</v>
      </c>
      <c r="B6" s="33" t="s">
        <v>11</v>
      </c>
      <c r="C6" s="35">
        <v>2</v>
      </c>
      <c r="D6" s="29" t="s">
        <v>24</v>
      </c>
      <c r="E6" s="29" t="s">
        <v>65</v>
      </c>
      <c r="F6" s="108">
        <f t="shared" si="1"/>
        <v>53.165000000000006</v>
      </c>
      <c r="G6" s="73">
        <v>53.16</v>
      </c>
      <c r="H6" s="73">
        <v>3</v>
      </c>
      <c r="I6" s="29" t="s">
        <v>36</v>
      </c>
      <c r="J6" s="29">
        <v>75.66</v>
      </c>
      <c r="K6" s="29">
        <v>25.3</v>
      </c>
      <c r="L6" s="73">
        <v>376</v>
      </c>
      <c r="M6" s="29">
        <v>25</v>
      </c>
      <c r="N6" s="79">
        <v>519</v>
      </c>
      <c r="O6" s="99" t="s">
        <v>86</v>
      </c>
      <c r="P6" s="114">
        <f t="shared" si="2"/>
        <v>7.1982193878356409</v>
      </c>
      <c r="Q6" s="122">
        <f>AVERAGE(P6:P7)</f>
        <v>15.146253295237493</v>
      </c>
      <c r="R6" s="124">
        <v>97.435897435897431</v>
      </c>
      <c r="S6" s="117">
        <f t="shared" si="3"/>
        <v>35.431235431235429</v>
      </c>
      <c r="T6" s="105">
        <f t="shared" si="4"/>
        <v>20.850480109739365</v>
      </c>
      <c r="U6" s="105">
        <f t="shared" ref="U6:U10" si="6">IF(N6-L6-100&gt;0,1000000*(38000/1000000*8/60)/(MAX(N6-L6-100,0)),"N/A")</f>
        <v>117.82945736434107</v>
      </c>
      <c r="V6" s="137">
        <f>AVERAGE(S6:S7)</f>
        <v>42.074592074592076</v>
      </c>
      <c r="W6" s="36">
        <v>54.6</v>
      </c>
      <c r="X6" s="37" t="s">
        <v>18</v>
      </c>
      <c r="Y6" s="38" t="s">
        <v>19</v>
      </c>
    </row>
    <row r="7" spans="1:25" ht="15" thickBot="1" x14ac:dyDescent="0.35">
      <c r="A7" s="34" t="s">
        <v>16</v>
      </c>
      <c r="B7" s="33" t="s">
        <v>11</v>
      </c>
      <c r="C7" s="35">
        <v>3</v>
      </c>
      <c r="D7" s="29" t="s">
        <v>17</v>
      </c>
      <c r="E7" s="29" t="s">
        <v>65</v>
      </c>
      <c r="F7" s="108">
        <f t="shared" si="1"/>
        <v>53.165000000000006</v>
      </c>
      <c r="G7" s="73">
        <v>53.16</v>
      </c>
      <c r="H7" s="73">
        <v>7</v>
      </c>
      <c r="I7" s="29" t="s">
        <v>36</v>
      </c>
      <c r="J7" s="29">
        <v>112.11</v>
      </c>
      <c r="K7" s="29">
        <v>25.5</v>
      </c>
      <c r="L7" s="73">
        <v>382</v>
      </c>
      <c r="M7" s="29">
        <v>25.4</v>
      </c>
      <c r="N7" s="79">
        <v>486</v>
      </c>
      <c r="O7" s="99" t="s">
        <v>87</v>
      </c>
      <c r="P7" s="114">
        <f t="shared" si="2"/>
        <v>23.094287202639347</v>
      </c>
      <c r="Q7" s="123"/>
      <c r="R7" s="125"/>
      <c r="S7" s="117">
        <f t="shared" si="3"/>
        <v>48.717948717948715</v>
      </c>
      <c r="T7" s="105">
        <f t="shared" si="4"/>
        <v>24.83660130718954</v>
      </c>
      <c r="U7" s="105">
        <f t="shared" si="6"/>
        <v>1266.6666666666665</v>
      </c>
      <c r="V7" s="138"/>
      <c r="W7" s="36">
        <v>55.4</v>
      </c>
      <c r="X7" s="37" t="s">
        <v>18</v>
      </c>
      <c r="Y7" s="38" t="s">
        <v>20</v>
      </c>
    </row>
    <row r="8" spans="1:25" ht="28.5" customHeight="1" thickBot="1" x14ac:dyDescent="0.35">
      <c r="A8" s="26" t="s">
        <v>25</v>
      </c>
      <c r="B8" s="25" t="s">
        <v>11</v>
      </c>
      <c r="C8" s="27">
        <v>5</v>
      </c>
      <c r="D8" s="28" t="s">
        <v>26</v>
      </c>
      <c r="E8" s="40" t="s">
        <v>127</v>
      </c>
      <c r="F8" s="108">
        <f t="shared" si="1"/>
        <v>448.38221999999996</v>
      </c>
      <c r="G8" s="74">
        <v>448.38</v>
      </c>
      <c r="H8" s="72">
        <v>7</v>
      </c>
      <c r="I8" s="28" t="s">
        <v>36</v>
      </c>
      <c r="J8" s="28">
        <v>116.42</v>
      </c>
      <c r="K8" s="28">
        <v>25.7</v>
      </c>
      <c r="L8" s="73">
        <v>367</v>
      </c>
      <c r="M8" s="28">
        <v>25.5</v>
      </c>
      <c r="N8" s="78">
        <v>391</v>
      </c>
      <c r="O8" s="100" t="s">
        <v>84</v>
      </c>
      <c r="P8" s="114">
        <f t="shared" si="2"/>
        <v>11.864935991792674</v>
      </c>
      <c r="Q8" s="122">
        <f>AVERAGE(P8:P10)</f>
        <v>11.864935991792672</v>
      </c>
      <c r="R8" s="124">
        <f>AVERAGE(S8:S10)*AVERAGE(H8:H10)</f>
        <v>1477.7777777777776</v>
      </c>
      <c r="S8" s="117">
        <f t="shared" si="3"/>
        <v>211.11111111111109</v>
      </c>
      <c r="T8" s="105">
        <f t="shared" si="4"/>
        <v>40.860215053763433</v>
      </c>
      <c r="U8" s="105" t="str">
        <f t="shared" si="6"/>
        <v>N/A</v>
      </c>
      <c r="V8" s="139">
        <f>AVERAGE(S8:S10)</f>
        <v>211.11111111111109</v>
      </c>
      <c r="W8" s="30">
        <v>53.5</v>
      </c>
      <c r="X8" s="37" t="s">
        <v>18</v>
      </c>
      <c r="Y8" s="32" t="s">
        <v>29</v>
      </c>
    </row>
    <row r="9" spans="1:25" ht="31.5" customHeight="1" thickBot="1" x14ac:dyDescent="0.35">
      <c r="A9" s="26"/>
      <c r="B9" s="25"/>
      <c r="C9" s="27">
        <v>6</v>
      </c>
      <c r="D9" s="28" t="s">
        <v>26</v>
      </c>
      <c r="E9" s="40" t="s">
        <v>127</v>
      </c>
      <c r="F9" s="108">
        <f t="shared" si="1"/>
        <v>448.38221999999996</v>
      </c>
      <c r="G9" s="74">
        <v>448.38</v>
      </c>
      <c r="H9" s="72">
        <v>7</v>
      </c>
      <c r="I9" s="28" t="s">
        <v>36</v>
      </c>
      <c r="J9" s="28">
        <v>317.67</v>
      </c>
      <c r="K9" s="28">
        <v>25.7</v>
      </c>
      <c r="L9" s="73">
        <v>367</v>
      </c>
      <c r="M9" s="28">
        <v>25.5</v>
      </c>
      <c r="N9" s="78">
        <v>391</v>
      </c>
      <c r="O9" s="100" t="s">
        <v>84</v>
      </c>
      <c r="P9" s="114">
        <f t="shared" si="2"/>
        <v>11.864935991792674</v>
      </c>
      <c r="Q9" s="134"/>
      <c r="R9" s="135"/>
      <c r="S9" s="117">
        <f t="shared" si="3"/>
        <v>211.11111111111109</v>
      </c>
      <c r="T9" s="105">
        <f t="shared" si="4"/>
        <v>40.860215053763433</v>
      </c>
      <c r="U9" s="105" t="str">
        <f t="shared" si="6"/>
        <v>N/A</v>
      </c>
      <c r="V9" s="140"/>
      <c r="W9" s="30">
        <v>53.5</v>
      </c>
      <c r="X9" s="37" t="s">
        <v>18</v>
      </c>
      <c r="Y9" s="32" t="s">
        <v>29</v>
      </c>
    </row>
    <row r="10" spans="1:25" ht="63" customHeight="1" thickBot="1" x14ac:dyDescent="0.35">
      <c r="A10" s="26"/>
      <c r="B10" s="25"/>
      <c r="C10" s="27">
        <v>7</v>
      </c>
      <c r="D10" s="28" t="s">
        <v>26</v>
      </c>
      <c r="E10" s="40" t="s">
        <v>127</v>
      </c>
      <c r="F10" s="109">
        <f t="shared" si="1"/>
        <v>448.38221999999996</v>
      </c>
      <c r="G10" s="74">
        <v>448.38</v>
      </c>
      <c r="H10" s="72">
        <v>7</v>
      </c>
      <c r="I10" s="28" t="s">
        <v>36</v>
      </c>
      <c r="J10" s="28">
        <v>185.87</v>
      </c>
      <c r="K10" s="28">
        <v>25.7</v>
      </c>
      <c r="L10" s="73">
        <v>367</v>
      </c>
      <c r="M10" s="28">
        <v>25.5</v>
      </c>
      <c r="N10" s="78">
        <v>391</v>
      </c>
      <c r="O10" s="100" t="s">
        <v>84</v>
      </c>
      <c r="P10" s="114">
        <f t="shared" si="2"/>
        <v>11.864935991792674</v>
      </c>
      <c r="Q10" s="123"/>
      <c r="R10" s="125"/>
      <c r="S10" s="117">
        <f t="shared" si="3"/>
        <v>211.11111111111109</v>
      </c>
      <c r="T10" s="105">
        <f t="shared" si="4"/>
        <v>40.860215053763433</v>
      </c>
      <c r="U10" s="105" t="str">
        <f t="shared" si="6"/>
        <v>N/A</v>
      </c>
      <c r="V10" s="138"/>
      <c r="W10" s="30">
        <v>53.5</v>
      </c>
      <c r="X10" s="37" t="s">
        <v>18</v>
      </c>
      <c r="Y10" s="32" t="s">
        <v>29</v>
      </c>
    </row>
    <row r="11" spans="1:25" ht="15" thickBot="1" x14ac:dyDescent="0.35">
      <c r="A11" s="11"/>
      <c r="B11" s="25"/>
      <c r="C11" s="17" t="s">
        <v>27</v>
      </c>
      <c r="D11" s="10" t="s">
        <v>26</v>
      </c>
      <c r="E11" s="10" t="s">
        <v>45</v>
      </c>
      <c r="F11" s="108" t="e">
        <f t="shared" si="1"/>
        <v>#VALUE!</v>
      </c>
      <c r="G11" s="72"/>
      <c r="H11" s="72">
        <v>7</v>
      </c>
      <c r="I11" s="10" t="s">
        <v>36</v>
      </c>
      <c r="J11" s="10" t="s">
        <v>28</v>
      </c>
      <c r="K11" s="10">
        <v>0</v>
      </c>
      <c r="L11" s="73">
        <v>0</v>
      </c>
      <c r="M11" s="10">
        <v>0</v>
      </c>
      <c r="N11" s="78">
        <v>0</v>
      </c>
      <c r="O11" s="98">
        <v>3.7</v>
      </c>
      <c r="P11" s="114"/>
      <c r="Q11" s="114"/>
      <c r="R11" s="87"/>
      <c r="S11" s="117"/>
      <c r="T11" s="106"/>
      <c r="U11" s="106"/>
      <c r="V11" s="119"/>
      <c r="W11" s="13">
        <v>0</v>
      </c>
      <c r="X11" s="14"/>
      <c r="Y11" s="15" t="s">
        <v>30</v>
      </c>
    </row>
    <row r="12" spans="1:25" ht="15" thickBot="1" x14ac:dyDescent="0.35">
      <c r="A12" s="28" t="s">
        <v>31</v>
      </c>
      <c r="B12" s="25" t="s">
        <v>11</v>
      </c>
      <c r="C12" s="28">
        <v>8</v>
      </c>
      <c r="D12" s="28" t="s">
        <v>32</v>
      </c>
      <c r="E12" s="28" t="s">
        <v>66</v>
      </c>
      <c r="F12" s="108">
        <f t="shared" si="1"/>
        <v>200.52500000000001</v>
      </c>
      <c r="G12" s="72">
        <v>200.52</v>
      </c>
      <c r="H12" s="72">
        <v>10</v>
      </c>
      <c r="I12" s="28" t="s">
        <v>36</v>
      </c>
      <c r="J12" s="28">
        <v>158.19999999999999</v>
      </c>
      <c r="K12" s="28">
        <v>26</v>
      </c>
      <c r="L12" s="73">
        <v>341</v>
      </c>
      <c r="M12" s="28">
        <v>26</v>
      </c>
      <c r="N12" s="78">
        <v>356</v>
      </c>
      <c r="O12" s="98" t="s">
        <v>113</v>
      </c>
      <c r="P12" s="114">
        <f t="shared" ref="P12:P20" si="7">S12*H12/G12*3.6</f>
        <v>60.642329942150397</v>
      </c>
      <c r="Q12" s="122">
        <f>AVERAGE(P12:P14)</f>
        <v>62.488811142312024</v>
      </c>
      <c r="R12" s="124">
        <f>AVERAGE(S12:S14)*AVERAGE(H12:H14)</f>
        <v>3480.6267806267806</v>
      </c>
      <c r="S12" s="117">
        <f t="shared" ref="S12:S20" si="8">1000000*(38000/1000000*8/60)/(N12-L12)</f>
        <v>337.77777777777771</v>
      </c>
      <c r="T12" s="105">
        <f t="shared" ref="T12:T20" si="9">1000000*(38000/1000000*8/60)/(N12-L12+100)</f>
        <v>44.05797101449275</v>
      </c>
      <c r="U12" s="105" t="str">
        <f t="shared" ref="U12:U20" si="10">IF(N12-L12-100&gt;0,1000000*(38000/1000000*8/60)/(MAX(N12-L12-100,0)),"N/A")</f>
        <v>N/A</v>
      </c>
      <c r="V12" s="139">
        <f>AVERAGE(S12:S14)</f>
        <v>348.06267806267806</v>
      </c>
      <c r="W12" s="30">
        <v>52.5</v>
      </c>
      <c r="X12" s="39" t="s">
        <v>39</v>
      </c>
      <c r="Y12" s="32"/>
    </row>
    <row r="13" spans="1:25" ht="15" thickBot="1" x14ac:dyDescent="0.35">
      <c r="A13" s="28"/>
      <c r="B13" s="25"/>
      <c r="C13" s="28">
        <v>9</v>
      </c>
      <c r="D13" s="28" t="s">
        <v>32</v>
      </c>
      <c r="E13" s="28" t="s">
        <v>66</v>
      </c>
      <c r="F13" s="108">
        <f t="shared" si="1"/>
        <v>200.52500000000001</v>
      </c>
      <c r="G13" s="72">
        <v>200.52</v>
      </c>
      <c r="H13" s="72">
        <v>10</v>
      </c>
      <c r="I13" s="28" t="s">
        <v>36</v>
      </c>
      <c r="J13" s="28">
        <v>163.74</v>
      </c>
      <c r="K13" s="28">
        <v>26.2</v>
      </c>
      <c r="L13" s="73">
        <v>343</v>
      </c>
      <c r="M13" s="28">
        <v>26</v>
      </c>
      <c r="N13" s="78">
        <v>356</v>
      </c>
      <c r="O13" s="98" t="s">
        <v>113</v>
      </c>
      <c r="P13" s="114">
        <f t="shared" si="7"/>
        <v>69.971919164019695</v>
      </c>
      <c r="Q13" s="134"/>
      <c r="R13" s="135"/>
      <c r="S13" s="117">
        <f t="shared" si="8"/>
        <v>389.74358974358972</v>
      </c>
      <c r="T13" s="105">
        <f t="shared" si="9"/>
        <v>44.837758112094392</v>
      </c>
      <c r="U13" s="105" t="str">
        <f t="shared" si="10"/>
        <v>N/A</v>
      </c>
      <c r="V13" s="140"/>
      <c r="W13" s="30">
        <v>52.5</v>
      </c>
      <c r="X13" s="39" t="s">
        <v>39</v>
      </c>
      <c r="Y13" s="32"/>
    </row>
    <row r="14" spans="1:25" ht="15" thickBot="1" x14ac:dyDescent="0.35">
      <c r="A14" s="28"/>
      <c r="B14" s="25"/>
      <c r="C14" s="28">
        <v>10</v>
      </c>
      <c r="D14" s="28" t="s">
        <v>32</v>
      </c>
      <c r="E14" s="28" t="s">
        <v>66</v>
      </c>
      <c r="F14" s="108">
        <f t="shared" si="1"/>
        <v>200.52500000000001</v>
      </c>
      <c r="G14" s="72">
        <v>200.52</v>
      </c>
      <c r="H14" s="72">
        <v>10</v>
      </c>
      <c r="I14" s="28" t="s">
        <v>36</v>
      </c>
      <c r="J14" s="28">
        <v>118.39</v>
      </c>
      <c r="K14" s="28">
        <v>26.2</v>
      </c>
      <c r="L14" s="72">
        <v>340</v>
      </c>
      <c r="M14" s="28">
        <v>26</v>
      </c>
      <c r="N14" s="78">
        <v>356</v>
      </c>
      <c r="O14" s="98" t="s">
        <v>113</v>
      </c>
      <c r="P14" s="114">
        <f t="shared" si="7"/>
        <v>56.852184320766</v>
      </c>
      <c r="Q14" s="123"/>
      <c r="R14" s="125"/>
      <c r="S14" s="117">
        <f t="shared" si="8"/>
        <v>316.66666666666663</v>
      </c>
      <c r="T14" s="105">
        <f t="shared" si="9"/>
        <v>43.678160919540225</v>
      </c>
      <c r="U14" s="105" t="str">
        <f t="shared" si="10"/>
        <v>N/A</v>
      </c>
      <c r="V14" s="138"/>
      <c r="W14" s="30">
        <v>52.5</v>
      </c>
      <c r="X14" s="39" t="s">
        <v>39</v>
      </c>
      <c r="Y14" s="32"/>
    </row>
    <row r="15" spans="1:25" ht="15" thickBot="1" x14ac:dyDescent="0.35">
      <c r="A15" s="28" t="s">
        <v>33</v>
      </c>
      <c r="B15" s="25" t="s">
        <v>11</v>
      </c>
      <c r="C15" s="28">
        <v>12</v>
      </c>
      <c r="D15" s="28" t="s">
        <v>34</v>
      </c>
      <c r="E15" s="28" t="s">
        <v>67</v>
      </c>
      <c r="F15" s="108">
        <f t="shared" si="1"/>
        <v>134.88670000000002</v>
      </c>
      <c r="G15" s="72">
        <v>134.88</v>
      </c>
      <c r="H15" s="72">
        <v>9</v>
      </c>
      <c r="I15" s="28" t="s">
        <v>37</v>
      </c>
      <c r="J15" s="28">
        <v>69.59</v>
      </c>
      <c r="K15" s="28">
        <v>26.3</v>
      </c>
      <c r="L15" s="84">
        <v>360</v>
      </c>
      <c r="M15" s="28">
        <v>26.3</v>
      </c>
      <c r="N15" s="78">
        <v>384</v>
      </c>
      <c r="O15" s="98" t="s">
        <v>83</v>
      </c>
      <c r="P15" s="114">
        <f t="shared" si="7"/>
        <v>50.711743772241995</v>
      </c>
      <c r="Q15" s="122">
        <f>AVERAGE(P15:P20)</f>
        <v>50.711743772241995</v>
      </c>
      <c r="R15" s="124">
        <f>AVERAGE(S15:S20)*AVERAGE(H15:H20)</f>
        <v>1899.9999999999998</v>
      </c>
      <c r="S15" s="117">
        <f t="shared" si="8"/>
        <v>211.11111111111109</v>
      </c>
      <c r="T15" s="105">
        <f t="shared" si="9"/>
        <v>40.860215053763433</v>
      </c>
      <c r="U15" s="105" t="str">
        <f t="shared" si="10"/>
        <v>N/A</v>
      </c>
      <c r="V15" s="139">
        <f>AVERAGE(S15:S20)</f>
        <v>211.11111111111109</v>
      </c>
      <c r="W15" s="30">
        <v>51.7</v>
      </c>
      <c r="X15" s="39" t="s">
        <v>39</v>
      </c>
      <c r="Y15" s="32"/>
    </row>
    <row r="16" spans="1:25" ht="15" thickBot="1" x14ac:dyDescent="0.35">
      <c r="A16" s="40"/>
      <c r="B16" s="25"/>
      <c r="C16" s="28">
        <v>13</v>
      </c>
      <c r="D16" s="28" t="s">
        <v>34</v>
      </c>
      <c r="E16" s="28" t="s">
        <v>67</v>
      </c>
      <c r="F16" s="108">
        <f t="shared" si="1"/>
        <v>134.88670000000002</v>
      </c>
      <c r="G16" s="72">
        <v>134.88</v>
      </c>
      <c r="H16" s="72">
        <v>9</v>
      </c>
      <c r="I16" s="28" t="s">
        <v>37</v>
      </c>
      <c r="J16" s="28">
        <v>33.21</v>
      </c>
      <c r="K16" s="28">
        <v>26.3</v>
      </c>
      <c r="L16" s="84">
        <v>360</v>
      </c>
      <c r="M16" s="28">
        <v>26.3</v>
      </c>
      <c r="N16" s="78">
        <v>384</v>
      </c>
      <c r="O16" s="98" t="s">
        <v>83</v>
      </c>
      <c r="P16" s="114">
        <f t="shared" si="7"/>
        <v>50.711743772241995</v>
      </c>
      <c r="Q16" s="134"/>
      <c r="R16" s="135"/>
      <c r="S16" s="117">
        <f t="shared" si="8"/>
        <v>211.11111111111109</v>
      </c>
      <c r="T16" s="105">
        <f t="shared" si="9"/>
        <v>40.860215053763433</v>
      </c>
      <c r="U16" s="105" t="str">
        <f t="shared" si="10"/>
        <v>N/A</v>
      </c>
      <c r="V16" s="140"/>
      <c r="W16" s="30">
        <v>51.7</v>
      </c>
      <c r="X16" s="39" t="s">
        <v>39</v>
      </c>
      <c r="Y16" s="32"/>
    </row>
    <row r="17" spans="1:25" ht="15" thickBot="1" x14ac:dyDescent="0.35">
      <c r="A17" s="28"/>
      <c r="B17" s="25"/>
      <c r="C17" s="28">
        <v>14</v>
      </c>
      <c r="D17" s="28" t="s">
        <v>34</v>
      </c>
      <c r="E17" s="28" t="s">
        <v>67</v>
      </c>
      <c r="F17" s="109">
        <f t="shared" si="1"/>
        <v>134.88670000000002</v>
      </c>
      <c r="G17" s="72">
        <v>134.88</v>
      </c>
      <c r="H17" s="72">
        <v>9</v>
      </c>
      <c r="I17" s="28" t="s">
        <v>37</v>
      </c>
      <c r="J17" s="28">
        <v>58.57</v>
      </c>
      <c r="K17" s="28">
        <v>26.3</v>
      </c>
      <c r="L17" s="84">
        <v>360</v>
      </c>
      <c r="M17" s="28">
        <v>26.3</v>
      </c>
      <c r="N17" s="78">
        <v>384</v>
      </c>
      <c r="O17" s="98" t="s">
        <v>83</v>
      </c>
      <c r="P17" s="114">
        <f t="shared" si="7"/>
        <v>50.711743772241995</v>
      </c>
      <c r="Q17" s="134"/>
      <c r="R17" s="135"/>
      <c r="S17" s="117">
        <f t="shared" si="8"/>
        <v>211.11111111111109</v>
      </c>
      <c r="T17" s="105">
        <f t="shared" si="9"/>
        <v>40.860215053763433</v>
      </c>
      <c r="U17" s="105" t="str">
        <f t="shared" si="10"/>
        <v>N/A</v>
      </c>
      <c r="V17" s="140"/>
      <c r="W17" s="30">
        <v>51.7</v>
      </c>
      <c r="X17" s="39" t="s">
        <v>39</v>
      </c>
      <c r="Y17" s="32"/>
    </row>
    <row r="18" spans="1:25" ht="15" thickBot="1" x14ac:dyDescent="0.35">
      <c r="A18" s="28"/>
      <c r="B18" s="25"/>
      <c r="C18" s="28">
        <v>15</v>
      </c>
      <c r="D18" s="28" t="s">
        <v>34</v>
      </c>
      <c r="E18" s="28" t="s">
        <v>67</v>
      </c>
      <c r="F18" s="108">
        <f t="shared" si="1"/>
        <v>134.88670000000002</v>
      </c>
      <c r="G18" s="72">
        <v>134.88</v>
      </c>
      <c r="H18" s="72">
        <v>9</v>
      </c>
      <c r="I18" s="28" t="s">
        <v>37</v>
      </c>
      <c r="J18" s="28">
        <v>71.97</v>
      </c>
      <c r="K18" s="28">
        <v>26.3</v>
      </c>
      <c r="L18" s="84">
        <v>360</v>
      </c>
      <c r="M18" s="28">
        <v>26.3</v>
      </c>
      <c r="N18" s="78">
        <v>384</v>
      </c>
      <c r="O18" s="98" t="s">
        <v>83</v>
      </c>
      <c r="P18" s="114">
        <f t="shared" si="7"/>
        <v>50.711743772241995</v>
      </c>
      <c r="Q18" s="134"/>
      <c r="R18" s="135"/>
      <c r="S18" s="117">
        <f t="shared" si="8"/>
        <v>211.11111111111109</v>
      </c>
      <c r="T18" s="105">
        <f t="shared" si="9"/>
        <v>40.860215053763433</v>
      </c>
      <c r="U18" s="105" t="str">
        <f t="shared" si="10"/>
        <v>N/A</v>
      </c>
      <c r="V18" s="140"/>
      <c r="W18" s="30">
        <v>51.7</v>
      </c>
      <c r="X18" s="39" t="s">
        <v>39</v>
      </c>
      <c r="Y18" s="32"/>
    </row>
    <row r="19" spans="1:25" ht="15" thickBot="1" x14ac:dyDescent="0.35">
      <c r="A19" s="28"/>
      <c r="B19" s="25"/>
      <c r="C19" s="28">
        <v>16</v>
      </c>
      <c r="D19" s="28" t="s">
        <v>34</v>
      </c>
      <c r="E19" s="28" t="s">
        <v>67</v>
      </c>
      <c r="F19" s="108">
        <f t="shared" si="1"/>
        <v>134.88670000000002</v>
      </c>
      <c r="G19" s="72">
        <v>134.88</v>
      </c>
      <c r="H19" s="72">
        <v>9</v>
      </c>
      <c r="I19" s="28" t="s">
        <v>37</v>
      </c>
      <c r="J19" s="28">
        <v>37.47</v>
      </c>
      <c r="K19" s="28">
        <v>26.3</v>
      </c>
      <c r="L19" s="84">
        <v>360</v>
      </c>
      <c r="M19" s="28">
        <v>26.3</v>
      </c>
      <c r="N19" s="78">
        <v>384</v>
      </c>
      <c r="O19" s="98" t="s">
        <v>83</v>
      </c>
      <c r="P19" s="114">
        <f t="shared" si="7"/>
        <v>50.711743772241995</v>
      </c>
      <c r="Q19" s="134"/>
      <c r="R19" s="135"/>
      <c r="S19" s="117">
        <f t="shared" si="8"/>
        <v>211.11111111111109</v>
      </c>
      <c r="T19" s="105">
        <f t="shared" si="9"/>
        <v>40.860215053763433</v>
      </c>
      <c r="U19" s="105" t="str">
        <f t="shared" si="10"/>
        <v>N/A</v>
      </c>
      <c r="V19" s="140"/>
      <c r="W19" s="30">
        <v>51.7</v>
      </c>
      <c r="X19" s="39" t="s">
        <v>39</v>
      </c>
      <c r="Y19" s="32"/>
    </row>
    <row r="20" spans="1:25" ht="15" thickBot="1" x14ac:dyDescent="0.35">
      <c r="A20" s="28"/>
      <c r="B20" s="25"/>
      <c r="C20" s="28">
        <v>17</v>
      </c>
      <c r="D20" s="28" t="s">
        <v>34</v>
      </c>
      <c r="E20" s="28" t="s">
        <v>67</v>
      </c>
      <c r="F20" s="108">
        <f t="shared" si="1"/>
        <v>134.88670000000002</v>
      </c>
      <c r="G20" s="72">
        <v>134.88</v>
      </c>
      <c r="H20" s="72">
        <v>9</v>
      </c>
      <c r="I20" s="28" t="s">
        <v>37</v>
      </c>
      <c r="J20" s="28">
        <v>45.71</v>
      </c>
      <c r="K20" s="28">
        <v>26.3</v>
      </c>
      <c r="L20" s="84">
        <v>360</v>
      </c>
      <c r="M20" s="28">
        <v>26.3</v>
      </c>
      <c r="N20" s="78">
        <v>384</v>
      </c>
      <c r="O20" s="98" t="s">
        <v>83</v>
      </c>
      <c r="P20" s="114">
        <f t="shared" si="7"/>
        <v>50.711743772241995</v>
      </c>
      <c r="Q20" s="123"/>
      <c r="R20" s="125"/>
      <c r="S20" s="117">
        <f t="shared" si="8"/>
        <v>211.11111111111109</v>
      </c>
      <c r="T20" s="105">
        <f t="shared" si="9"/>
        <v>40.860215053763433</v>
      </c>
      <c r="U20" s="105" t="str">
        <f t="shared" si="10"/>
        <v>N/A</v>
      </c>
      <c r="V20" s="138"/>
      <c r="W20" s="30">
        <v>51.7</v>
      </c>
      <c r="X20" s="39" t="s">
        <v>39</v>
      </c>
      <c r="Y20" s="32"/>
    </row>
    <row r="21" spans="1:25" ht="15" thickBot="1" x14ac:dyDescent="0.35">
      <c r="A21" s="10"/>
      <c r="B21" s="16"/>
      <c r="C21" s="10">
        <v>18</v>
      </c>
      <c r="D21" s="10" t="s">
        <v>34</v>
      </c>
      <c r="E21" s="10" t="s">
        <v>67</v>
      </c>
      <c r="F21" s="108">
        <f t="shared" si="1"/>
        <v>134.88670000000002</v>
      </c>
      <c r="G21" s="72">
        <v>134.88</v>
      </c>
      <c r="H21" s="72">
        <v>9</v>
      </c>
      <c r="I21" s="10" t="s">
        <v>37</v>
      </c>
      <c r="J21" s="10" t="s">
        <v>24</v>
      </c>
      <c r="K21" s="10"/>
      <c r="L21" s="72"/>
      <c r="M21" s="10"/>
      <c r="N21" s="78"/>
      <c r="O21" s="98"/>
      <c r="P21" s="114"/>
      <c r="Q21" s="114"/>
      <c r="R21" s="87"/>
      <c r="S21" s="117"/>
      <c r="T21" s="106"/>
      <c r="U21" s="106"/>
      <c r="V21" s="119"/>
      <c r="W21" s="13"/>
      <c r="X21" s="14"/>
      <c r="Y21" s="15" t="s">
        <v>53</v>
      </c>
    </row>
    <row r="22" spans="1:25" ht="15" thickBot="1" x14ac:dyDescent="0.35">
      <c r="A22" s="28" t="s">
        <v>40</v>
      </c>
      <c r="B22" s="25" t="s">
        <v>11</v>
      </c>
      <c r="C22" s="28">
        <v>23</v>
      </c>
      <c r="D22" s="28" t="s">
        <v>41</v>
      </c>
      <c r="E22" s="28" t="s">
        <v>68</v>
      </c>
      <c r="F22" s="108">
        <f t="shared" si="1"/>
        <v>68.312400000000011</v>
      </c>
      <c r="G22" s="72">
        <v>68.31</v>
      </c>
      <c r="H22" s="72">
        <v>2</v>
      </c>
      <c r="I22" s="28" t="s">
        <v>36</v>
      </c>
      <c r="J22" s="28">
        <v>77.64</v>
      </c>
      <c r="K22" s="28">
        <v>21.6</v>
      </c>
      <c r="L22" s="72">
        <v>346</v>
      </c>
      <c r="M22" s="28">
        <v>22</v>
      </c>
      <c r="N22" s="78">
        <v>399</v>
      </c>
      <c r="O22" s="98" t="s">
        <v>81</v>
      </c>
      <c r="P22" s="114">
        <f t="shared" ref="P22:P54" si="11">S22*H22/G22*3.6</f>
        <v>10.076151175412864</v>
      </c>
      <c r="Q22" s="122">
        <f>AVERAGE(P22:P25)</f>
        <v>12.640023524595044</v>
      </c>
      <c r="R22" s="124">
        <f>AVERAGE(S22:S25)*AVERAGE(H22:H25)</f>
        <v>239.84444637919097</v>
      </c>
      <c r="S22" s="117">
        <f t="shared" ref="S22:S54" si="12">1000000*(38000/1000000*8/60)/(N22-L22)</f>
        <v>95.597484276729546</v>
      </c>
      <c r="T22" s="105">
        <f t="shared" ref="T22:T82" si="13">1000000*(38000/1000000*8/60)/(N22-L22+100)</f>
        <v>33.11546840958605</v>
      </c>
      <c r="U22" s="105" t="str">
        <f t="shared" ref="U22:U82" si="14">IF(N22-L22-100&gt;0,1000000*(38000/1000000*8/60)/(MAX(N22-L22-100,0)),"N/A")</f>
        <v>N/A</v>
      </c>
      <c r="V22" s="139">
        <f>AVERAGE(S22:S25)</f>
        <v>119.92222318959548</v>
      </c>
      <c r="W22" s="30">
        <v>64</v>
      </c>
      <c r="X22" s="31" t="s">
        <v>15</v>
      </c>
      <c r="Y22" s="32"/>
    </row>
    <row r="23" spans="1:25" ht="15" thickBot="1" x14ac:dyDescent="0.35">
      <c r="A23" s="28"/>
      <c r="B23" s="25"/>
      <c r="C23" s="28">
        <v>24</v>
      </c>
      <c r="D23" s="28" t="s">
        <v>41</v>
      </c>
      <c r="E23" s="28" t="s">
        <v>68</v>
      </c>
      <c r="F23" s="108">
        <f t="shared" si="1"/>
        <v>68.312400000000011</v>
      </c>
      <c r="G23" s="72">
        <v>68.31</v>
      </c>
      <c r="H23" s="72">
        <v>2</v>
      </c>
      <c r="I23" s="28" t="s">
        <v>36</v>
      </c>
      <c r="J23" s="28">
        <v>76.650000000000006</v>
      </c>
      <c r="K23" s="28">
        <v>21.2</v>
      </c>
      <c r="L23" s="72">
        <v>344</v>
      </c>
      <c r="M23" s="28">
        <v>22</v>
      </c>
      <c r="N23" s="78">
        <v>385</v>
      </c>
      <c r="O23" s="98" t="s">
        <v>82</v>
      </c>
      <c r="P23" s="114">
        <f t="shared" si="11"/>
        <v>13.025268592606874</v>
      </c>
      <c r="Q23" s="134"/>
      <c r="R23" s="135"/>
      <c r="S23" s="117">
        <f t="shared" si="12"/>
        <v>123.57723577235771</v>
      </c>
      <c r="T23" s="105">
        <f t="shared" si="13"/>
        <v>35.933806146572103</v>
      </c>
      <c r="U23" s="105" t="str">
        <f t="shared" si="14"/>
        <v>N/A</v>
      </c>
      <c r="V23" s="140"/>
      <c r="W23" s="30">
        <v>64</v>
      </c>
      <c r="X23" s="31" t="s">
        <v>15</v>
      </c>
      <c r="Y23" s="32"/>
    </row>
    <row r="24" spans="1:25" ht="15" thickBot="1" x14ac:dyDescent="0.35">
      <c r="A24" s="28"/>
      <c r="B24" s="25"/>
      <c r="C24" s="28">
        <v>25</v>
      </c>
      <c r="D24" s="28" t="s">
        <v>41</v>
      </c>
      <c r="E24" s="28" t="s">
        <v>68</v>
      </c>
      <c r="F24" s="108">
        <f t="shared" si="1"/>
        <v>68.312400000000011</v>
      </c>
      <c r="G24" s="72">
        <v>68.31</v>
      </c>
      <c r="H24" s="72">
        <v>2</v>
      </c>
      <c r="I24" s="28" t="s">
        <v>36</v>
      </c>
      <c r="J24" s="28">
        <v>74.56</v>
      </c>
      <c r="K24" s="28">
        <v>20.7</v>
      </c>
      <c r="L24" s="72">
        <v>344</v>
      </c>
      <c r="M24" s="28">
        <v>22</v>
      </c>
      <c r="N24" s="78">
        <v>385</v>
      </c>
      <c r="O24" s="98" t="s">
        <v>82</v>
      </c>
      <c r="P24" s="114">
        <f t="shared" si="11"/>
        <v>13.025268592606874</v>
      </c>
      <c r="Q24" s="134"/>
      <c r="R24" s="135"/>
      <c r="S24" s="117">
        <f t="shared" si="12"/>
        <v>123.57723577235771</v>
      </c>
      <c r="T24" s="105">
        <f t="shared" si="13"/>
        <v>35.933806146572103</v>
      </c>
      <c r="U24" s="105" t="str">
        <f t="shared" si="14"/>
        <v>N/A</v>
      </c>
      <c r="V24" s="140"/>
      <c r="W24" s="30">
        <v>64</v>
      </c>
      <c r="X24" s="31" t="s">
        <v>15</v>
      </c>
      <c r="Y24" s="32"/>
    </row>
    <row r="25" spans="1:25" ht="15" thickBot="1" x14ac:dyDescent="0.35">
      <c r="A25" s="28"/>
      <c r="B25" s="25"/>
      <c r="C25" s="28">
        <v>26</v>
      </c>
      <c r="D25" s="28" t="s">
        <v>41</v>
      </c>
      <c r="E25" s="28" t="s">
        <v>68</v>
      </c>
      <c r="F25" s="108">
        <f t="shared" si="1"/>
        <v>68.312400000000011</v>
      </c>
      <c r="G25" s="72">
        <v>68.31</v>
      </c>
      <c r="H25" s="72">
        <v>2</v>
      </c>
      <c r="I25" s="28" t="s">
        <v>36</v>
      </c>
      <c r="J25" s="28">
        <v>62.95</v>
      </c>
      <c r="K25" s="28">
        <v>20.399999999999999</v>
      </c>
      <c r="L25" s="72">
        <v>348</v>
      </c>
      <c r="M25" s="28">
        <v>22</v>
      </c>
      <c r="N25" s="78">
        <v>385</v>
      </c>
      <c r="O25" s="98" t="s">
        <v>82</v>
      </c>
      <c r="P25" s="114">
        <f t="shared" si="11"/>
        <v>14.43340573775356</v>
      </c>
      <c r="Q25" s="123"/>
      <c r="R25" s="125"/>
      <c r="S25" s="117">
        <f t="shared" si="12"/>
        <v>136.93693693693692</v>
      </c>
      <c r="T25" s="105">
        <f t="shared" si="13"/>
        <v>36.982968369829678</v>
      </c>
      <c r="U25" s="105" t="str">
        <f t="shared" si="14"/>
        <v>N/A</v>
      </c>
      <c r="V25" s="138"/>
      <c r="W25" s="30">
        <v>64</v>
      </c>
      <c r="X25" s="31" t="s">
        <v>15</v>
      </c>
      <c r="Y25" s="32"/>
    </row>
    <row r="26" spans="1:25" ht="15" thickBot="1" x14ac:dyDescent="0.35">
      <c r="A26" s="28" t="s">
        <v>42</v>
      </c>
      <c r="B26" s="25" t="s">
        <v>11</v>
      </c>
      <c r="C26" s="28">
        <v>19</v>
      </c>
      <c r="D26" s="28" t="s">
        <v>24</v>
      </c>
      <c r="E26" s="28" t="s">
        <v>68</v>
      </c>
      <c r="F26" s="108">
        <f t="shared" si="1"/>
        <v>68.312400000000011</v>
      </c>
      <c r="G26" s="72">
        <v>68.31</v>
      </c>
      <c r="H26" s="72">
        <v>5</v>
      </c>
      <c r="I26" s="28" t="s">
        <v>36</v>
      </c>
      <c r="J26" s="28">
        <v>21.97</v>
      </c>
      <c r="K26" s="28">
        <v>22</v>
      </c>
      <c r="L26" s="72">
        <v>358</v>
      </c>
      <c r="M26" s="28">
        <v>24.5</v>
      </c>
      <c r="N26" s="78">
        <v>420</v>
      </c>
      <c r="O26" s="98" t="s">
        <v>78</v>
      </c>
      <c r="P26" s="114">
        <f t="shared" si="11"/>
        <v>21.533710173261358</v>
      </c>
      <c r="Q26" s="122">
        <f>AVERAGE(P26:P29)</f>
        <v>25.15150165921554</v>
      </c>
      <c r="R26" s="124">
        <f>AVERAGE(S26:S29)*AVERAGE(H26:H29)</f>
        <v>477.24974398361485</v>
      </c>
      <c r="S26" s="117">
        <f t="shared" si="12"/>
        <v>81.720430107526866</v>
      </c>
      <c r="T26" s="105">
        <f t="shared" si="13"/>
        <v>31.275720164609051</v>
      </c>
      <c r="U26" s="105" t="str">
        <f t="shared" si="14"/>
        <v>N/A</v>
      </c>
      <c r="V26" s="139">
        <f>AVERAGE(S26:S29)</f>
        <v>95.449948796722964</v>
      </c>
      <c r="W26" s="30">
        <v>56.4</v>
      </c>
      <c r="X26" s="31" t="s">
        <v>15</v>
      </c>
      <c r="Y26" s="32"/>
    </row>
    <row r="27" spans="1:25" ht="15" thickBot="1" x14ac:dyDescent="0.35">
      <c r="A27" s="28"/>
      <c r="B27" s="25"/>
      <c r="C27" s="28">
        <v>20</v>
      </c>
      <c r="D27" s="28" t="s">
        <v>24</v>
      </c>
      <c r="E27" s="28" t="s">
        <v>68</v>
      </c>
      <c r="F27" s="108">
        <f t="shared" si="1"/>
        <v>68.312400000000011</v>
      </c>
      <c r="G27" s="72">
        <v>68.31</v>
      </c>
      <c r="H27" s="72">
        <v>5</v>
      </c>
      <c r="I27" s="28" t="s">
        <v>36</v>
      </c>
      <c r="J27" s="28">
        <v>107</v>
      </c>
      <c r="K27" s="28">
        <v>23.4</v>
      </c>
      <c r="L27" s="72">
        <v>344</v>
      </c>
      <c r="M27" s="28">
        <v>24.5</v>
      </c>
      <c r="N27" s="78">
        <v>440</v>
      </c>
      <c r="O27" s="98" t="s">
        <v>79</v>
      </c>
      <c r="P27" s="114">
        <f t="shared" si="11"/>
        <v>13.907187820231297</v>
      </c>
      <c r="Q27" s="134"/>
      <c r="R27" s="135"/>
      <c r="S27" s="117">
        <f t="shared" si="12"/>
        <v>52.777777777777771</v>
      </c>
      <c r="T27" s="105">
        <f t="shared" si="13"/>
        <v>25.85034013605442</v>
      </c>
      <c r="U27" s="105" t="str">
        <f t="shared" si="14"/>
        <v>N/A</v>
      </c>
      <c r="V27" s="140"/>
      <c r="W27" s="30">
        <v>56.4</v>
      </c>
      <c r="X27" s="31" t="s">
        <v>15</v>
      </c>
      <c r="Y27" s="32"/>
    </row>
    <row r="28" spans="1:25" ht="15" thickBot="1" x14ac:dyDescent="0.35">
      <c r="A28" s="28"/>
      <c r="B28" s="25"/>
      <c r="C28" s="28">
        <v>21</v>
      </c>
      <c r="D28" s="28" t="s">
        <v>24</v>
      </c>
      <c r="E28" s="28" t="s">
        <v>68</v>
      </c>
      <c r="F28" s="108">
        <f t="shared" si="1"/>
        <v>68.312400000000011</v>
      </c>
      <c r="G28" s="72">
        <v>68.31</v>
      </c>
      <c r="H28" s="72">
        <v>5</v>
      </c>
      <c r="I28" s="28" t="s">
        <v>36</v>
      </c>
      <c r="J28" s="28">
        <v>13.77</v>
      </c>
      <c r="K28" s="28">
        <v>23</v>
      </c>
      <c r="L28" s="72">
        <v>408</v>
      </c>
      <c r="M28" s="28">
        <v>24.5</v>
      </c>
      <c r="N28" s="78">
        <v>448</v>
      </c>
      <c r="O28" s="98" t="s">
        <v>80</v>
      </c>
      <c r="P28" s="114">
        <f t="shared" si="11"/>
        <v>33.377250768555115</v>
      </c>
      <c r="Q28" s="134"/>
      <c r="R28" s="135"/>
      <c r="S28" s="117">
        <f t="shared" si="12"/>
        <v>126.66666666666666</v>
      </c>
      <c r="T28" s="105">
        <f t="shared" si="13"/>
        <v>36.190476190476183</v>
      </c>
      <c r="U28" s="105" t="str">
        <f t="shared" si="14"/>
        <v>N/A</v>
      </c>
      <c r="V28" s="140"/>
      <c r="W28" s="30">
        <v>56.4</v>
      </c>
      <c r="X28" s="31" t="s">
        <v>15</v>
      </c>
      <c r="Y28" s="32"/>
    </row>
    <row r="29" spans="1:25" ht="15" thickBot="1" x14ac:dyDescent="0.35">
      <c r="A29" s="28"/>
      <c r="B29" s="25"/>
      <c r="C29" s="28">
        <v>22</v>
      </c>
      <c r="D29" s="28" t="s">
        <v>24</v>
      </c>
      <c r="E29" s="28" t="s">
        <v>68</v>
      </c>
      <c r="F29" s="108">
        <f t="shared" si="1"/>
        <v>68.312400000000011</v>
      </c>
      <c r="G29" s="72">
        <v>68.31</v>
      </c>
      <c r="H29" s="72">
        <v>5</v>
      </c>
      <c r="I29" s="28" t="s">
        <v>36</v>
      </c>
      <c r="J29" s="28">
        <v>30.08</v>
      </c>
      <c r="K29" s="28">
        <v>22.8</v>
      </c>
      <c r="L29" s="72">
        <v>406</v>
      </c>
      <c r="M29" s="28">
        <v>24.5</v>
      </c>
      <c r="N29" s="78">
        <v>448</v>
      </c>
      <c r="O29" s="98" t="s">
        <v>80</v>
      </c>
      <c r="P29" s="114">
        <f t="shared" si="11"/>
        <v>31.787857874814396</v>
      </c>
      <c r="Q29" s="123"/>
      <c r="R29" s="125"/>
      <c r="S29" s="117">
        <f t="shared" si="12"/>
        <v>120.63492063492062</v>
      </c>
      <c r="T29" s="105">
        <f t="shared" si="13"/>
        <v>35.680751173708913</v>
      </c>
      <c r="U29" s="105" t="str">
        <f t="shared" si="14"/>
        <v>N/A</v>
      </c>
      <c r="V29" s="138"/>
      <c r="W29" s="30">
        <v>56.4</v>
      </c>
      <c r="X29" s="31" t="s">
        <v>15</v>
      </c>
      <c r="Y29" s="32"/>
    </row>
    <row r="30" spans="1:25" ht="19.8" customHeight="1" thickBot="1" x14ac:dyDescent="0.35">
      <c r="A30" s="28" t="s">
        <v>43</v>
      </c>
      <c r="B30" s="25" t="s">
        <v>11</v>
      </c>
      <c r="C30" s="28">
        <v>28</v>
      </c>
      <c r="D30" s="28" t="s">
        <v>44</v>
      </c>
      <c r="E30" s="40" t="s">
        <v>69</v>
      </c>
      <c r="F30" s="109">
        <f t="shared" si="1"/>
        <v>576.80140000000006</v>
      </c>
      <c r="G30" s="74">
        <v>576.79999999999995</v>
      </c>
      <c r="H30" s="72">
        <v>32</v>
      </c>
      <c r="I30" s="28" t="s">
        <v>37</v>
      </c>
      <c r="J30" s="28">
        <v>164.25</v>
      </c>
      <c r="K30" s="28">
        <v>23.6</v>
      </c>
      <c r="L30" s="72">
        <v>466</v>
      </c>
      <c r="M30" s="28">
        <v>25.4</v>
      </c>
      <c r="N30" s="72">
        <v>510</v>
      </c>
      <c r="O30" s="98" t="s">
        <v>77</v>
      </c>
      <c r="P30" s="114">
        <f t="shared" si="11"/>
        <v>22.998360862438535</v>
      </c>
      <c r="Q30" s="122">
        <f>AVERAGE(P30:P46)</f>
        <v>18.213075019785908</v>
      </c>
      <c r="R30" s="124">
        <f>AVERAGE(S30:S46)*AVERAGE(H30:H46)</f>
        <v>2957.6567812089097</v>
      </c>
      <c r="S30" s="117">
        <f t="shared" si="12"/>
        <v>115.15151515151514</v>
      </c>
      <c r="T30" s="105">
        <f t="shared" si="13"/>
        <v>35.185185185185183</v>
      </c>
      <c r="U30" s="105" t="str">
        <f t="shared" si="14"/>
        <v>N/A</v>
      </c>
      <c r="V30" s="139">
        <f>AVERAGE(S30:S46)</f>
        <v>89.786009429556202</v>
      </c>
      <c r="W30" s="30">
        <v>54.1</v>
      </c>
      <c r="X30" s="39" t="s">
        <v>46</v>
      </c>
      <c r="Y30" s="32"/>
    </row>
    <row r="31" spans="1:25" ht="16.8" customHeight="1" thickBot="1" x14ac:dyDescent="0.35">
      <c r="A31" s="28"/>
      <c r="B31" s="25"/>
      <c r="C31" s="28">
        <v>29</v>
      </c>
      <c r="D31" s="28" t="s">
        <v>44</v>
      </c>
      <c r="E31" s="40" t="s">
        <v>69</v>
      </c>
      <c r="F31" s="109">
        <f t="shared" si="1"/>
        <v>576.80140000000006</v>
      </c>
      <c r="G31" s="74">
        <v>576.79999999999995</v>
      </c>
      <c r="H31" s="72">
        <v>32</v>
      </c>
      <c r="I31" s="28" t="s">
        <v>37</v>
      </c>
      <c r="J31" s="28">
        <v>161.6</v>
      </c>
      <c r="K31" s="28">
        <v>24.2</v>
      </c>
      <c r="L31" s="72">
        <v>466</v>
      </c>
      <c r="M31" s="28">
        <v>25.4</v>
      </c>
      <c r="N31" s="72">
        <v>554</v>
      </c>
      <c r="O31" s="98" t="s">
        <v>77</v>
      </c>
      <c r="P31" s="114">
        <f t="shared" si="11"/>
        <v>11.499180431219267</v>
      </c>
      <c r="Q31" s="134"/>
      <c r="R31" s="135"/>
      <c r="S31" s="117">
        <f t="shared" si="12"/>
        <v>57.575757575757571</v>
      </c>
      <c r="T31" s="105">
        <f t="shared" si="13"/>
        <v>26.950354609929075</v>
      </c>
      <c r="U31" s="105" t="str">
        <f t="shared" si="14"/>
        <v>N/A</v>
      </c>
      <c r="V31" s="140"/>
      <c r="W31" s="30">
        <v>54.1</v>
      </c>
      <c r="X31" s="39" t="s">
        <v>46</v>
      </c>
      <c r="Y31" s="32"/>
    </row>
    <row r="32" spans="1:25" ht="20.399999999999999" customHeight="1" thickBot="1" x14ac:dyDescent="0.35">
      <c r="A32" s="28"/>
      <c r="B32" s="25"/>
      <c r="C32" s="28">
        <v>30</v>
      </c>
      <c r="D32" s="28" t="s">
        <v>44</v>
      </c>
      <c r="E32" s="40" t="s">
        <v>69</v>
      </c>
      <c r="F32" s="109">
        <f t="shared" si="1"/>
        <v>576.80140000000006</v>
      </c>
      <c r="G32" s="74">
        <v>576.79999999999995</v>
      </c>
      <c r="H32" s="72">
        <v>32</v>
      </c>
      <c r="I32" s="28" t="s">
        <v>37</v>
      </c>
      <c r="J32" s="28">
        <v>260.87</v>
      </c>
      <c r="K32" s="28">
        <v>24.5</v>
      </c>
      <c r="L32" s="72">
        <v>466</v>
      </c>
      <c r="M32" s="28">
        <v>25.4</v>
      </c>
      <c r="N32" s="72">
        <v>480</v>
      </c>
      <c r="O32" s="98" t="s">
        <v>77</v>
      </c>
      <c r="P32" s="114">
        <f t="shared" si="11"/>
        <v>72.28056271052111</v>
      </c>
      <c r="Q32" s="134"/>
      <c r="R32" s="135"/>
      <c r="S32" s="117">
        <f t="shared" si="12"/>
        <v>361.90476190476187</v>
      </c>
      <c r="T32" s="105">
        <f t="shared" si="13"/>
        <v>44.444444444444436</v>
      </c>
      <c r="U32" s="105" t="str">
        <f t="shared" si="14"/>
        <v>N/A</v>
      </c>
      <c r="V32" s="140"/>
      <c r="W32" s="30">
        <v>54.1</v>
      </c>
      <c r="X32" s="39" t="s">
        <v>46</v>
      </c>
      <c r="Y32" s="32"/>
    </row>
    <row r="33" spans="1:25" ht="16.2" customHeight="1" thickBot="1" x14ac:dyDescent="0.35">
      <c r="A33" s="28"/>
      <c r="B33" s="25"/>
      <c r="C33" s="28">
        <v>31</v>
      </c>
      <c r="D33" s="28" t="s">
        <v>44</v>
      </c>
      <c r="E33" s="40" t="s">
        <v>69</v>
      </c>
      <c r="F33" s="109">
        <f t="shared" si="1"/>
        <v>576.80140000000006</v>
      </c>
      <c r="G33" s="74">
        <v>576.79999999999995</v>
      </c>
      <c r="H33" s="72">
        <v>32</v>
      </c>
      <c r="I33" s="28" t="s">
        <v>37</v>
      </c>
      <c r="J33" s="28">
        <v>222.03</v>
      </c>
      <c r="K33" s="28">
        <v>24.8</v>
      </c>
      <c r="L33" s="72">
        <v>466</v>
      </c>
      <c r="M33" s="28">
        <v>25.4</v>
      </c>
      <c r="N33" s="72">
        <v>512</v>
      </c>
      <c r="O33" s="98" t="s">
        <v>77</v>
      </c>
      <c r="P33" s="114">
        <f t="shared" si="11"/>
        <v>21.998432129289032</v>
      </c>
      <c r="Q33" s="134"/>
      <c r="R33" s="135"/>
      <c r="S33" s="117">
        <f t="shared" si="12"/>
        <v>110.14492753623188</v>
      </c>
      <c r="T33" s="105">
        <f t="shared" si="13"/>
        <v>34.703196347031962</v>
      </c>
      <c r="U33" s="105" t="str">
        <f t="shared" si="14"/>
        <v>N/A</v>
      </c>
      <c r="V33" s="140"/>
      <c r="W33" s="30">
        <v>54.1</v>
      </c>
      <c r="X33" s="39" t="s">
        <v>46</v>
      </c>
      <c r="Y33" s="32"/>
    </row>
    <row r="34" spans="1:25" ht="19.8" customHeight="1" thickBot="1" x14ac:dyDescent="0.35">
      <c r="A34" s="28"/>
      <c r="B34" s="25"/>
      <c r="C34" s="28">
        <v>32</v>
      </c>
      <c r="D34" s="28" t="s">
        <v>44</v>
      </c>
      <c r="E34" s="40" t="s">
        <v>69</v>
      </c>
      <c r="F34" s="109">
        <f t="shared" si="1"/>
        <v>576.80140000000006</v>
      </c>
      <c r="G34" s="74">
        <v>576.79999999999995</v>
      </c>
      <c r="H34" s="72">
        <v>32</v>
      </c>
      <c r="I34" s="28" t="s">
        <v>37</v>
      </c>
      <c r="J34" s="28">
        <v>198.25</v>
      </c>
      <c r="K34" s="28">
        <v>24.9</v>
      </c>
      <c r="L34" s="72">
        <v>466</v>
      </c>
      <c r="M34" s="28">
        <v>25.4</v>
      </c>
      <c r="N34" s="72">
        <v>524</v>
      </c>
      <c r="O34" s="98" t="s">
        <v>77</v>
      </c>
      <c r="P34" s="114">
        <f t="shared" si="11"/>
        <v>17.447032378401648</v>
      </c>
      <c r="Q34" s="134"/>
      <c r="R34" s="135"/>
      <c r="S34" s="117">
        <f t="shared" si="12"/>
        <v>87.356321839080451</v>
      </c>
      <c r="T34" s="105">
        <f t="shared" si="13"/>
        <v>32.067510548523202</v>
      </c>
      <c r="U34" s="105" t="str">
        <f t="shared" si="14"/>
        <v>N/A</v>
      </c>
      <c r="V34" s="140"/>
      <c r="W34" s="30">
        <v>54.1</v>
      </c>
      <c r="X34" s="39" t="s">
        <v>46</v>
      </c>
      <c r="Y34" s="32"/>
    </row>
    <row r="35" spans="1:25" ht="19.8" customHeight="1" thickBot="1" x14ac:dyDescent="0.35">
      <c r="A35" s="28"/>
      <c r="B35" s="25"/>
      <c r="C35" s="28">
        <v>33</v>
      </c>
      <c r="D35" s="28" t="s">
        <v>44</v>
      </c>
      <c r="E35" s="40" t="s">
        <v>69</v>
      </c>
      <c r="F35" s="109">
        <f t="shared" si="1"/>
        <v>576.80140000000006</v>
      </c>
      <c r="G35" s="74">
        <v>576.79999999999995</v>
      </c>
      <c r="H35" s="72">
        <v>32</v>
      </c>
      <c r="I35" s="28" t="s">
        <v>37</v>
      </c>
      <c r="J35" s="28">
        <v>157.25</v>
      </c>
      <c r="K35" s="28">
        <v>25</v>
      </c>
      <c r="L35" s="72">
        <v>466</v>
      </c>
      <c r="M35" s="28">
        <v>25.4</v>
      </c>
      <c r="N35" s="72">
        <v>671</v>
      </c>
      <c r="O35" s="98" t="s">
        <v>77</v>
      </c>
      <c r="P35" s="114">
        <f t="shared" si="11"/>
        <v>4.9362335509624167</v>
      </c>
      <c r="Q35" s="134"/>
      <c r="R35" s="135"/>
      <c r="S35" s="117">
        <f t="shared" si="12"/>
        <v>24.715447154471541</v>
      </c>
      <c r="T35" s="105">
        <f t="shared" si="13"/>
        <v>16.612021857923494</v>
      </c>
      <c r="U35" s="105">
        <f t="shared" si="14"/>
        <v>48.253968253968246</v>
      </c>
      <c r="V35" s="140"/>
      <c r="W35" s="30">
        <v>54.1</v>
      </c>
      <c r="X35" s="39" t="s">
        <v>46</v>
      </c>
      <c r="Y35" s="32"/>
    </row>
    <row r="36" spans="1:25" ht="19.8" customHeight="1" thickBot="1" x14ac:dyDescent="0.35">
      <c r="A36" s="28"/>
      <c r="B36" s="25"/>
      <c r="C36" s="28">
        <v>34</v>
      </c>
      <c r="D36" s="28" t="s">
        <v>44</v>
      </c>
      <c r="E36" s="40" t="s">
        <v>69</v>
      </c>
      <c r="F36" s="109">
        <f t="shared" si="1"/>
        <v>576.80140000000006</v>
      </c>
      <c r="G36" s="74">
        <v>576.79999999999995</v>
      </c>
      <c r="H36" s="72">
        <v>32</v>
      </c>
      <c r="I36" s="28" t="s">
        <v>37</v>
      </c>
      <c r="J36" s="28">
        <v>193.77</v>
      </c>
      <c r="K36" s="28">
        <v>25.1</v>
      </c>
      <c r="L36" s="72">
        <v>466</v>
      </c>
      <c r="M36" s="28">
        <v>25.4</v>
      </c>
      <c r="N36" s="72">
        <v>525</v>
      </c>
      <c r="O36" s="98" t="s">
        <v>77</v>
      </c>
      <c r="P36" s="114">
        <f t="shared" si="11"/>
        <v>17.151319965208398</v>
      </c>
      <c r="Q36" s="134"/>
      <c r="R36" s="135"/>
      <c r="S36" s="117">
        <f t="shared" si="12"/>
        <v>85.875706214689259</v>
      </c>
      <c r="T36" s="105">
        <f t="shared" si="13"/>
        <v>31.865828092243184</v>
      </c>
      <c r="U36" s="105" t="str">
        <f t="shared" si="14"/>
        <v>N/A</v>
      </c>
      <c r="V36" s="140"/>
      <c r="W36" s="30">
        <v>54.1</v>
      </c>
      <c r="X36" s="39" t="s">
        <v>46</v>
      </c>
      <c r="Y36" s="32"/>
    </row>
    <row r="37" spans="1:25" ht="16.8" customHeight="1" thickBot="1" x14ac:dyDescent="0.35">
      <c r="A37" s="28"/>
      <c r="B37" s="25"/>
      <c r="C37" s="28">
        <v>35</v>
      </c>
      <c r="D37" s="28" t="s">
        <v>44</v>
      </c>
      <c r="E37" s="40" t="s">
        <v>69</v>
      </c>
      <c r="F37" s="109">
        <f t="shared" si="1"/>
        <v>576.80140000000006</v>
      </c>
      <c r="G37" s="74">
        <v>576.79999999999995</v>
      </c>
      <c r="H37" s="72">
        <v>32</v>
      </c>
      <c r="I37" s="28" t="s">
        <v>37</v>
      </c>
      <c r="J37" s="29">
        <v>185.9</v>
      </c>
      <c r="K37" s="29">
        <v>25.1</v>
      </c>
      <c r="L37" s="72">
        <v>466</v>
      </c>
      <c r="M37" s="28">
        <v>25.4</v>
      </c>
      <c r="N37" s="73">
        <v>563</v>
      </c>
      <c r="O37" s="98" t="s">
        <v>77</v>
      </c>
      <c r="P37" s="114">
        <f t="shared" si="11"/>
        <v>10.432246164405107</v>
      </c>
      <c r="Q37" s="134"/>
      <c r="R37" s="135"/>
      <c r="S37" s="117">
        <f t="shared" si="12"/>
        <v>52.233676975945009</v>
      </c>
      <c r="T37" s="105">
        <f t="shared" si="13"/>
        <v>25.719120135363788</v>
      </c>
      <c r="U37" s="105" t="str">
        <f t="shared" si="14"/>
        <v>N/A</v>
      </c>
      <c r="V37" s="140"/>
      <c r="W37" s="30">
        <v>54.1</v>
      </c>
      <c r="X37" s="39" t="s">
        <v>46</v>
      </c>
      <c r="Y37" s="32"/>
    </row>
    <row r="38" spans="1:25" ht="19.8" customHeight="1" thickBot="1" x14ac:dyDescent="0.35">
      <c r="A38" s="28"/>
      <c r="B38" s="25"/>
      <c r="C38" s="28">
        <v>36</v>
      </c>
      <c r="D38" s="28" t="s">
        <v>44</v>
      </c>
      <c r="E38" s="40" t="s">
        <v>69</v>
      </c>
      <c r="F38" s="109">
        <f t="shared" si="1"/>
        <v>576.80140000000006</v>
      </c>
      <c r="G38" s="74">
        <v>576.79999999999995</v>
      </c>
      <c r="H38" s="72">
        <v>32</v>
      </c>
      <c r="I38" s="28" t="s">
        <v>37</v>
      </c>
      <c r="J38" s="29">
        <v>173.67</v>
      </c>
      <c r="K38" s="29">
        <v>25.1</v>
      </c>
      <c r="L38" s="72">
        <v>466</v>
      </c>
      <c r="M38" s="28">
        <v>25.4</v>
      </c>
      <c r="N38" s="73">
        <v>537</v>
      </c>
      <c r="O38" s="98" t="s">
        <v>77</v>
      </c>
      <c r="P38" s="114">
        <f t="shared" si="11"/>
        <v>14.252505323201342</v>
      </c>
      <c r="Q38" s="134"/>
      <c r="R38" s="135"/>
      <c r="S38" s="117">
        <f t="shared" si="12"/>
        <v>71.361502347417826</v>
      </c>
      <c r="T38" s="105">
        <f t="shared" si="13"/>
        <v>29.629629629629626</v>
      </c>
      <c r="U38" s="105" t="str">
        <f t="shared" si="14"/>
        <v>N/A</v>
      </c>
      <c r="V38" s="140"/>
      <c r="W38" s="30">
        <v>54.1</v>
      </c>
      <c r="X38" s="39" t="s">
        <v>46</v>
      </c>
      <c r="Y38" s="32"/>
    </row>
    <row r="39" spans="1:25" ht="16.8" customHeight="1" thickBot="1" x14ac:dyDescent="0.35">
      <c r="A39" s="28"/>
      <c r="B39" s="25"/>
      <c r="C39" s="28">
        <v>37</v>
      </c>
      <c r="D39" s="28" t="s">
        <v>44</v>
      </c>
      <c r="E39" s="40" t="s">
        <v>69</v>
      </c>
      <c r="F39" s="109">
        <f t="shared" si="1"/>
        <v>576.80140000000006</v>
      </c>
      <c r="G39" s="74">
        <v>576.79999999999995</v>
      </c>
      <c r="H39" s="72">
        <v>32</v>
      </c>
      <c r="I39" s="28" t="s">
        <v>37</v>
      </c>
      <c r="J39" s="29">
        <v>174.58</v>
      </c>
      <c r="K39" s="29">
        <v>25.2</v>
      </c>
      <c r="L39" s="72">
        <v>466</v>
      </c>
      <c r="M39" s="28">
        <v>25.4</v>
      </c>
      <c r="N39" s="73">
        <v>532</v>
      </c>
      <c r="O39" s="98" t="s">
        <v>77</v>
      </c>
      <c r="P39" s="114">
        <f t="shared" si="11"/>
        <v>15.332240574959021</v>
      </c>
      <c r="Q39" s="134"/>
      <c r="R39" s="135"/>
      <c r="S39" s="117">
        <f t="shared" si="12"/>
        <v>76.767676767676761</v>
      </c>
      <c r="T39" s="105">
        <f t="shared" si="13"/>
        <v>30.52208835341365</v>
      </c>
      <c r="U39" s="105" t="str">
        <f t="shared" si="14"/>
        <v>N/A</v>
      </c>
      <c r="V39" s="140"/>
      <c r="W39" s="30">
        <v>54.1</v>
      </c>
      <c r="X39" s="39" t="s">
        <v>46</v>
      </c>
      <c r="Y39" s="32"/>
    </row>
    <row r="40" spans="1:25" ht="17.399999999999999" customHeight="1" thickBot="1" x14ac:dyDescent="0.35">
      <c r="A40" s="28"/>
      <c r="B40" s="25"/>
      <c r="C40" s="28">
        <v>38</v>
      </c>
      <c r="D40" s="28" t="s">
        <v>44</v>
      </c>
      <c r="E40" s="40" t="s">
        <v>69</v>
      </c>
      <c r="F40" s="109">
        <f t="shared" si="1"/>
        <v>576.80140000000006</v>
      </c>
      <c r="G40" s="74">
        <v>576.79999999999995</v>
      </c>
      <c r="H40" s="72">
        <v>32</v>
      </c>
      <c r="I40" s="28" t="s">
        <v>37</v>
      </c>
      <c r="J40" s="29">
        <v>177.8</v>
      </c>
      <c r="K40" s="29">
        <v>25.3</v>
      </c>
      <c r="L40" s="72">
        <v>466</v>
      </c>
      <c r="M40" s="28">
        <v>25.4</v>
      </c>
      <c r="N40" s="73">
        <v>509</v>
      </c>
      <c r="O40" s="98" t="s">
        <v>77</v>
      </c>
      <c r="P40" s="114">
        <f t="shared" si="11"/>
        <v>23.53320646389059</v>
      </c>
      <c r="Q40" s="134"/>
      <c r="R40" s="135"/>
      <c r="S40" s="117">
        <f t="shared" si="12"/>
        <v>117.82945736434107</v>
      </c>
      <c r="T40" s="105">
        <f t="shared" si="13"/>
        <v>35.431235431235429</v>
      </c>
      <c r="U40" s="105" t="str">
        <f t="shared" si="14"/>
        <v>N/A</v>
      </c>
      <c r="V40" s="140"/>
      <c r="W40" s="30">
        <v>54.1</v>
      </c>
      <c r="X40" s="39" t="s">
        <v>46</v>
      </c>
      <c r="Y40" s="32"/>
    </row>
    <row r="41" spans="1:25" ht="19.2" customHeight="1" thickBot="1" x14ac:dyDescent="0.35">
      <c r="A41" s="28"/>
      <c r="B41" s="25"/>
      <c r="C41" s="28">
        <v>39</v>
      </c>
      <c r="D41" s="28" t="s">
        <v>44</v>
      </c>
      <c r="E41" s="40" t="s">
        <v>69</v>
      </c>
      <c r="F41" s="109">
        <f t="shared" si="1"/>
        <v>576.80140000000006</v>
      </c>
      <c r="G41" s="74">
        <v>576.79999999999995</v>
      </c>
      <c r="H41" s="72">
        <v>32</v>
      </c>
      <c r="I41" s="28" t="s">
        <v>37</v>
      </c>
      <c r="J41" s="29">
        <v>144.77000000000001</v>
      </c>
      <c r="K41" s="29">
        <v>25.2</v>
      </c>
      <c r="L41" s="72">
        <v>466</v>
      </c>
      <c r="M41" s="28">
        <v>25.4</v>
      </c>
      <c r="N41" s="73">
        <v>520</v>
      </c>
      <c r="O41" s="98" t="s">
        <v>77</v>
      </c>
      <c r="P41" s="114">
        <f t="shared" si="11"/>
        <v>18.739405147172139</v>
      </c>
      <c r="Q41" s="134"/>
      <c r="R41" s="135"/>
      <c r="S41" s="117">
        <f t="shared" si="12"/>
        <v>93.827160493827151</v>
      </c>
      <c r="T41" s="105">
        <f t="shared" si="13"/>
        <v>32.900432900432897</v>
      </c>
      <c r="U41" s="105" t="str">
        <f t="shared" si="14"/>
        <v>N/A</v>
      </c>
      <c r="V41" s="140"/>
      <c r="W41" s="30">
        <v>54.1</v>
      </c>
      <c r="X41" s="39" t="s">
        <v>46</v>
      </c>
      <c r="Y41" s="32"/>
    </row>
    <row r="42" spans="1:25" ht="19.2" customHeight="1" thickBot="1" x14ac:dyDescent="0.35">
      <c r="A42" s="28"/>
      <c r="B42" s="25"/>
      <c r="C42" s="28">
        <v>40</v>
      </c>
      <c r="D42" s="28" t="s">
        <v>44</v>
      </c>
      <c r="E42" s="40" t="s">
        <v>69</v>
      </c>
      <c r="F42" s="109">
        <f t="shared" si="1"/>
        <v>576.80140000000006</v>
      </c>
      <c r="G42" s="74">
        <v>576.79999999999995</v>
      </c>
      <c r="H42" s="72">
        <v>32</v>
      </c>
      <c r="I42" s="28" t="s">
        <v>37</v>
      </c>
      <c r="J42" s="29">
        <v>178</v>
      </c>
      <c r="K42" s="29">
        <v>25.2</v>
      </c>
      <c r="L42" s="72">
        <v>466</v>
      </c>
      <c r="M42" s="28">
        <v>25.4</v>
      </c>
      <c r="N42" s="73">
        <v>529</v>
      </c>
      <c r="O42" s="98" t="s">
        <v>77</v>
      </c>
      <c r="P42" s="114">
        <f t="shared" si="11"/>
        <v>16.06234726900469</v>
      </c>
      <c r="Q42" s="134"/>
      <c r="R42" s="135"/>
      <c r="S42" s="117">
        <f t="shared" si="12"/>
        <v>80.423280423280417</v>
      </c>
      <c r="T42" s="105">
        <f t="shared" si="13"/>
        <v>31.083844580777093</v>
      </c>
      <c r="U42" s="105" t="str">
        <f t="shared" si="14"/>
        <v>N/A</v>
      </c>
      <c r="V42" s="140"/>
      <c r="W42" s="30">
        <v>54.1</v>
      </c>
      <c r="X42" s="39" t="s">
        <v>46</v>
      </c>
      <c r="Y42" s="32"/>
    </row>
    <row r="43" spans="1:25" ht="31.5" customHeight="1" thickBot="1" x14ac:dyDescent="0.35">
      <c r="A43" s="28"/>
      <c r="B43" s="25"/>
      <c r="C43" s="29">
        <v>41</v>
      </c>
      <c r="D43" s="29" t="s">
        <v>44</v>
      </c>
      <c r="E43" s="40" t="s">
        <v>69</v>
      </c>
      <c r="F43" s="109">
        <f t="shared" si="1"/>
        <v>576.80140000000006</v>
      </c>
      <c r="G43" s="74">
        <v>576.79999999999995</v>
      </c>
      <c r="H43" s="73">
        <v>36</v>
      </c>
      <c r="I43" s="40" t="s">
        <v>50</v>
      </c>
      <c r="J43" s="29">
        <v>515</v>
      </c>
      <c r="K43" s="29">
        <v>25.7</v>
      </c>
      <c r="L43" s="84">
        <v>360</v>
      </c>
      <c r="M43" s="29">
        <v>25.4</v>
      </c>
      <c r="N43" s="79">
        <v>466</v>
      </c>
      <c r="O43" s="98" t="s">
        <v>88</v>
      </c>
      <c r="P43" s="114">
        <f t="shared" si="11"/>
        <v>10.739800591421767</v>
      </c>
      <c r="Q43" s="134"/>
      <c r="R43" s="135"/>
      <c r="S43" s="117">
        <f t="shared" si="12"/>
        <v>47.798742138364773</v>
      </c>
      <c r="T43" s="105">
        <f t="shared" si="13"/>
        <v>24.595469255663428</v>
      </c>
      <c r="U43" s="105">
        <f t="shared" si="14"/>
        <v>844.44444444444434</v>
      </c>
      <c r="V43" s="140"/>
      <c r="W43" s="36">
        <v>54.1</v>
      </c>
      <c r="X43" s="37" t="s">
        <v>18</v>
      </c>
      <c r="Y43" s="41" t="s">
        <v>51</v>
      </c>
    </row>
    <row r="44" spans="1:25" ht="31.5" customHeight="1" thickBot="1" x14ac:dyDescent="0.35">
      <c r="A44" s="28"/>
      <c r="B44" s="25"/>
      <c r="C44" s="29">
        <v>42</v>
      </c>
      <c r="D44" s="29" t="s">
        <v>44</v>
      </c>
      <c r="E44" s="40" t="s">
        <v>69</v>
      </c>
      <c r="F44" s="109">
        <f t="shared" si="1"/>
        <v>576.80140000000006</v>
      </c>
      <c r="G44" s="74">
        <v>576.79999999999995</v>
      </c>
      <c r="H44" s="73">
        <v>36</v>
      </c>
      <c r="I44" s="40" t="s">
        <v>49</v>
      </c>
      <c r="J44" s="29">
        <v>199</v>
      </c>
      <c r="K44" s="29">
        <v>25.9</v>
      </c>
      <c r="L44" s="84">
        <v>360</v>
      </c>
      <c r="M44" s="29">
        <v>25.4</v>
      </c>
      <c r="N44" s="79">
        <v>466</v>
      </c>
      <c r="O44" s="98" t="s">
        <v>88</v>
      </c>
      <c r="P44" s="114">
        <f t="shared" si="11"/>
        <v>10.739800591421767</v>
      </c>
      <c r="Q44" s="134"/>
      <c r="R44" s="135"/>
      <c r="S44" s="117">
        <f t="shared" si="12"/>
        <v>47.798742138364773</v>
      </c>
      <c r="T44" s="105">
        <f t="shared" si="13"/>
        <v>24.595469255663428</v>
      </c>
      <c r="U44" s="105">
        <f t="shared" si="14"/>
        <v>844.44444444444434</v>
      </c>
      <c r="V44" s="140"/>
      <c r="W44" s="36">
        <v>54.1</v>
      </c>
      <c r="X44" s="37" t="s">
        <v>18</v>
      </c>
      <c r="Y44" s="41" t="s">
        <v>51</v>
      </c>
    </row>
    <row r="45" spans="1:25" ht="31.5" customHeight="1" thickBot="1" x14ac:dyDescent="0.35">
      <c r="A45" s="28"/>
      <c r="B45" s="25"/>
      <c r="C45" s="29">
        <v>43</v>
      </c>
      <c r="D45" s="29" t="s">
        <v>44</v>
      </c>
      <c r="E45" s="40" t="s">
        <v>69</v>
      </c>
      <c r="F45" s="109">
        <f t="shared" si="1"/>
        <v>576.80140000000006</v>
      </c>
      <c r="G45" s="74">
        <v>576.79999999999995</v>
      </c>
      <c r="H45" s="73">
        <v>36</v>
      </c>
      <c r="I45" s="40" t="s">
        <v>48</v>
      </c>
      <c r="J45" s="29">
        <v>21</v>
      </c>
      <c r="K45" s="29">
        <v>26.1</v>
      </c>
      <c r="L45" s="84">
        <v>360</v>
      </c>
      <c r="M45" s="29">
        <v>25.4</v>
      </c>
      <c r="N45" s="79">
        <v>466</v>
      </c>
      <c r="O45" s="98" t="s">
        <v>88</v>
      </c>
      <c r="P45" s="114">
        <f t="shared" si="11"/>
        <v>10.739800591421767</v>
      </c>
      <c r="Q45" s="134"/>
      <c r="R45" s="135"/>
      <c r="S45" s="117">
        <f t="shared" si="12"/>
        <v>47.798742138364773</v>
      </c>
      <c r="T45" s="105">
        <f t="shared" si="13"/>
        <v>24.595469255663428</v>
      </c>
      <c r="U45" s="105">
        <f t="shared" si="14"/>
        <v>844.44444444444434</v>
      </c>
      <c r="V45" s="140"/>
      <c r="W45" s="36">
        <v>54.1</v>
      </c>
      <c r="X45" s="37" t="s">
        <v>18</v>
      </c>
      <c r="Y45" s="41" t="s">
        <v>52</v>
      </c>
    </row>
    <row r="46" spans="1:25" ht="30" customHeight="1" thickBot="1" x14ac:dyDescent="0.35">
      <c r="A46" s="43"/>
      <c r="B46" s="42"/>
      <c r="C46" s="44">
        <v>44</v>
      </c>
      <c r="D46" s="44" t="s">
        <v>44</v>
      </c>
      <c r="E46" s="45" t="s">
        <v>69</v>
      </c>
      <c r="F46" s="110">
        <f t="shared" si="1"/>
        <v>576.80140000000006</v>
      </c>
      <c r="G46" s="74">
        <v>576.79999999999995</v>
      </c>
      <c r="H46" s="75">
        <v>36</v>
      </c>
      <c r="I46" s="45" t="s">
        <v>47</v>
      </c>
      <c r="J46" s="44">
        <v>315</v>
      </c>
      <c r="K46" s="44">
        <v>26.2</v>
      </c>
      <c r="L46" s="84">
        <v>360</v>
      </c>
      <c r="M46" s="44">
        <v>25.4</v>
      </c>
      <c r="N46" s="80">
        <v>466</v>
      </c>
      <c r="O46" s="98" t="s">
        <v>88</v>
      </c>
      <c r="P46" s="114">
        <f t="shared" si="11"/>
        <v>10.739800591421767</v>
      </c>
      <c r="Q46" s="134"/>
      <c r="R46" s="135"/>
      <c r="S46" s="117">
        <f t="shared" si="12"/>
        <v>47.798742138364773</v>
      </c>
      <c r="T46" s="105">
        <f t="shared" si="13"/>
        <v>24.595469255663428</v>
      </c>
      <c r="U46" s="105">
        <f t="shared" si="14"/>
        <v>844.44444444444434</v>
      </c>
      <c r="V46" s="141"/>
      <c r="W46" s="46">
        <v>54.1</v>
      </c>
      <c r="X46" s="47" t="s">
        <v>18</v>
      </c>
      <c r="Y46" s="48" t="s">
        <v>51</v>
      </c>
    </row>
    <row r="47" spans="1:25" ht="15" thickBot="1" x14ac:dyDescent="0.35">
      <c r="A47" s="50" t="s">
        <v>57</v>
      </c>
      <c r="B47" s="49" t="s">
        <v>55</v>
      </c>
      <c r="C47" s="51">
        <v>45</v>
      </c>
      <c r="D47" s="51" t="s">
        <v>56</v>
      </c>
      <c r="E47" s="51" t="s">
        <v>128</v>
      </c>
      <c r="F47" s="107">
        <f t="shared" si="1"/>
        <v>424.42400000000004</v>
      </c>
      <c r="G47" s="71">
        <v>424.42</v>
      </c>
      <c r="H47" s="71">
        <v>50</v>
      </c>
      <c r="I47" s="51" t="s">
        <v>36</v>
      </c>
      <c r="J47" s="52">
        <v>119.73</v>
      </c>
      <c r="K47" s="52">
        <v>22.6</v>
      </c>
      <c r="L47" s="82">
        <v>360</v>
      </c>
      <c r="M47" s="52">
        <v>22</v>
      </c>
      <c r="N47" s="77">
        <v>430</v>
      </c>
      <c r="O47" s="97" t="s">
        <v>89</v>
      </c>
      <c r="P47" s="114">
        <f t="shared" si="11"/>
        <v>30.697355045877728</v>
      </c>
      <c r="Q47" s="136">
        <f>AVERAGE(P47:P51)</f>
        <v>19.380428763261762</v>
      </c>
      <c r="R47" s="129">
        <f>AVERAGE(S47:S51)*AVERAGE(H47:H51)</f>
        <v>2244.1254100100155</v>
      </c>
      <c r="S47" s="117">
        <f t="shared" si="12"/>
        <v>72.380952380952365</v>
      </c>
      <c r="T47" s="105">
        <f t="shared" si="13"/>
        <v>29.803921568627448</v>
      </c>
      <c r="U47" s="105" t="str">
        <f t="shared" si="14"/>
        <v>N/A</v>
      </c>
      <c r="V47" s="137">
        <f>AVERAGE(S47:S64)</f>
        <v>79.985284828180056</v>
      </c>
      <c r="W47" s="53">
        <v>56</v>
      </c>
      <c r="X47" s="54" t="s">
        <v>58</v>
      </c>
      <c r="Y47" s="55"/>
    </row>
    <row r="48" spans="1:25" ht="15" thickBot="1" x14ac:dyDescent="0.35">
      <c r="A48" s="57"/>
      <c r="B48" s="56"/>
      <c r="C48" s="57">
        <v>46</v>
      </c>
      <c r="D48" s="57" t="s">
        <v>56</v>
      </c>
      <c r="E48" s="57" t="s">
        <v>70</v>
      </c>
      <c r="F48" s="111">
        <f t="shared" si="1"/>
        <v>424.42400000000004</v>
      </c>
      <c r="G48" s="71">
        <v>424.42</v>
      </c>
      <c r="H48" s="71">
        <v>36</v>
      </c>
      <c r="I48" s="57" t="s">
        <v>36</v>
      </c>
      <c r="J48" s="58">
        <v>154.93</v>
      </c>
      <c r="K48" s="58">
        <v>22.1</v>
      </c>
      <c r="L48" s="73">
        <v>360</v>
      </c>
      <c r="M48" s="58">
        <v>22</v>
      </c>
      <c r="N48" s="78">
        <v>470</v>
      </c>
      <c r="O48" s="97" t="s">
        <v>90</v>
      </c>
      <c r="P48" s="114">
        <f t="shared" si="11"/>
        <v>14.06496994829307</v>
      </c>
      <c r="Q48" s="136"/>
      <c r="R48" s="130"/>
      <c r="S48" s="117">
        <f t="shared" si="12"/>
        <v>46.060606060606055</v>
      </c>
      <c r="T48" s="105">
        <f t="shared" si="13"/>
        <v>24.126984126984123</v>
      </c>
      <c r="U48" s="105">
        <f t="shared" si="14"/>
        <v>506.66666666666663</v>
      </c>
      <c r="V48" s="140"/>
      <c r="W48" s="59">
        <v>56</v>
      </c>
      <c r="X48" s="60" t="s">
        <v>58</v>
      </c>
      <c r="Y48" s="61"/>
    </row>
    <row r="49" spans="1:25" ht="15" thickBot="1" x14ac:dyDescent="0.35">
      <c r="A49" s="57"/>
      <c r="B49" s="56"/>
      <c r="C49" s="57">
        <v>47</v>
      </c>
      <c r="D49" s="57" t="s">
        <v>56</v>
      </c>
      <c r="E49" s="57" t="s">
        <v>70</v>
      </c>
      <c r="F49" s="111">
        <f t="shared" si="1"/>
        <v>424.42400000000004</v>
      </c>
      <c r="G49" s="71">
        <v>424.42</v>
      </c>
      <c r="H49" s="71">
        <v>36</v>
      </c>
      <c r="I49" s="57" t="s">
        <v>36</v>
      </c>
      <c r="J49" s="58">
        <v>122</v>
      </c>
      <c r="K49" s="58">
        <v>22</v>
      </c>
      <c r="L49" s="73">
        <v>361</v>
      </c>
      <c r="M49" s="58">
        <v>22</v>
      </c>
      <c r="N49" s="78">
        <v>460</v>
      </c>
      <c r="O49" s="97" t="s">
        <v>91</v>
      </c>
      <c r="P49" s="114">
        <f t="shared" si="11"/>
        <v>15.627744386992299</v>
      </c>
      <c r="Q49" s="136"/>
      <c r="R49" s="130"/>
      <c r="S49" s="117">
        <f t="shared" si="12"/>
        <v>51.178451178451169</v>
      </c>
      <c r="T49" s="105">
        <f t="shared" si="13"/>
        <v>25.460636515912896</v>
      </c>
      <c r="U49" s="105" t="str">
        <f t="shared" si="14"/>
        <v>N/A</v>
      </c>
      <c r="V49" s="140"/>
      <c r="W49" s="59">
        <v>56</v>
      </c>
      <c r="X49" s="60" t="s">
        <v>58</v>
      </c>
      <c r="Y49" s="61"/>
    </row>
    <row r="50" spans="1:25" ht="15" thickBot="1" x14ac:dyDescent="0.35">
      <c r="A50" s="57"/>
      <c r="B50" s="56"/>
      <c r="C50" s="57">
        <v>48</v>
      </c>
      <c r="D50" s="57" t="s">
        <v>56</v>
      </c>
      <c r="E50" s="57" t="s">
        <v>70</v>
      </c>
      <c r="F50" s="111">
        <f t="shared" si="1"/>
        <v>424.42400000000004</v>
      </c>
      <c r="G50" s="71">
        <v>424.42</v>
      </c>
      <c r="H50" s="71">
        <v>36</v>
      </c>
      <c r="I50" s="57" t="s">
        <v>36</v>
      </c>
      <c r="J50" s="58">
        <v>145.93</v>
      </c>
      <c r="K50" s="58">
        <v>21.5</v>
      </c>
      <c r="L50" s="73">
        <v>360</v>
      </c>
      <c r="M50" s="58">
        <v>22</v>
      </c>
      <c r="N50" s="78">
        <v>461</v>
      </c>
      <c r="O50" s="97" t="s">
        <v>92</v>
      </c>
      <c r="P50" s="114">
        <f t="shared" si="11"/>
        <v>15.31828410210136</v>
      </c>
      <c r="Q50" s="136"/>
      <c r="R50" s="130"/>
      <c r="S50" s="117">
        <f t="shared" si="12"/>
        <v>50.165016501650157</v>
      </c>
      <c r="T50" s="105">
        <f t="shared" si="13"/>
        <v>25.207296849087889</v>
      </c>
      <c r="U50" s="105">
        <f t="shared" si="14"/>
        <v>5066.6666666666661</v>
      </c>
      <c r="V50" s="140"/>
      <c r="W50" s="59">
        <v>56</v>
      </c>
      <c r="X50" s="60" t="s">
        <v>58</v>
      </c>
      <c r="Y50" s="61"/>
    </row>
    <row r="51" spans="1:25" ht="15" thickBot="1" x14ac:dyDescent="0.35">
      <c r="A51" s="57"/>
      <c r="B51" s="56"/>
      <c r="C51" s="57">
        <v>49</v>
      </c>
      <c r="D51" s="57" t="s">
        <v>56</v>
      </c>
      <c r="E51" s="57" t="s">
        <v>70</v>
      </c>
      <c r="F51" s="111">
        <f t="shared" si="1"/>
        <v>424.42400000000004</v>
      </c>
      <c r="G51" s="71">
        <v>424.42</v>
      </c>
      <c r="H51" s="71">
        <v>36</v>
      </c>
      <c r="I51" s="57" t="s">
        <v>36</v>
      </c>
      <c r="J51" s="58">
        <v>141.72999999999999</v>
      </c>
      <c r="K51" s="58">
        <v>21.2</v>
      </c>
      <c r="L51" s="73">
        <v>360</v>
      </c>
      <c r="M51" s="58">
        <v>22</v>
      </c>
      <c r="N51" s="78">
        <v>433</v>
      </c>
      <c r="O51" s="97" t="s">
        <v>93</v>
      </c>
      <c r="P51" s="114">
        <f t="shared" si="11"/>
        <v>21.193790333044355</v>
      </c>
      <c r="Q51" s="136"/>
      <c r="R51" s="131"/>
      <c r="S51" s="117">
        <f t="shared" si="12"/>
        <v>69.406392694063925</v>
      </c>
      <c r="T51" s="105">
        <f t="shared" si="13"/>
        <v>29.287090558766856</v>
      </c>
      <c r="U51" s="105" t="str">
        <f t="shared" si="14"/>
        <v>N/A</v>
      </c>
      <c r="V51" s="140"/>
      <c r="W51" s="59">
        <v>56</v>
      </c>
      <c r="X51" s="60" t="s">
        <v>58</v>
      </c>
      <c r="Y51" s="61"/>
    </row>
    <row r="52" spans="1:25" ht="15" thickBot="1" x14ac:dyDescent="0.35">
      <c r="A52" s="57"/>
      <c r="B52" s="56"/>
      <c r="C52" s="57">
        <v>66</v>
      </c>
      <c r="D52" s="57" t="s">
        <v>56</v>
      </c>
      <c r="E52" s="57" t="s">
        <v>70</v>
      </c>
      <c r="F52" s="111">
        <f t="shared" si="1"/>
        <v>424.42400000000004</v>
      </c>
      <c r="G52" s="71">
        <v>424.42</v>
      </c>
      <c r="H52" s="71">
        <v>36</v>
      </c>
      <c r="I52" s="57" t="s">
        <v>37</v>
      </c>
      <c r="J52" s="58">
        <v>105.94</v>
      </c>
      <c r="K52" s="58" t="s">
        <v>38</v>
      </c>
      <c r="L52" s="84">
        <v>360</v>
      </c>
      <c r="M52" s="58">
        <v>23</v>
      </c>
      <c r="N52" s="78">
        <v>414</v>
      </c>
      <c r="O52" s="97" t="s">
        <v>94</v>
      </c>
      <c r="P52" s="114">
        <f t="shared" si="11"/>
        <v>28.650864709485884</v>
      </c>
      <c r="Q52" s="127">
        <f>AVERAGE(P52:P64)</f>
        <v>28.650864709485884</v>
      </c>
      <c r="R52" s="129">
        <f>AVERAGE(S52:S64)*AVERAGE(H52:H64)</f>
        <v>3377.7777777777774</v>
      </c>
      <c r="S52" s="117">
        <f t="shared" si="12"/>
        <v>93.827160493827151</v>
      </c>
      <c r="T52" s="105">
        <f t="shared" si="13"/>
        <v>32.900432900432897</v>
      </c>
      <c r="U52" s="105" t="str">
        <f t="shared" si="14"/>
        <v>N/A</v>
      </c>
      <c r="V52" s="140"/>
      <c r="W52" s="59">
        <v>60.4</v>
      </c>
      <c r="X52" s="60" t="s">
        <v>58</v>
      </c>
      <c r="Y52" s="61"/>
    </row>
    <row r="53" spans="1:25" ht="15" thickBot="1" x14ac:dyDescent="0.35">
      <c r="A53" s="57"/>
      <c r="B53" s="56"/>
      <c r="C53" s="57">
        <v>67</v>
      </c>
      <c r="D53" s="57" t="s">
        <v>56</v>
      </c>
      <c r="E53" s="57" t="s">
        <v>70</v>
      </c>
      <c r="F53" s="111">
        <f t="shared" si="1"/>
        <v>424.42400000000004</v>
      </c>
      <c r="G53" s="71">
        <v>424.42</v>
      </c>
      <c r="H53" s="71">
        <v>36</v>
      </c>
      <c r="I53" s="57" t="s">
        <v>37</v>
      </c>
      <c r="J53" s="58">
        <v>99.9</v>
      </c>
      <c r="K53" s="58" t="s">
        <v>38</v>
      </c>
      <c r="L53" s="84">
        <v>360</v>
      </c>
      <c r="M53" s="58">
        <v>23</v>
      </c>
      <c r="N53" s="78">
        <v>414</v>
      </c>
      <c r="O53" s="97" t="s">
        <v>94</v>
      </c>
      <c r="P53" s="114">
        <f t="shared" si="11"/>
        <v>28.650864709485884</v>
      </c>
      <c r="Q53" s="127"/>
      <c r="R53" s="130"/>
      <c r="S53" s="117">
        <f t="shared" si="12"/>
        <v>93.827160493827151</v>
      </c>
      <c r="T53" s="105">
        <f t="shared" si="13"/>
        <v>32.900432900432897</v>
      </c>
      <c r="U53" s="105" t="str">
        <f t="shared" si="14"/>
        <v>N/A</v>
      </c>
      <c r="V53" s="140"/>
      <c r="W53" s="59">
        <v>60.4</v>
      </c>
      <c r="X53" s="60" t="s">
        <v>58</v>
      </c>
      <c r="Y53" s="61"/>
    </row>
    <row r="54" spans="1:25" ht="15" thickBot="1" x14ac:dyDescent="0.35">
      <c r="A54" s="57"/>
      <c r="B54" s="56"/>
      <c r="C54" s="57">
        <v>68</v>
      </c>
      <c r="D54" s="57" t="s">
        <v>56</v>
      </c>
      <c r="E54" s="57" t="s">
        <v>70</v>
      </c>
      <c r="F54" s="111">
        <f t="shared" si="1"/>
        <v>424.42400000000004</v>
      </c>
      <c r="G54" s="71">
        <v>424.42</v>
      </c>
      <c r="H54" s="71">
        <v>36</v>
      </c>
      <c r="I54" s="57" t="s">
        <v>37</v>
      </c>
      <c r="J54" s="58">
        <v>121.92</v>
      </c>
      <c r="K54" s="58" t="s">
        <v>38</v>
      </c>
      <c r="L54" s="84">
        <v>360</v>
      </c>
      <c r="M54" s="58">
        <v>23</v>
      </c>
      <c r="N54" s="78">
        <v>414</v>
      </c>
      <c r="O54" s="97" t="s">
        <v>94</v>
      </c>
      <c r="P54" s="114">
        <f t="shared" si="11"/>
        <v>28.650864709485884</v>
      </c>
      <c r="Q54" s="127"/>
      <c r="R54" s="130"/>
      <c r="S54" s="117">
        <f t="shared" si="12"/>
        <v>93.827160493827151</v>
      </c>
      <c r="T54" s="105">
        <f t="shared" si="13"/>
        <v>32.900432900432897</v>
      </c>
      <c r="U54" s="105" t="str">
        <f t="shared" si="14"/>
        <v>N/A</v>
      </c>
      <c r="V54" s="140"/>
      <c r="W54" s="59">
        <v>60.4</v>
      </c>
      <c r="X54" s="60" t="s">
        <v>58</v>
      </c>
      <c r="Y54" s="61"/>
    </row>
    <row r="55" spans="1:25" ht="15" thickBot="1" x14ac:dyDescent="0.35">
      <c r="A55" s="10"/>
      <c r="B55" s="16"/>
      <c r="C55" s="10">
        <v>69</v>
      </c>
      <c r="D55" s="10" t="s">
        <v>56</v>
      </c>
      <c r="E55" s="10" t="s">
        <v>70</v>
      </c>
      <c r="F55" s="111">
        <f t="shared" si="1"/>
        <v>424.42400000000004</v>
      </c>
      <c r="G55" s="71">
        <v>424.42</v>
      </c>
      <c r="H55" s="71">
        <v>36</v>
      </c>
      <c r="I55" s="10" t="s">
        <v>37</v>
      </c>
      <c r="J55" s="12" t="s">
        <v>24</v>
      </c>
      <c r="K55" s="12" t="s">
        <v>24</v>
      </c>
      <c r="L55" s="73"/>
      <c r="M55" s="12" t="s">
        <v>24</v>
      </c>
      <c r="N55" s="73" t="s">
        <v>24</v>
      </c>
      <c r="O55" s="101"/>
      <c r="P55" s="114"/>
      <c r="Q55" s="127"/>
      <c r="R55" s="130"/>
      <c r="S55" s="117"/>
      <c r="T55" s="105"/>
      <c r="U55" s="105"/>
      <c r="V55" s="140"/>
      <c r="W55" s="12" t="s">
        <v>24</v>
      </c>
      <c r="X55" s="14"/>
      <c r="Y55" s="15" t="s">
        <v>62</v>
      </c>
    </row>
    <row r="56" spans="1:25" ht="15" thickBot="1" x14ac:dyDescent="0.35">
      <c r="A56" s="10"/>
      <c r="B56" s="16"/>
      <c r="C56" s="10">
        <v>70</v>
      </c>
      <c r="D56" s="10" t="s">
        <v>56</v>
      </c>
      <c r="E56" s="10" t="s">
        <v>70</v>
      </c>
      <c r="F56" s="111">
        <f t="shared" si="1"/>
        <v>424.42400000000004</v>
      </c>
      <c r="G56" s="71">
        <v>424.42</v>
      </c>
      <c r="H56" s="71">
        <v>36</v>
      </c>
      <c r="I56" s="10" t="s">
        <v>37</v>
      </c>
      <c r="J56" s="12" t="s">
        <v>24</v>
      </c>
      <c r="K56" s="12" t="s">
        <v>24</v>
      </c>
      <c r="L56" s="73"/>
      <c r="M56" s="12" t="s">
        <v>24</v>
      </c>
      <c r="N56" s="73" t="s">
        <v>24</v>
      </c>
      <c r="O56" s="101"/>
      <c r="P56" s="114"/>
      <c r="Q56" s="127"/>
      <c r="R56" s="130"/>
      <c r="S56" s="117"/>
      <c r="T56" s="105"/>
      <c r="U56" s="105"/>
      <c r="V56" s="140"/>
      <c r="W56" s="12" t="s">
        <v>24</v>
      </c>
      <c r="X56" s="14"/>
      <c r="Y56" s="15" t="s">
        <v>62</v>
      </c>
    </row>
    <row r="57" spans="1:25" ht="15" thickBot="1" x14ac:dyDescent="0.35">
      <c r="A57" s="10"/>
      <c r="B57" s="16"/>
      <c r="C57" s="10">
        <v>71</v>
      </c>
      <c r="D57" s="10" t="s">
        <v>56</v>
      </c>
      <c r="E57" s="10" t="s">
        <v>70</v>
      </c>
      <c r="F57" s="111">
        <f t="shared" si="1"/>
        <v>424.42400000000004</v>
      </c>
      <c r="G57" s="71">
        <v>424.42</v>
      </c>
      <c r="H57" s="71">
        <v>36</v>
      </c>
      <c r="I57" s="10" t="s">
        <v>37</v>
      </c>
      <c r="J57" s="12" t="s">
        <v>24</v>
      </c>
      <c r="K57" s="12" t="s">
        <v>24</v>
      </c>
      <c r="L57" s="73"/>
      <c r="M57" s="12" t="s">
        <v>24</v>
      </c>
      <c r="N57" s="73" t="s">
        <v>24</v>
      </c>
      <c r="O57" s="101"/>
      <c r="P57" s="114"/>
      <c r="Q57" s="127"/>
      <c r="R57" s="130"/>
      <c r="S57" s="117"/>
      <c r="T57" s="105"/>
      <c r="U57" s="105"/>
      <c r="V57" s="140"/>
      <c r="W57" s="12" t="s">
        <v>24</v>
      </c>
      <c r="X57" s="14"/>
      <c r="Y57" s="15" t="s">
        <v>62</v>
      </c>
    </row>
    <row r="58" spans="1:25" ht="15" thickBot="1" x14ac:dyDescent="0.35">
      <c r="A58" s="10"/>
      <c r="B58" s="16"/>
      <c r="C58" s="10">
        <v>72</v>
      </c>
      <c r="D58" s="10" t="s">
        <v>56</v>
      </c>
      <c r="E58" s="10" t="s">
        <v>70</v>
      </c>
      <c r="F58" s="111">
        <f t="shared" si="1"/>
        <v>424.42400000000004</v>
      </c>
      <c r="G58" s="71">
        <v>424.42</v>
      </c>
      <c r="H58" s="71">
        <v>36</v>
      </c>
      <c r="I58" s="10" t="s">
        <v>37</v>
      </c>
      <c r="J58" s="12" t="s">
        <v>24</v>
      </c>
      <c r="K58" s="12" t="s">
        <v>24</v>
      </c>
      <c r="L58" s="73"/>
      <c r="M58" s="12" t="s">
        <v>24</v>
      </c>
      <c r="N58" s="73" t="s">
        <v>24</v>
      </c>
      <c r="O58" s="101"/>
      <c r="P58" s="114"/>
      <c r="Q58" s="127"/>
      <c r="R58" s="130"/>
      <c r="S58" s="117"/>
      <c r="T58" s="105"/>
      <c r="U58" s="105"/>
      <c r="V58" s="140"/>
      <c r="W58" s="12" t="s">
        <v>24</v>
      </c>
      <c r="X58" s="14"/>
      <c r="Y58" s="15" t="s">
        <v>62</v>
      </c>
    </row>
    <row r="59" spans="1:25" ht="15" thickBot="1" x14ac:dyDescent="0.35">
      <c r="A59" s="57"/>
      <c r="B59" s="56"/>
      <c r="C59" s="57">
        <v>73</v>
      </c>
      <c r="D59" s="57" t="s">
        <v>56</v>
      </c>
      <c r="E59" s="57" t="s">
        <v>70</v>
      </c>
      <c r="F59" s="111">
        <f t="shared" si="1"/>
        <v>424.42400000000004</v>
      </c>
      <c r="G59" s="71">
        <v>424.42</v>
      </c>
      <c r="H59" s="71">
        <v>36</v>
      </c>
      <c r="I59" s="57" t="s">
        <v>37</v>
      </c>
      <c r="J59" s="58">
        <v>135.30000000000001</v>
      </c>
      <c r="K59" s="58" t="s">
        <v>38</v>
      </c>
      <c r="L59" s="84">
        <v>360</v>
      </c>
      <c r="M59" s="58">
        <v>23</v>
      </c>
      <c r="N59" s="78">
        <v>414</v>
      </c>
      <c r="O59" s="97" t="s">
        <v>94</v>
      </c>
      <c r="P59" s="114">
        <f>S59*H59/G59*3.6</f>
        <v>28.650864709485884</v>
      </c>
      <c r="Q59" s="127"/>
      <c r="R59" s="130"/>
      <c r="S59" s="117">
        <f>1000000*(38000/1000000*8/60)/(N59-L59)</f>
        <v>93.827160493827151</v>
      </c>
      <c r="T59" s="105">
        <f t="shared" si="13"/>
        <v>32.900432900432897</v>
      </c>
      <c r="U59" s="105" t="str">
        <f t="shared" si="14"/>
        <v>N/A</v>
      </c>
      <c r="V59" s="140"/>
      <c r="W59" s="59">
        <v>60.4</v>
      </c>
      <c r="X59" s="60" t="s">
        <v>58</v>
      </c>
      <c r="Y59" s="61"/>
    </row>
    <row r="60" spans="1:25" ht="15" thickBot="1" x14ac:dyDescent="0.35">
      <c r="A60" s="57"/>
      <c r="B60" s="56"/>
      <c r="C60" s="57">
        <v>74</v>
      </c>
      <c r="D60" s="57" t="s">
        <v>56</v>
      </c>
      <c r="E60" s="57" t="s">
        <v>70</v>
      </c>
      <c r="F60" s="111">
        <f t="shared" si="1"/>
        <v>424.42400000000004</v>
      </c>
      <c r="G60" s="71">
        <v>424.42</v>
      </c>
      <c r="H60" s="71">
        <v>36</v>
      </c>
      <c r="I60" s="57" t="s">
        <v>37</v>
      </c>
      <c r="J60" s="58">
        <v>129.46</v>
      </c>
      <c r="K60" s="58" t="s">
        <v>38</v>
      </c>
      <c r="L60" s="84">
        <v>360</v>
      </c>
      <c r="M60" s="58">
        <v>23</v>
      </c>
      <c r="N60" s="78">
        <v>414</v>
      </c>
      <c r="O60" s="97" t="s">
        <v>94</v>
      </c>
      <c r="P60" s="114">
        <f>S60*H60/G60*3.6</f>
        <v>28.650864709485884</v>
      </c>
      <c r="Q60" s="127"/>
      <c r="R60" s="130"/>
      <c r="S60" s="117">
        <f>1000000*(38000/1000000*8/60)/(N60-L60)</f>
        <v>93.827160493827151</v>
      </c>
      <c r="T60" s="105">
        <f t="shared" si="13"/>
        <v>32.900432900432897</v>
      </c>
      <c r="U60" s="105" t="str">
        <f t="shared" si="14"/>
        <v>N/A</v>
      </c>
      <c r="V60" s="140"/>
      <c r="W60" s="59">
        <v>60.4</v>
      </c>
      <c r="X60" s="60" t="s">
        <v>58</v>
      </c>
      <c r="Y60" s="61"/>
    </row>
    <row r="61" spans="1:25" ht="15" thickBot="1" x14ac:dyDescent="0.35">
      <c r="A61" s="57"/>
      <c r="B61" s="56"/>
      <c r="C61" s="57">
        <v>75</v>
      </c>
      <c r="D61" s="57" t="s">
        <v>56</v>
      </c>
      <c r="E61" s="57" t="s">
        <v>70</v>
      </c>
      <c r="F61" s="111">
        <f t="shared" si="1"/>
        <v>424.42400000000004</v>
      </c>
      <c r="G61" s="71">
        <v>424.42</v>
      </c>
      <c r="H61" s="71">
        <v>36</v>
      </c>
      <c r="I61" s="57" t="s">
        <v>37</v>
      </c>
      <c r="J61" s="58">
        <v>109.76</v>
      </c>
      <c r="K61" s="58" t="s">
        <v>38</v>
      </c>
      <c r="L61" s="84">
        <v>360</v>
      </c>
      <c r="M61" s="58">
        <v>23</v>
      </c>
      <c r="N61" s="78">
        <v>414</v>
      </c>
      <c r="O61" s="97" t="s">
        <v>94</v>
      </c>
      <c r="P61" s="114">
        <f>S61*H61/G61*3.6</f>
        <v>28.650864709485884</v>
      </c>
      <c r="Q61" s="127"/>
      <c r="R61" s="130"/>
      <c r="S61" s="117">
        <f>1000000*(38000/1000000*8/60)/(N61-L61)</f>
        <v>93.827160493827151</v>
      </c>
      <c r="T61" s="105">
        <f t="shared" si="13"/>
        <v>32.900432900432897</v>
      </c>
      <c r="U61" s="105" t="str">
        <f t="shared" si="14"/>
        <v>N/A</v>
      </c>
      <c r="V61" s="140"/>
      <c r="W61" s="59">
        <v>60.4</v>
      </c>
      <c r="X61" s="60" t="s">
        <v>58</v>
      </c>
      <c r="Y61" s="61"/>
    </row>
    <row r="62" spans="1:25" ht="15" thickBot="1" x14ac:dyDescent="0.35">
      <c r="A62" s="57"/>
      <c r="B62" s="56"/>
      <c r="C62" s="57">
        <v>76</v>
      </c>
      <c r="D62" s="57" t="s">
        <v>56</v>
      </c>
      <c r="E62" s="57" t="s">
        <v>70</v>
      </c>
      <c r="F62" s="111">
        <f t="shared" si="1"/>
        <v>424.42400000000004</v>
      </c>
      <c r="G62" s="71">
        <v>424.42</v>
      </c>
      <c r="H62" s="71">
        <v>36</v>
      </c>
      <c r="I62" s="57" t="s">
        <v>37</v>
      </c>
      <c r="J62" s="58">
        <v>66.599999999999994</v>
      </c>
      <c r="K62" s="58" t="s">
        <v>38</v>
      </c>
      <c r="L62" s="84">
        <v>360</v>
      </c>
      <c r="M62" s="58">
        <v>23</v>
      </c>
      <c r="N62" s="78">
        <v>414</v>
      </c>
      <c r="O62" s="97" t="s">
        <v>94</v>
      </c>
      <c r="P62" s="114">
        <f>S62*H62/G62*3.6</f>
        <v>28.650864709485884</v>
      </c>
      <c r="Q62" s="127"/>
      <c r="R62" s="130"/>
      <c r="S62" s="117">
        <f>1000000*(38000/1000000*8/60)/(N62-L62)</f>
        <v>93.827160493827151</v>
      </c>
      <c r="T62" s="105">
        <f t="shared" si="13"/>
        <v>32.900432900432897</v>
      </c>
      <c r="U62" s="105" t="str">
        <f t="shared" si="14"/>
        <v>N/A</v>
      </c>
      <c r="V62" s="140"/>
      <c r="W62" s="59">
        <v>60.4</v>
      </c>
      <c r="X62" s="60" t="s">
        <v>58</v>
      </c>
      <c r="Y62" s="61"/>
    </row>
    <row r="63" spans="1:25" ht="15" thickBot="1" x14ac:dyDescent="0.35">
      <c r="A63" s="10"/>
      <c r="B63" s="16"/>
      <c r="C63" s="10">
        <v>77</v>
      </c>
      <c r="D63" s="10" t="s">
        <v>56</v>
      </c>
      <c r="E63" s="10" t="s">
        <v>70</v>
      </c>
      <c r="F63" s="111">
        <f t="shared" si="1"/>
        <v>424.42400000000004</v>
      </c>
      <c r="G63" s="71">
        <v>424.42</v>
      </c>
      <c r="H63" s="71">
        <v>36</v>
      </c>
      <c r="I63" s="10" t="s">
        <v>37</v>
      </c>
      <c r="J63" s="12" t="s">
        <v>24</v>
      </c>
      <c r="K63" s="12"/>
      <c r="L63" s="73"/>
      <c r="M63" s="12"/>
      <c r="N63" s="78"/>
      <c r="O63" s="98"/>
      <c r="P63" s="114"/>
      <c r="Q63" s="127"/>
      <c r="R63" s="130"/>
      <c r="S63" s="117"/>
      <c r="T63" s="105"/>
      <c r="U63" s="105"/>
      <c r="V63" s="140"/>
      <c r="W63" s="13"/>
      <c r="X63" s="14"/>
      <c r="Y63" s="15" t="s">
        <v>53</v>
      </c>
    </row>
    <row r="64" spans="1:25" ht="15" thickBot="1" x14ac:dyDescent="0.35">
      <c r="A64" s="57"/>
      <c r="B64" s="56"/>
      <c r="C64" s="57">
        <v>78</v>
      </c>
      <c r="D64" s="57" t="s">
        <v>56</v>
      </c>
      <c r="E64" s="57" t="s">
        <v>70</v>
      </c>
      <c r="F64" s="111">
        <f t="shared" si="1"/>
        <v>424.42400000000004</v>
      </c>
      <c r="G64" s="71">
        <v>424.42</v>
      </c>
      <c r="H64" s="71">
        <v>36</v>
      </c>
      <c r="I64" s="57" t="s">
        <v>37</v>
      </c>
      <c r="J64" s="58">
        <v>78.010000000000005</v>
      </c>
      <c r="K64" s="58" t="s">
        <v>38</v>
      </c>
      <c r="L64" s="84">
        <v>360</v>
      </c>
      <c r="M64" s="58">
        <v>23</v>
      </c>
      <c r="N64" s="78">
        <v>414</v>
      </c>
      <c r="O64" s="97" t="s">
        <v>94</v>
      </c>
      <c r="P64" s="114">
        <f t="shared" ref="P64:P82" si="15">S64*H64/G64*3.6</f>
        <v>28.650864709485884</v>
      </c>
      <c r="Q64" s="132"/>
      <c r="R64" s="133"/>
      <c r="S64" s="117">
        <f t="shared" ref="S64:S82" si="16">1000000*(38000/1000000*8/60)/(N64-L64)</f>
        <v>93.827160493827151</v>
      </c>
      <c r="T64" s="105">
        <f t="shared" si="13"/>
        <v>32.900432900432897</v>
      </c>
      <c r="U64" s="105" t="str">
        <f t="shared" si="14"/>
        <v>N/A</v>
      </c>
      <c r="V64" s="138"/>
      <c r="W64" s="59">
        <v>60.4</v>
      </c>
      <c r="X64" s="60" t="s">
        <v>58</v>
      </c>
      <c r="Y64" s="61"/>
    </row>
    <row r="65" spans="1:25" ht="16.8" customHeight="1" thickBot="1" x14ac:dyDescent="0.35">
      <c r="A65" s="57" t="s">
        <v>25</v>
      </c>
      <c r="B65" s="56" t="s">
        <v>55</v>
      </c>
      <c r="C65" s="57">
        <v>50</v>
      </c>
      <c r="D65" s="57" t="s">
        <v>26</v>
      </c>
      <c r="E65" s="69" t="s">
        <v>95</v>
      </c>
      <c r="F65" s="109">
        <f t="shared" si="1"/>
        <v>240.51300000000001</v>
      </c>
      <c r="G65" s="74">
        <v>239.68</v>
      </c>
      <c r="H65" s="72">
        <v>9</v>
      </c>
      <c r="I65" s="57" t="s">
        <v>36</v>
      </c>
      <c r="J65" s="58">
        <v>154.44999999999999</v>
      </c>
      <c r="K65" s="58">
        <v>22.9</v>
      </c>
      <c r="L65" s="73">
        <v>360</v>
      </c>
      <c r="M65" s="58">
        <v>22</v>
      </c>
      <c r="N65" s="78">
        <v>460</v>
      </c>
      <c r="O65" s="98" t="s">
        <v>96</v>
      </c>
      <c r="P65" s="114">
        <f t="shared" si="15"/>
        <v>6.8491321762349786</v>
      </c>
      <c r="Q65" s="122">
        <f>AVERAGE(P65:P67)</f>
        <v>9.5273184759166067</v>
      </c>
      <c r="R65" s="124">
        <f>AVERAGE(S65:S67)*AVERAGE(H65:H67)</f>
        <v>634.30769230769215</v>
      </c>
      <c r="S65" s="117">
        <f t="shared" si="16"/>
        <v>50.666666666666657</v>
      </c>
      <c r="T65" s="105">
        <f t="shared" si="13"/>
        <v>25.333333333333329</v>
      </c>
      <c r="U65" s="105" t="str">
        <f t="shared" si="14"/>
        <v>N/A</v>
      </c>
      <c r="V65" s="139">
        <f>AVERAGE(S65:S67)</f>
        <v>70.478632478632463</v>
      </c>
      <c r="W65" s="59">
        <v>56</v>
      </c>
      <c r="X65" s="62" t="s">
        <v>18</v>
      </c>
      <c r="Y65" s="61"/>
    </row>
    <row r="66" spans="1:25" ht="20.399999999999999" customHeight="1" thickBot="1" x14ac:dyDescent="0.35">
      <c r="A66" s="57"/>
      <c r="B66" s="56"/>
      <c r="C66" s="57">
        <v>51</v>
      </c>
      <c r="D66" s="57" t="s">
        <v>26</v>
      </c>
      <c r="E66" s="69" t="s">
        <v>95</v>
      </c>
      <c r="F66" s="109">
        <f t="shared" si="1"/>
        <v>240.51300000000001</v>
      </c>
      <c r="G66" s="74">
        <v>239.68</v>
      </c>
      <c r="H66" s="72">
        <v>9</v>
      </c>
      <c r="I66" s="57" t="s">
        <v>36</v>
      </c>
      <c r="J66" s="58">
        <v>140.25</v>
      </c>
      <c r="K66" s="58">
        <v>21.6</v>
      </c>
      <c r="L66" s="73">
        <v>360</v>
      </c>
      <c r="M66" s="58">
        <v>22</v>
      </c>
      <c r="N66" s="78">
        <v>412</v>
      </c>
      <c r="O66" s="98" t="s">
        <v>97</v>
      </c>
      <c r="P66" s="114">
        <f t="shared" si="15"/>
        <v>13.171408031221114</v>
      </c>
      <c r="Q66" s="134"/>
      <c r="R66" s="135"/>
      <c r="S66" s="117">
        <f t="shared" si="16"/>
        <v>97.435897435897431</v>
      </c>
      <c r="T66" s="105">
        <f t="shared" si="13"/>
        <v>33.333333333333329</v>
      </c>
      <c r="U66" s="105" t="str">
        <f t="shared" si="14"/>
        <v>N/A</v>
      </c>
      <c r="V66" s="140"/>
      <c r="W66" s="59">
        <v>56</v>
      </c>
      <c r="X66" s="62" t="s">
        <v>18</v>
      </c>
      <c r="Y66" s="61"/>
    </row>
    <row r="67" spans="1:25" ht="20.399999999999999" customHeight="1" thickBot="1" x14ac:dyDescent="0.35">
      <c r="A67" s="57"/>
      <c r="B67" s="56"/>
      <c r="C67" s="57">
        <v>52</v>
      </c>
      <c r="D67" s="57" t="s">
        <v>26</v>
      </c>
      <c r="E67" s="69" t="s">
        <v>95</v>
      </c>
      <c r="F67" s="109">
        <f t="shared" si="1"/>
        <v>240.51300000000001</v>
      </c>
      <c r="G67" s="74">
        <v>239.68</v>
      </c>
      <c r="H67" s="72">
        <v>9</v>
      </c>
      <c r="I67" s="57" t="s">
        <v>36</v>
      </c>
      <c r="J67" s="58">
        <v>123.81</v>
      </c>
      <c r="K67" s="58">
        <v>21.4</v>
      </c>
      <c r="L67" s="73">
        <v>360</v>
      </c>
      <c r="M67" s="58">
        <v>22</v>
      </c>
      <c r="N67" s="78">
        <v>440</v>
      </c>
      <c r="O67" s="98" t="s">
        <v>98</v>
      </c>
      <c r="P67" s="114">
        <f t="shared" si="15"/>
        <v>8.5614152202937248</v>
      </c>
      <c r="Q67" s="134"/>
      <c r="R67" s="135"/>
      <c r="S67" s="117">
        <f t="shared" si="16"/>
        <v>63.333333333333329</v>
      </c>
      <c r="T67" s="105">
        <f t="shared" si="13"/>
        <v>28.148148148148145</v>
      </c>
      <c r="U67" s="105" t="str">
        <f t="shared" si="14"/>
        <v>N/A</v>
      </c>
      <c r="V67" s="138"/>
      <c r="W67" s="59">
        <v>56</v>
      </c>
      <c r="X67" s="62" t="s">
        <v>18</v>
      </c>
      <c r="Y67" s="61"/>
    </row>
    <row r="68" spans="1:25" ht="15" thickBot="1" x14ac:dyDescent="0.35">
      <c r="A68" s="57" t="s">
        <v>133</v>
      </c>
      <c r="B68" s="56" t="s">
        <v>55</v>
      </c>
      <c r="C68" s="57">
        <v>62</v>
      </c>
      <c r="D68" s="57" t="s">
        <v>24</v>
      </c>
      <c r="E68" s="57" t="s">
        <v>71</v>
      </c>
      <c r="F68" s="108">
        <f t="shared" si="1"/>
        <v>67.728960000000001</v>
      </c>
      <c r="G68" s="72">
        <v>67.73</v>
      </c>
      <c r="H68" s="72">
        <v>5</v>
      </c>
      <c r="I68" s="57" t="s">
        <v>37</v>
      </c>
      <c r="J68" s="58">
        <v>636</v>
      </c>
      <c r="K68" s="58" t="s">
        <v>38</v>
      </c>
      <c r="L68" s="84">
        <v>360</v>
      </c>
      <c r="M68" s="58">
        <v>23.8</v>
      </c>
      <c r="N68" s="78">
        <v>400</v>
      </c>
      <c r="O68" s="98" t="s">
        <v>99</v>
      </c>
      <c r="P68" s="114">
        <f t="shared" si="15"/>
        <v>33.663073970175688</v>
      </c>
      <c r="Q68" s="115">
        <f>SUM(P68)</f>
        <v>33.663073970175688</v>
      </c>
      <c r="R68" s="89">
        <f>SUM(S68)</f>
        <v>126.66666666666666</v>
      </c>
      <c r="S68" s="117">
        <f t="shared" si="16"/>
        <v>126.66666666666666</v>
      </c>
      <c r="T68" s="105">
        <f t="shared" si="13"/>
        <v>36.190476190476183</v>
      </c>
      <c r="U68" s="105" t="str">
        <f t="shared" si="14"/>
        <v>N/A</v>
      </c>
      <c r="V68" s="139">
        <f>AVERAGE(S68:S69)</f>
        <v>130</v>
      </c>
      <c r="W68" s="59">
        <v>63.8</v>
      </c>
      <c r="X68" s="60" t="s">
        <v>15</v>
      </c>
      <c r="Y68" s="61"/>
    </row>
    <row r="69" spans="1:25" ht="15" thickBot="1" x14ac:dyDescent="0.35">
      <c r="A69" s="57"/>
      <c r="B69" s="56"/>
      <c r="C69" s="57">
        <v>63</v>
      </c>
      <c r="D69" s="57" t="s">
        <v>24</v>
      </c>
      <c r="E69" s="57" t="s">
        <v>71</v>
      </c>
      <c r="F69" s="108">
        <f t="shared" ref="F69:F82" si="17">(LEFT(E69,FIND("X",E69)-1)*(MID(E69,FIND("X",E69)+1,FIND("X",E69,FIND("X",E69)+1)-FIND("X",E69)-1))*MID(E69,1+FIND("X",E69,FIND("X",E69)+1),FIND(" ",E69)-1-FIND("X",E69,FIND("X",E69)+1)))+(IF(LEN(E69)&gt;50,(MID(E69,FIND("(",E69)+1,(FIND("X",E69,FIND("(",E69))-1)-FIND("(",E69)))*(MID(E69,(1+FIND("X",E69,FIND("(",E69))),(FIND("X",E69,(1+FIND("X",E69,FIND("(",E69))))-1)-(FIND("X",E69,FIND("(",E69)))))*(MID(E69,1+FIND("X",E69,(1+FIND("X",E69,(FIND("X",E69,FIND("(",E69)))))),FIND(" ",E69,FIND("(",E69))-(1+FIND("X",E69,(1+FIND("X",E69,(FIND("X",E69,FIND("(",E69))))))))),0))</f>
        <v>67.728960000000001</v>
      </c>
      <c r="G69" s="72">
        <v>67.73</v>
      </c>
      <c r="H69" s="72">
        <v>5</v>
      </c>
      <c r="I69" s="57" t="s">
        <v>36</v>
      </c>
      <c r="J69" s="58">
        <v>13.4</v>
      </c>
      <c r="K69" s="58">
        <v>24.4</v>
      </c>
      <c r="L69" s="73">
        <v>357</v>
      </c>
      <c r="M69" s="58">
        <v>24.7</v>
      </c>
      <c r="N69" s="78">
        <v>395</v>
      </c>
      <c r="O69" s="98" t="s">
        <v>100</v>
      </c>
      <c r="P69" s="114">
        <f t="shared" si="15"/>
        <v>35.43481470544809</v>
      </c>
      <c r="Q69" s="116">
        <f>SUM(P69)</f>
        <v>35.43481470544809</v>
      </c>
      <c r="R69" s="88">
        <f>SUM(S69)</f>
        <v>133.33333333333331</v>
      </c>
      <c r="S69" s="117">
        <f t="shared" si="16"/>
        <v>133.33333333333331</v>
      </c>
      <c r="T69" s="105">
        <f t="shared" si="13"/>
        <v>36.714975845410621</v>
      </c>
      <c r="U69" s="105" t="str">
        <f t="shared" si="14"/>
        <v>N/A</v>
      </c>
      <c r="V69" s="138"/>
      <c r="W69" s="59">
        <v>63.8</v>
      </c>
      <c r="X69" s="60" t="s">
        <v>15</v>
      </c>
      <c r="Y69" s="61"/>
    </row>
    <row r="70" spans="1:25" ht="15" thickBot="1" x14ac:dyDescent="0.35">
      <c r="A70" s="57" t="s">
        <v>31</v>
      </c>
      <c r="B70" s="56" t="s">
        <v>55</v>
      </c>
      <c r="C70" s="57">
        <v>53</v>
      </c>
      <c r="D70" s="57" t="s">
        <v>34</v>
      </c>
      <c r="E70" s="57" t="s">
        <v>72</v>
      </c>
      <c r="F70" s="108">
        <f t="shared" si="17"/>
        <v>212.61240000000001</v>
      </c>
      <c r="G70" s="72">
        <v>212.61</v>
      </c>
      <c r="H70" s="72">
        <v>8</v>
      </c>
      <c r="I70" s="57" t="s">
        <v>36</v>
      </c>
      <c r="J70" s="58">
        <v>114.31</v>
      </c>
      <c r="K70" s="58">
        <v>22.4</v>
      </c>
      <c r="L70" s="73">
        <v>360</v>
      </c>
      <c r="M70" s="58">
        <v>22.7</v>
      </c>
      <c r="N70" s="78">
        <v>610</v>
      </c>
      <c r="O70" s="98" t="s">
        <v>101</v>
      </c>
      <c r="P70" s="114">
        <f t="shared" si="15"/>
        <v>2.7453083109919567</v>
      </c>
      <c r="Q70" s="126">
        <f>AVERAGE(P70:P72)</f>
        <v>4.6331490859343107</v>
      </c>
      <c r="R70" s="129">
        <f>AVERAGE(S70:S72)*AVERAGE(H70:H72)</f>
        <v>273.62606310013717</v>
      </c>
      <c r="S70" s="117">
        <f t="shared" si="16"/>
        <v>20.266666666666666</v>
      </c>
      <c r="T70" s="105">
        <f t="shared" si="13"/>
        <v>14.476190476190474</v>
      </c>
      <c r="U70" s="105">
        <f t="shared" si="14"/>
        <v>33.777777777777771</v>
      </c>
      <c r="V70" s="139">
        <f>AVERAGE(S70:S76)</f>
        <v>124.75748776502745</v>
      </c>
      <c r="W70" s="59">
        <v>62</v>
      </c>
      <c r="X70" s="60" t="s">
        <v>60</v>
      </c>
      <c r="Y70" s="61"/>
    </row>
    <row r="71" spans="1:25" ht="15" thickBot="1" x14ac:dyDescent="0.35">
      <c r="A71" s="57"/>
      <c r="B71" s="56"/>
      <c r="C71" s="57">
        <v>54</v>
      </c>
      <c r="D71" s="57" t="s">
        <v>34</v>
      </c>
      <c r="E71" s="57" t="s">
        <v>72</v>
      </c>
      <c r="F71" s="108">
        <f t="shared" si="17"/>
        <v>212.61240000000001</v>
      </c>
      <c r="G71" s="72">
        <v>212.61</v>
      </c>
      <c r="H71" s="72">
        <v>8</v>
      </c>
      <c r="I71" s="57" t="s">
        <v>36</v>
      </c>
      <c r="J71" s="58">
        <v>96.34</v>
      </c>
      <c r="K71" s="58">
        <v>22.3</v>
      </c>
      <c r="L71" s="73">
        <v>360</v>
      </c>
      <c r="M71" s="58">
        <v>22.7</v>
      </c>
      <c r="N71" s="78">
        <v>616</v>
      </c>
      <c r="O71" s="98" t="s">
        <v>102</v>
      </c>
      <c r="P71" s="114">
        <f t="shared" si="15"/>
        <v>2.6809651474530827</v>
      </c>
      <c r="Q71" s="127"/>
      <c r="R71" s="130"/>
      <c r="S71" s="117">
        <f t="shared" si="16"/>
        <v>19.791666666666664</v>
      </c>
      <c r="T71" s="105">
        <f t="shared" si="13"/>
        <v>14.232209737827713</v>
      </c>
      <c r="U71" s="105">
        <f t="shared" si="14"/>
        <v>32.478632478632477</v>
      </c>
      <c r="V71" s="140"/>
      <c r="W71" s="59">
        <v>65</v>
      </c>
      <c r="X71" s="60" t="s">
        <v>60</v>
      </c>
      <c r="Y71" s="61"/>
    </row>
    <row r="72" spans="1:25" ht="15" thickBot="1" x14ac:dyDescent="0.35">
      <c r="A72" s="57"/>
      <c r="B72" s="56"/>
      <c r="C72" s="57">
        <v>55</v>
      </c>
      <c r="D72" s="57" t="s">
        <v>34</v>
      </c>
      <c r="E72" s="57" t="s">
        <v>72</v>
      </c>
      <c r="F72" s="108">
        <f t="shared" si="17"/>
        <v>212.61240000000001</v>
      </c>
      <c r="G72" s="72">
        <v>212.61</v>
      </c>
      <c r="H72" s="72">
        <v>8</v>
      </c>
      <c r="I72" s="57" t="s">
        <v>36</v>
      </c>
      <c r="J72" s="58">
        <v>102.87</v>
      </c>
      <c r="K72" s="58">
        <v>22.1</v>
      </c>
      <c r="L72" s="73">
        <v>363</v>
      </c>
      <c r="M72" s="58">
        <v>22.7</v>
      </c>
      <c r="N72" s="78">
        <v>444</v>
      </c>
      <c r="O72" s="98" t="s">
        <v>103</v>
      </c>
      <c r="P72" s="114">
        <f t="shared" si="15"/>
        <v>8.4731737993578928</v>
      </c>
      <c r="Q72" s="128"/>
      <c r="R72" s="131"/>
      <c r="S72" s="117">
        <f t="shared" si="16"/>
        <v>62.551440329218103</v>
      </c>
      <c r="T72" s="105">
        <f t="shared" si="13"/>
        <v>27.992633517495392</v>
      </c>
      <c r="U72" s="105" t="str">
        <f t="shared" si="14"/>
        <v>N/A</v>
      </c>
      <c r="V72" s="140"/>
      <c r="W72" s="59">
        <v>65</v>
      </c>
      <c r="X72" s="60" t="s">
        <v>60</v>
      </c>
      <c r="Y72" s="61"/>
    </row>
    <row r="73" spans="1:25" ht="15" thickBot="1" x14ac:dyDescent="0.35">
      <c r="A73" s="57"/>
      <c r="B73" s="56"/>
      <c r="C73" s="57">
        <v>62</v>
      </c>
      <c r="D73" s="57" t="s">
        <v>34</v>
      </c>
      <c r="E73" s="57" t="s">
        <v>72</v>
      </c>
      <c r="F73" s="108">
        <f t="shared" si="17"/>
        <v>212.61240000000001</v>
      </c>
      <c r="G73" s="72">
        <v>212.61</v>
      </c>
      <c r="H73" s="72">
        <v>8</v>
      </c>
      <c r="I73" s="57" t="s">
        <v>37</v>
      </c>
      <c r="J73" s="58">
        <v>106.7</v>
      </c>
      <c r="K73" s="58" t="s">
        <v>38</v>
      </c>
      <c r="L73" s="84">
        <v>360</v>
      </c>
      <c r="M73" s="58">
        <v>23.7</v>
      </c>
      <c r="N73" s="78">
        <v>376</v>
      </c>
      <c r="O73" s="98" t="s">
        <v>104</v>
      </c>
      <c r="P73" s="114">
        <f t="shared" si="15"/>
        <v>42.895442359249323</v>
      </c>
      <c r="Q73" s="126">
        <f>AVERAGE(P73:P76)</f>
        <v>22.255492496779357</v>
      </c>
      <c r="R73" s="129">
        <f>AVERAGE(S73:S76)*AVERAGE(H73:H76)</f>
        <v>1252.3755411255411</v>
      </c>
      <c r="S73" s="117">
        <f t="shared" si="16"/>
        <v>316.66666666666663</v>
      </c>
      <c r="T73" s="105">
        <f t="shared" si="13"/>
        <v>43.678160919540225</v>
      </c>
      <c r="U73" s="105" t="str">
        <f t="shared" si="14"/>
        <v>N/A</v>
      </c>
      <c r="V73" s="140"/>
      <c r="W73" s="59">
        <v>60.5</v>
      </c>
      <c r="X73" s="60" t="s">
        <v>60</v>
      </c>
      <c r="Y73" s="61"/>
    </row>
    <row r="74" spans="1:25" ht="15" thickBot="1" x14ac:dyDescent="0.35">
      <c r="A74" s="57"/>
      <c r="B74" s="56"/>
      <c r="C74" s="57">
        <v>63</v>
      </c>
      <c r="D74" s="57" t="s">
        <v>34</v>
      </c>
      <c r="E74" s="57" t="s">
        <v>72</v>
      </c>
      <c r="F74" s="108">
        <f t="shared" si="17"/>
        <v>212.61240000000001</v>
      </c>
      <c r="G74" s="72">
        <v>212.61</v>
      </c>
      <c r="H74" s="72">
        <v>6</v>
      </c>
      <c r="I74" s="57" t="s">
        <v>37</v>
      </c>
      <c r="J74" s="58">
        <v>158.91</v>
      </c>
      <c r="K74" s="58" t="s">
        <v>38</v>
      </c>
      <c r="L74" s="84">
        <v>360</v>
      </c>
      <c r="M74" s="58">
        <v>23.6</v>
      </c>
      <c r="N74" s="78">
        <v>388</v>
      </c>
      <c r="O74" s="98" t="s">
        <v>105</v>
      </c>
      <c r="P74" s="114">
        <f t="shared" si="15"/>
        <v>18.383761011106852</v>
      </c>
      <c r="Q74" s="127"/>
      <c r="R74" s="130"/>
      <c r="S74" s="117">
        <f t="shared" si="16"/>
        <v>180.95238095238093</v>
      </c>
      <c r="T74" s="105">
        <f t="shared" si="13"/>
        <v>39.583333333333329</v>
      </c>
      <c r="U74" s="105" t="str">
        <f t="shared" si="14"/>
        <v>N/A</v>
      </c>
      <c r="V74" s="140"/>
      <c r="W74" s="59">
        <v>60.5</v>
      </c>
      <c r="X74" s="60" t="s">
        <v>60</v>
      </c>
      <c r="Y74" s="61"/>
    </row>
    <row r="75" spans="1:25" ht="15" thickBot="1" x14ac:dyDescent="0.35">
      <c r="A75" s="57"/>
      <c r="B75" s="56"/>
      <c r="C75" s="57">
        <v>64</v>
      </c>
      <c r="D75" s="57" t="s">
        <v>34</v>
      </c>
      <c r="E75" s="57" t="s">
        <v>72</v>
      </c>
      <c r="F75" s="108">
        <f t="shared" si="17"/>
        <v>212.61240000000001</v>
      </c>
      <c r="G75" s="72">
        <v>212.61</v>
      </c>
      <c r="H75" s="72">
        <v>6</v>
      </c>
      <c r="I75" s="57" t="s">
        <v>37</v>
      </c>
      <c r="J75" s="58">
        <v>308.95999999999998</v>
      </c>
      <c r="K75" s="58" t="s">
        <v>38</v>
      </c>
      <c r="L75" s="84">
        <v>360</v>
      </c>
      <c r="M75" s="58">
        <v>23.5</v>
      </c>
      <c r="N75" s="78">
        <v>388</v>
      </c>
      <c r="O75" s="98" t="s">
        <v>105</v>
      </c>
      <c r="P75" s="114">
        <f t="shared" si="15"/>
        <v>18.383761011106852</v>
      </c>
      <c r="Q75" s="127"/>
      <c r="R75" s="130"/>
      <c r="S75" s="117">
        <f t="shared" si="16"/>
        <v>180.95238095238093</v>
      </c>
      <c r="T75" s="105">
        <f t="shared" si="13"/>
        <v>39.583333333333329</v>
      </c>
      <c r="U75" s="105" t="str">
        <f t="shared" si="14"/>
        <v>N/A</v>
      </c>
      <c r="V75" s="140"/>
      <c r="W75" s="59">
        <v>60.5</v>
      </c>
      <c r="X75" s="60" t="s">
        <v>60</v>
      </c>
      <c r="Y75" s="61"/>
    </row>
    <row r="76" spans="1:25" ht="15" thickBot="1" x14ac:dyDescent="0.35">
      <c r="A76" s="57"/>
      <c r="B76" s="56"/>
      <c r="C76" s="57">
        <v>65</v>
      </c>
      <c r="D76" s="57" t="s">
        <v>34</v>
      </c>
      <c r="E76" s="57" t="s">
        <v>72</v>
      </c>
      <c r="F76" s="108">
        <f t="shared" si="17"/>
        <v>212.61240000000001</v>
      </c>
      <c r="G76" s="72">
        <v>212.61</v>
      </c>
      <c r="H76" s="72">
        <v>6</v>
      </c>
      <c r="I76" s="57" t="s">
        <v>37</v>
      </c>
      <c r="J76" s="58">
        <v>241.3</v>
      </c>
      <c r="K76" s="58" t="s">
        <v>38</v>
      </c>
      <c r="L76" s="84">
        <v>360</v>
      </c>
      <c r="M76" s="58">
        <v>23.5</v>
      </c>
      <c r="N76" s="78">
        <v>415</v>
      </c>
      <c r="O76" s="98" t="s">
        <v>106</v>
      </c>
      <c r="P76" s="114">
        <f t="shared" si="15"/>
        <v>9.3590056056543975</v>
      </c>
      <c r="Q76" s="132"/>
      <c r="R76" s="133"/>
      <c r="S76" s="117">
        <f t="shared" si="16"/>
        <v>92.12121212121211</v>
      </c>
      <c r="T76" s="105">
        <f t="shared" si="13"/>
        <v>32.688172043010752</v>
      </c>
      <c r="U76" s="105" t="str">
        <f t="shared" si="14"/>
        <v>N/A</v>
      </c>
      <c r="V76" s="138"/>
      <c r="W76" s="59">
        <v>60.5</v>
      </c>
      <c r="X76" s="60" t="s">
        <v>60</v>
      </c>
      <c r="Y76" s="61"/>
    </row>
    <row r="77" spans="1:25" ht="15" thickBot="1" x14ac:dyDescent="0.35">
      <c r="A77" s="57" t="s">
        <v>40</v>
      </c>
      <c r="B77" s="56" t="s">
        <v>55</v>
      </c>
      <c r="C77" s="57">
        <v>56</v>
      </c>
      <c r="D77" s="57" t="s">
        <v>32</v>
      </c>
      <c r="E77" s="57" t="s">
        <v>73</v>
      </c>
      <c r="F77" s="108">
        <f t="shared" si="17"/>
        <v>38.7348</v>
      </c>
      <c r="G77" s="72">
        <v>38.74</v>
      </c>
      <c r="H77" s="86">
        <v>2</v>
      </c>
      <c r="I77" s="57" t="s">
        <v>36</v>
      </c>
      <c r="J77" s="58">
        <v>75.930000000000007</v>
      </c>
      <c r="K77" s="58">
        <v>22.8</v>
      </c>
      <c r="L77" s="73">
        <v>362</v>
      </c>
      <c r="M77" s="58">
        <v>24.3</v>
      </c>
      <c r="N77" s="78">
        <v>394</v>
      </c>
      <c r="O77" s="98" t="s">
        <v>107</v>
      </c>
      <c r="P77" s="114">
        <f t="shared" si="15"/>
        <v>29.426948890036137</v>
      </c>
      <c r="Q77" s="114">
        <f>AVERAGE(P77)</f>
        <v>29.426948890036137</v>
      </c>
      <c r="R77" s="87">
        <f>AVERAGE(S77)</f>
        <v>158.33333333333331</v>
      </c>
      <c r="S77" s="117">
        <f t="shared" si="16"/>
        <v>158.33333333333331</v>
      </c>
      <c r="T77" s="105">
        <f t="shared" si="13"/>
        <v>38.383838383838381</v>
      </c>
      <c r="U77" s="105" t="str">
        <f t="shared" si="14"/>
        <v>N/A</v>
      </c>
      <c r="V77" s="119">
        <f>AVERAGE(S77)</f>
        <v>158.33333333333331</v>
      </c>
      <c r="W77" s="59">
        <v>57</v>
      </c>
      <c r="X77" s="60" t="s">
        <v>15</v>
      </c>
      <c r="Y77" s="61"/>
    </row>
    <row r="78" spans="1:25" ht="15" thickBot="1" x14ac:dyDescent="0.35">
      <c r="A78" s="57" t="s">
        <v>42</v>
      </c>
      <c r="B78" s="56" t="s">
        <v>55</v>
      </c>
      <c r="C78" s="57">
        <v>57</v>
      </c>
      <c r="D78" s="57" t="s">
        <v>24</v>
      </c>
      <c r="E78" s="57" t="s">
        <v>73</v>
      </c>
      <c r="F78" s="108">
        <f t="shared" si="17"/>
        <v>38.7348</v>
      </c>
      <c r="G78" s="72">
        <v>38.74</v>
      </c>
      <c r="H78" s="86">
        <v>2</v>
      </c>
      <c r="I78" s="57" t="s">
        <v>36</v>
      </c>
      <c r="J78" s="58">
        <v>84</v>
      </c>
      <c r="K78" s="58">
        <v>22.8</v>
      </c>
      <c r="L78" s="73">
        <v>359</v>
      </c>
      <c r="M78" s="58">
        <v>22.1</v>
      </c>
      <c r="N78" s="78">
        <v>408</v>
      </c>
      <c r="O78" s="98" t="s">
        <v>108</v>
      </c>
      <c r="P78" s="114">
        <f t="shared" si="15"/>
        <v>19.217599275125639</v>
      </c>
      <c r="Q78" s="114">
        <f>AVERAGE(P78)</f>
        <v>19.217599275125639</v>
      </c>
      <c r="R78" s="87">
        <f>AVERAGE(S78)</f>
        <v>103.40136054421768</v>
      </c>
      <c r="S78" s="117">
        <f t="shared" si="16"/>
        <v>103.40136054421768</v>
      </c>
      <c r="T78" s="105">
        <f t="shared" si="13"/>
        <v>34.004474272930644</v>
      </c>
      <c r="U78" s="105" t="str">
        <f t="shared" si="14"/>
        <v>N/A</v>
      </c>
      <c r="V78" s="119">
        <f>AVERAGE(S78)</f>
        <v>103.40136054421768</v>
      </c>
      <c r="W78" s="59">
        <v>61.2</v>
      </c>
      <c r="X78" s="60" t="s">
        <v>15</v>
      </c>
      <c r="Y78" s="61"/>
    </row>
    <row r="79" spans="1:25" ht="15" thickBot="1" x14ac:dyDescent="0.35">
      <c r="A79" s="57" t="s">
        <v>16</v>
      </c>
      <c r="B79" s="56" t="s">
        <v>55</v>
      </c>
      <c r="C79" s="57">
        <v>58</v>
      </c>
      <c r="D79" s="57" t="s">
        <v>17</v>
      </c>
      <c r="E79" s="57" t="s">
        <v>74</v>
      </c>
      <c r="F79" s="108">
        <f t="shared" si="17"/>
        <v>110.79250000000002</v>
      </c>
      <c r="G79" s="72">
        <v>110.8</v>
      </c>
      <c r="H79" s="72">
        <v>9</v>
      </c>
      <c r="I79" s="57" t="s">
        <v>37</v>
      </c>
      <c r="J79" s="58">
        <v>139</v>
      </c>
      <c r="K79" s="58" t="s">
        <v>38</v>
      </c>
      <c r="L79" s="84">
        <v>360</v>
      </c>
      <c r="M79" s="58">
        <v>23.2</v>
      </c>
      <c r="N79" s="78">
        <v>420</v>
      </c>
      <c r="O79" s="98" t="s">
        <v>109</v>
      </c>
      <c r="P79" s="114">
        <f t="shared" si="15"/>
        <v>24.693140794223822</v>
      </c>
      <c r="Q79" s="122">
        <f>AVERAGE(P79:P80)</f>
        <v>18.134025270758119</v>
      </c>
      <c r="R79" s="124">
        <f>AVERAGE(S79:S80)*AVERAGE(H79:H80)</f>
        <v>558.12499999999989</v>
      </c>
      <c r="S79" s="117">
        <f t="shared" si="16"/>
        <v>84.444444444444429</v>
      </c>
      <c r="T79" s="105">
        <f t="shared" si="13"/>
        <v>31.666666666666664</v>
      </c>
      <c r="U79" s="105" t="str">
        <f t="shared" si="14"/>
        <v>N/A</v>
      </c>
      <c r="V79" s="139">
        <f>AVERAGE(S79:S80)</f>
        <v>62.013888888888879</v>
      </c>
      <c r="W79" s="59">
        <v>56</v>
      </c>
      <c r="X79" s="60" t="s">
        <v>15</v>
      </c>
      <c r="Y79" s="61"/>
    </row>
    <row r="80" spans="1:25" ht="15" thickBot="1" x14ac:dyDescent="0.35">
      <c r="A80" s="57"/>
      <c r="B80" s="56"/>
      <c r="C80" s="57">
        <v>59</v>
      </c>
      <c r="D80" s="57" t="s">
        <v>17</v>
      </c>
      <c r="E80" s="57" t="s">
        <v>74</v>
      </c>
      <c r="F80" s="108">
        <f t="shared" si="17"/>
        <v>110.79250000000002</v>
      </c>
      <c r="G80" s="72">
        <v>110.8</v>
      </c>
      <c r="H80" s="72">
        <v>9</v>
      </c>
      <c r="I80" s="57" t="s">
        <v>37</v>
      </c>
      <c r="J80" s="58">
        <v>94.04</v>
      </c>
      <c r="K80" s="58" t="s">
        <v>38</v>
      </c>
      <c r="L80" s="84">
        <v>360</v>
      </c>
      <c r="M80" s="58">
        <v>23.2</v>
      </c>
      <c r="N80" s="78">
        <v>488</v>
      </c>
      <c r="O80" s="98" t="s">
        <v>110</v>
      </c>
      <c r="P80" s="114">
        <f t="shared" si="15"/>
        <v>11.574909747292418</v>
      </c>
      <c r="Q80" s="123"/>
      <c r="R80" s="125"/>
      <c r="S80" s="117">
        <f t="shared" si="16"/>
        <v>39.583333333333329</v>
      </c>
      <c r="T80" s="105">
        <f t="shared" si="13"/>
        <v>22.222222222222218</v>
      </c>
      <c r="U80" s="105">
        <f t="shared" si="14"/>
        <v>180.95238095238093</v>
      </c>
      <c r="V80" s="138"/>
      <c r="W80" s="59">
        <v>56</v>
      </c>
      <c r="X80" s="60" t="s">
        <v>15</v>
      </c>
      <c r="Y80" s="61"/>
    </row>
    <row r="81" spans="1:25" ht="15" thickBot="1" x14ac:dyDescent="0.35">
      <c r="A81" s="57" t="s">
        <v>12</v>
      </c>
      <c r="B81" s="56" t="s">
        <v>55</v>
      </c>
      <c r="C81" s="57">
        <v>60</v>
      </c>
      <c r="D81" s="57" t="s">
        <v>13</v>
      </c>
      <c r="E81" s="57" t="s">
        <v>75</v>
      </c>
      <c r="F81" s="108">
        <f t="shared" si="17"/>
        <v>38.531999999999996</v>
      </c>
      <c r="G81" s="72">
        <v>38.53</v>
      </c>
      <c r="H81" s="72">
        <v>4</v>
      </c>
      <c r="I81" s="57" t="s">
        <v>36</v>
      </c>
      <c r="J81" s="58">
        <v>54.9</v>
      </c>
      <c r="K81" s="58">
        <v>23.4</v>
      </c>
      <c r="L81" s="73">
        <v>430</v>
      </c>
      <c r="M81" s="58">
        <v>24.3</v>
      </c>
      <c r="N81" s="78">
        <v>540</v>
      </c>
      <c r="O81" s="98" t="s">
        <v>111</v>
      </c>
      <c r="P81" s="114">
        <f t="shared" si="15"/>
        <v>17.214449189533536</v>
      </c>
      <c r="Q81" s="114">
        <f>AVERAGE(P81)</f>
        <v>17.214449189533536</v>
      </c>
      <c r="R81" s="87">
        <f>AVERAGE(S81)</f>
        <v>46.060606060606055</v>
      </c>
      <c r="S81" s="117">
        <f t="shared" si="16"/>
        <v>46.060606060606055</v>
      </c>
      <c r="T81" s="105">
        <f t="shared" si="13"/>
        <v>24.126984126984123</v>
      </c>
      <c r="U81" s="105">
        <f t="shared" si="14"/>
        <v>506.66666666666663</v>
      </c>
      <c r="V81" s="119">
        <f>AVERAGE(S81)</f>
        <v>46.060606060606055</v>
      </c>
      <c r="W81" s="59">
        <v>57</v>
      </c>
      <c r="X81" s="60" t="s">
        <v>15</v>
      </c>
      <c r="Y81" s="61"/>
    </row>
    <row r="82" spans="1:25" ht="15" thickBot="1" x14ac:dyDescent="0.35">
      <c r="A82" s="64" t="s">
        <v>61</v>
      </c>
      <c r="B82" s="63" t="s">
        <v>55</v>
      </c>
      <c r="C82" s="64">
        <v>61</v>
      </c>
      <c r="D82" s="64" t="s">
        <v>22</v>
      </c>
      <c r="E82" s="64" t="s">
        <v>75</v>
      </c>
      <c r="F82" s="112">
        <f t="shared" si="17"/>
        <v>38.531999999999996</v>
      </c>
      <c r="G82" s="72">
        <v>38.53</v>
      </c>
      <c r="H82" s="76">
        <v>3</v>
      </c>
      <c r="I82" s="64" t="s">
        <v>36</v>
      </c>
      <c r="J82" s="65">
        <v>55</v>
      </c>
      <c r="K82" s="65">
        <v>23.7</v>
      </c>
      <c r="L82" s="83">
        <v>360</v>
      </c>
      <c r="M82" s="65">
        <v>23.2</v>
      </c>
      <c r="N82" s="81">
        <v>432</v>
      </c>
      <c r="O82" s="102" t="s">
        <v>112</v>
      </c>
      <c r="P82" s="114">
        <f t="shared" si="15"/>
        <v>19.724889696340512</v>
      </c>
      <c r="Q82" s="114">
        <f>AVERAGE(P82)</f>
        <v>19.724889696340512</v>
      </c>
      <c r="R82" s="87">
        <f>AVERAGE(S82)</f>
        <v>70.370370370370367</v>
      </c>
      <c r="S82" s="117">
        <f t="shared" si="16"/>
        <v>70.370370370370367</v>
      </c>
      <c r="T82" s="105">
        <f t="shared" si="13"/>
        <v>29.457364341085267</v>
      </c>
      <c r="U82" s="105" t="str">
        <f t="shared" si="14"/>
        <v>N/A</v>
      </c>
      <c r="V82" s="120">
        <f>AVERAGE(S82)</f>
        <v>70.370370370370367</v>
      </c>
      <c r="W82" s="66">
        <v>58.7</v>
      </c>
      <c r="X82" s="67" t="s">
        <v>15</v>
      </c>
      <c r="Y82" s="68"/>
    </row>
    <row r="83" spans="1:25" x14ac:dyDescent="0.3">
      <c r="B83" s="5"/>
      <c r="D83" s="6"/>
      <c r="E83" s="5"/>
      <c r="F83" s="95"/>
      <c r="G83" s="5"/>
      <c r="H83" s="5"/>
      <c r="I83" s="5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5" spans="1:25" x14ac:dyDescent="0.3">
      <c r="I85" s="92"/>
      <c r="J85" s="91"/>
      <c r="K85" s="90"/>
      <c r="L85" s="91"/>
      <c r="M85" s="91"/>
      <c r="N85" s="90"/>
      <c r="O85" s="91"/>
      <c r="P85" s="91"/>
      <c r="Q85" s="142">
        <f>AVERAGE(Q47:Q64)</f>
        <v>24.015646736373824</v>
      </c>
      <c r="R85" s="142">
        <f>AVERAGE(R68:R69)</f>
        <v>130</v>
      </c>
      <c r="S85" s="91"/>
      <c r="T85" s="91"/>
      <c r="U85" s="91"/>
      <c r="V85" s="91"/>
      <c r="W85" s="91"/>
      <c r="X85" s="91"/>
    </row>
    <row r="86" spans="1:25" x14ac:dyDescent="0.3">
      <c r="I86" s="92"/>
      <c r="J86" s="91"/>
      <c r="K86" s="90"/>
      <c r="L86" s="91"/>
      <c r="M86" s="91"/>
      <c r="N86" s="90"/>
      <c r="O86" s="91"/>
      <c r="P86" s="90"/>
      <c r="Q86" s="91"/>
      <c r="R86" s="91"/>
      <c r="S86" s="91"/>
      <c r="T86" s="91"/>
      <c r="U86" s="91"/>
      <c r="V86" s="91"/>
      <c r="W86" s="91"/>
      <c r="X86" s="91"/>
    </row>
    <row r="87" spans="1:25" x14ac:dyDescent="0.3">
      <c r="I87" s="92"/>
      <c r="J87" s="91"/>
      <c r="K87" s="90"/>
      <c r="L87" s="91"/>
      <c r="M87" s="90"/>
      <c r="N87" s="90"/>
      <c r="O87" s="91"/>
      <c r="P87" s="90"/>
      <c r="Q87" s="91"/>
      <c r="R87" s="91"/>
      <c r="S87" s="91"/>
      <c r="T87" s="91"/>
      <c r="U87" s="91"/>
      <c r="V87" s="91"/>
      <c r="W87" s="91"/>
      <c r="X87" s="91"/>
    </row>
    <row r="88" spans="1:25" x14ac:dyDescent="0.3">
      <c r="I88" s="92"/>
      <c r="J88" s="91"/>
      <c r="K88" s="91"/>
      <c r="L88" s="91"/>
      <c r="M88" s="90"/>
      <c r="N88" s="90"/>
      <c r="O88" s="91"/>
      <c r="P88" s="90"/>
      <c r="Q88" s="91"/>
      <c r="R88" s="91"/>
      <c r="S88" s="91"/>
      <c r="T88" s="91"/>
      <c r="U88" s="91"/>
      <c r="V88" s="91"/>
      <c r="W88" s="91"/>
      <c r="X88" s="91"/>
    </row>
    <row r="89" spans="1:25" x14ac:dyDescent="0.3">
      <c r="I89" s="92"/>
      <c r="J89" s="91"/>
      <c r="K89" s="91"/>
      <c r="L89" s="91"/>
      <c r="M89" s="90"/>
      <c r="N89" s="90"/>
      <c r="O89" s="91"/>
      <c r="P89" s="91"/>
      <c r="Q89" s="91"/>
      <c r="R89" s="91"/>
      <c r="S89" s="91"/>
      <c r="T89" s="91"/>
      <c r="U89" s="91"/>
      <c r="V89" s="91"/>
      <c r="W89" s="91"/>
      <c r="X89" s="91"/>
    </row>
    <row r="90" spans="1:25" x14ac:dyDescent="0.3">
      <c r="I90" s="92"/>
      <c r="J90" s="91"/>
      <c r="K90" s="91"/>
      <c r="L90" s="91"/>
      <c r="M90" s="90"/>
      <c r="N90" s="90"/>
      <c r="O90" s="91"/>
      <c r="P90" s="91"/>
      <c r="Q90" s="91"/>
      <c r="R90" s="91"/>
      <c r="S90" s="91"/>
      <c r="T90" s="91"/>
      <c r="U90" s="91"/>
      <c r="V90" s="91"/>
      <c r="W90" s="91"/>
      <c r="X90" s="91"/>
    </row>
    <row r="91" spans="1:25" x14ac:dyDescent="0.3">
      <c r="I91" s="92"/>
      <c r="J91" s="91"/>
      <c r="K91" s="91"/>
      <c r="L91" s="91"/>
      <c r="M91" s="90"/>
      <c r="N91" s="90"/>
      <c r="O91" s="91"/>
      <c r="P91" s="91"/>
      <c r="Q91" s="91"/>
      <c r="R91" s="91"/>
      <c r="S91" s="91"/>
      <c r="T91" s="91"/>
      <c r="U91" s="91"/>
      <c r="V91" s="91"/>
      <c r="W91" s="91"/>
      <c r="X91" s="91"/>
    </row>
    <row r="92" spans="1:25" x14ac:dyDescent="0.3">
      <c r="I92" s="92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</row>
    <row r="93" spans="1:25" x14ac:dyDescent="0.3"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</row>
    <row r="94" spans="1:25" x14ac:dyDescent="0.3">
      <c r="M94" s="91"/>
      <c r="N94" s="91"/>
      <c r="O94" s="91"/>
      <c r="P94" s="91"/>
      <c r="Q94" s="91"/>
      <c r="R94" s="91"/>
      <c r="S94" s="91"/>
      <c r="T94" s="91"/>
      <c r="U94" s="91"/>
      <c r="V94" s="91"/>
    </row>
    <row r="95" spans="1:25" x14ac:dyDescent="0.3">
      <c r="M95" s="91"/>
      <c r="N95" s="91"/>
      <c r="O95" s="91"/>
      <c r="P95" s="91"/>
      <c r="Q95" s="91"/>
      <c r="R95" s="91"/>
      <c r="S95" s="91"/>
      <c r="T95" s="91"/>
      <c r="U95" s="91"/>
      <c r="V95" s="91"/>
    </row>
    <row r="96" spans="1:25" x14ac:dyDescent="0.3">
      <c r="M96" s="91"/>
      <c r="N96" s="91"/>
      <c r="O96" s="91"/>
      <c r="P96" s="91"/>
      <c r="Q96" s="91"/>
      <c r="R96" s="91"/>
      <c r="S96" s="91"/>
      <c r="T96" s="91"/>
      <c r="U96" s="91"/>
      <c r="V96" s="91"/>
    </row>
    <row r="97" spans="13:22" x14ac:dyDescent="0.3">
      <c r="M97" s="91"/>
      <c r="N97" s="91"/>
      <c r="O97" s="91"/>
      <c r="P97" s="91"/>
      <c r="Q97" s="91"/>
      <c r="R97" s="91"/>
      <c r="S97" s="91"/>
      <c r="T97" s="91"/>
      <c r="U97" s="91"/>
      <c r="V97" s="91"/>
    </row>
    <row r="98" spans="13:22" x14ac:dyDescent="0.3">
      <c r="M98" s="91"/>
      <c r="N98" s="91"/>
      <c r="O98" s="91"/>
      <c r="P98" s="91"/>
      <c r="Q98" s="90"/>
      <c r="R98" s="91"/>
      <c r="S98" s="91"/>
      <c r="T98" s="91"/>
      <c r="U98" s="91"/>
      <c r="V98" s="91"/>
    </row>
    <row r="99" spans="13:22" x14ac:dyDescent="0.3">
      <c r="M99" s="91"/>
      <c r="N99" s="91"/>
      <c r="O99" s="91"/>
      <c r="P99" s="91"/>
      <c r="Q99" s="90"/>
      <c r="R99" s="91"/>
      <c r="S99" s="91"/>
      <c r="T99" s="91"/>
      <c r="U99" s="91"/>
      <c r="V99" s="91"/>
    </row>
    <row r="100" spans="13:22" x14ac:dyDescent="0.3">
      <c r="M100" s="91"/>
      <c r="N100" s="91"/>
      <c r="O100" s="91"/>
      <c r="P100" s="91"/>
      <c r="Q100" s="91"/>
      <c r="R100" s="91"/>
      <c r="S100" s="91"/>
      <c r="T100" s="91"/>
      <c r="U100" s="91"/>
      <c r="V100" s="91"/>
    </row>
  </sheetData>
  <mergeCells count="38">
    <mergeCell ref="V70:V76"/>
    <mergeCell ref="V79:V80"/>
    <mergeCell ref="V26:V29"/>
    <mergeCell ref="V30:V46"/>
    <mergeCell ref="V47:V64"/>
    <mergeCell ref="V65:V67"/>
    <mergeCell ref="V68:V69"/>
    <mergeCell ref="V6:V7"/>
    <mergeCell ref="V8:V10"/>
    <mergeCell ref="V12:V14"/>
    <mergeCell ref="V15:V20"/>
    <mergeCell ref="V22:V25"/>
    <mergeCell ref="Q15:Q20"/>
    <mergeCell ref="R15:R20"/>
    <mergeCell ref="Q22:Q25"/>
    <mergeCell ref="R22:R25"/>
    <mergeCell ref="Q26:Q29"/>
    <mergeCell ref="R26:R29"/>
    <mergeCell ref="R6:R7"/>
    <mergeCell ref="Q6:Q7"/>
    <mergeCell ref="Q8:Q10"/>
    <mergeCell ref="R8:R10"/>
    <mergeCell ref="Q12:Q14"/>
    <mergeCell ref="R12:R14"/>
    <mergeCell ref="Q30:Q46"/>
    <mergeCell ref="R30:R46"/>
    <mergeCell ref="Q65:Q67"/>
    <mergeCell ref="R65:R67"/>
    <mergeCell ref="Q47:Q51"/>
    <mergeCell ref="Q52:Q64"/>
    <mergeCell ref="R47:R51"/>
    <mergeCell ref="R52:R64"/>
    <mergeCell ref="Q79:Q80"/>
    <mergeCell ref="R79:R80"/>
    <mergeCell ref="Q70:Q72"/>
    <mergeCell ref="R70:R72"/>
    <mergeCell ref="Q73:Q76"/>
    <mergeCell ref="R73:R7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workbookViewId="0">
      <selection activeCell="F1" sqref="F1"/>
    </sheetView>
  </sheetViews>
  <sheetFormatPr defaultRowHeight="14.4" x14ac:dyDescent="0.3"/>
  <cols>
    <col min="1" max="1" width="13.6640625" bestFit="1" customWidth="1"/>
  </cols>
  <sheetData>
    <row r="1" spans="1:6" x14ac:dyDescent="0.3">
      <c r="A1" t="s">
        <v>114</v>
      </c>
      <c r="B1">
        <v>8</v>
      </c>
      <c r="C1" t="s">
        <v>115</v>
      </c>
      <c r="E1" t="s">
        <v>116</v>
      </c>
      <c r="F1">
        <f>1000000*(38000/1000000*8/60)/(B4-Co)</f>
        <v>220.28985507246375</v>
      </c>
    </row>
    <row r="2" spans="1:6" x14ac:dyDescent="0.3">
      <c r="A2" t="s">
        <v>117</v>
      </c>
      <c r="B2">
        <v>361</v>
      </c>
      <c r="C2" t="s">
        <v>118</v>
      </c>
    </row>
    <row r="3" spans="1:6" x14ac:dyDescent="0.3">
      <c r="A3" t="s">
        <v>119</v>
      </c>
      <c r="B3">
        <v>38000</v>
      </c>
      <c r="C3" t="s">
        <v>118</v>
      </c>
    </row>
    <row r="4" spans="1:6" x14ac:dyDescent="0.3">
      <c r="A4" t="s">
        <v>120</v>
      </c>
      <c r="B4">
        <v>384</v>
      </c>
      <c r="C4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Room zone data</vt:lpstr>
      <vt:lpstr>Sheet3</vt:lpstr>
      <vt:lpstr>Ce</vt:lpstr>
      <vt:lpstr>Co</vt:lpstr>
      <vt:lpstr>n</vt:lpstr>
    </vt:vector>
  </TitlesOfParts>
  <Company>CSIR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JNice</dc:creator>
  <cp:lastModifiedBy>JNICE</cp:lastModifiedBy>
  <dcterms:created xsi:type="dcterms:W3CDTF">2017-01-31T12:49:18Z</dcterms:created>
  <dcterms:modified xsi:type="dcterms:W3CDTF">2018-12-19T08:48:11Z</dcterms:modified>
</cp:coreProperties>
</file>