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w User\Documents\PHD THESIS\EXOPOLYSACCHARIDE ASSAY RESULTS\EPS RESULTS FOR EXTRACTS\"/>
    </mc:Choice>
  </mc:AlternateContent>
  <xr:revisionPtr revIDLastSave="0" documentId="13_ncr:1_{C9DA2FE1-3F9F-4B67-8316-DF22C97AC746}" xr6:coauthVersionLast="47" xr6:coauthVersionMax="47" xr10:uidLastSave="{00000000-0000-0000-0000-000000000000}"/>
  <bookViews>
    <workbookView xWindow="-120" yWindow="-120" windowWidth="20730" windowHeight="11160" activeTab="3" xr2:uid="{407AEA3D-C231-49AE-A618-9B194B28C3E9}"/>
  </bookViews>
  <sheets>
    <sheet name="KP 700603- EPS- EXTRACTS" sheetId="1" r:id="rId1"/>
    <sheet name="KP 1705_- EPS- EXTRACTS" sheetId="2" r:id="rId2"/>
    <sheet name="Sheet1" sheetId="3" r:id="rId3"/>
    <sheet name="stat analysis data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1" i="2" l="1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C41" i="2"/>
  <c r="C40" i="2"/>
  <c r="C39" i="2"/>
  <c r="C38" i="2"/>
  <c r="C37" i="2"/>
  <c r="B36" i="2"/>
  <c r="C36" i="2"/>
  <c r="C35" i="2"/>
  <c r="C34" i="2"/>
  <c r="C33" i="2"/>
  <c r="C32" i="2"/>
  <c r="C31" i="2"/>
  <c r="C30" i="2"/>
  <c r="C29" i="2"/>
  <c r="C28" i="2"/>
  <c r="C27" i="2"/>
  <c r="B41" i="2"/>
  <c r="B40" i="2"/>
  <c r="B39" i="2"/>
  <c r="B38" i="2"/>
  <c r="B37" i="2"/>
  <c r="B35" i="2"/>
  <c r="B34" i="2"/>
  <c r="B33" i="2"/>
  <c r="B32" i="2"/>
  <c r="B31" i="2"/>
  <c r="B30" i="2"/>
  <c r="B29" i="2"/>
  <c r="B28" i="2"/>
  <c r="B27" i="2"/>
  <c r="E17" i="2"/>
  <c r="G17" i="2" s="1"/>
  <c r="D29" i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L41" i="1"/>
  <c r="F19" i="1"/>
  <c r="E19" i="1"/>
  <c r="L43" i="1"/>
  <c r="L42" i="1"/>
  <c r="L40" i="1"/>
  <c r="L39" i="1"/>
  <c r="L38" i="1"/>
  <c r="L37" i="1"/>
  <c r="L36" i="1"/>
  <c r="L35" i="1"/>
  <c r="L34" i="1"/>
  <c r="L32" i="1"/>
  <c r="L31" i="1"/>
  <c r="L30" i="1"/>
  <c r="L29" i="1"/>
  <c r="E8" i="1"/>
  <c r="F8" i="1" s="1"/>
  <c r="E9" i="1"/>
  <c r="F9" i="1" s="1"/>
  <c r="E10" i="1"/>
  <c r="E11" i="1"/>
  <c r="E12" i="1"/>
  <c r="F12" i="1" s="1"/>
  <c r="E13" i="1"/>
  <c r="F13" i="1" s="1"/>
  <c r="E14" i="1"/>
  <c r="F14" i="1" s="1"/>
  <c r="E15" i="1"/>
  <c r="E16" i="1"/>
  <c r="F16" i="1" s="1"/>
  <c r="E17" i="1"/>
  <c r="F17" i="1" s="1"/>
  <c r="E18" i="1"/>
  <c r="F18" i="1" s="1"/>
  <c r="E20" i="1"/>
  <c r="F20" i="1" s="1"/>
  <c r="E21" i="1"/>
  <c r="G21" i="1" s="1"/>
  <c r="E7" i="1"/>
  <c r="F7" i="1" s="1"/>
  <c r="E19" i="2"/>
  <c r="G19" i="2" s="1"/>
  <c r="E18" i="2"/>
  <c r="E16" i="2"/>
  <c r="F16" i="2" s="1"/>
  <c r="E15" i="2"/>
  <c r="F15" i="2" s="1"/>
  <c r="E14" i="2"/>
  <c r="F14" i="2" s="1"/>
  <c r="E13" i="2"/>
  <c r="F13" i="2" s="1"/>
  <c r="E12" i="2"/>
  <c r="F12" i="2" s="1"/>
  <c r="E11" i="2"/>
  <c r="F11" i="2" s="1"/>
  <c r="E10" i="2"/>
  <c r="F10" i="2" s="1"/>
  <c r="E6" i="2"/>
  <c r="E8" i="2"/>
  <c r="F8" i="2" s="1"/>
  <c r="E7" i="2"/>
  <c r="E9" i="2"/>
  <c r="F9" i="2" s="1"/>
  <c r="E5" i="2"/>
  <c r="F5" i="2" s="1"/>
  <c r="F17" i="2" l="1"/>
  <c r="G16" i="1"/>
  <c r="F21" i="1"/>
  <c r="G10" i="1"/>
  <c r="G6" i="2"/>
  <c r="G18" i="2"/>
  <c r="G7" i="1"/>
  <c r="G17" i="1"/>
  <c r="G9" i="1"/>
  <c r="G18" i="1"/>
  <c r="G15" i="1"/>
  <c r="G11" i="1"/>
  <c r="G13" i="1"/>
  <c r="G19" i="1"/>
  <c r="G14" i="1"/>
  <c r="F10" i="1"/>
  <c r="G20" i="1"/>
  <c r="F15" i="1"/>
  <c r="G12" i="1"/>
  <c r="F11" i="1"/>
  <c r="G8" i="1"/>
  <c r="G16" i="2"/>
  <c r="G7" i="2"/>
  <c r="G12" i="2"/>
  <c r="G5" i="2"/>
  <c r="G8" i="2"/>
  <c r="F19" i="2"/>
  <c r="G14" i="2"/>
  <c r="F7" i="2"/>
  <c r="G10" i="2"/>
  <c r="G15" i="2"/>
  <c r="G9" i="2"/>
  <c r="G11" i="2"/>
  <c r="F18" i="2"/>
  <c r="G13" i="2"/>
  <c r="F6" i="2"/>
</calcChain>
</file>

<file path=xl/sharedStrings.xml><?xml version="1.0" encoding="utf-8"?>
<sst xmlns="http://schemas.openxmlformats.org/spreadsheetml/2006/main" count="140" uniqueCount="40">
  <si>
    <t>Cultured broth</t>
  </si>
  <si>
    <t>REDUCTION IN EXOPOLYSACCHARIDE ASSAY  FOR PLANT EXTRACTS</t>
  </si>
  <si>
    <t>Extracts</t>
  </si>
  <si>
    <t>OD values in triplicates</t>
  </si>
  <si>
    <t>Ciprofloxacin</t>
  </si>
  <si>
    <r>
      <t xml:space="preserve">L. javanica </t>
    </r>
    <r>
      <rPr>
        <sz val="9"/>
        <rFont val="Arial"/>
        <family val="2"/>
      </rPr>
      <t>(AQ)</t>
    </r>
  </si>
  <si>
    <r>
      <t xml:space="preserve">L. javanica </t>
    </r>
    <r>
      <rPr>
        <sz val="9"/>
        <rFont val="Arial"/>
        <family val="2"/>
      </rPr>
      <t>(EA)</t>
    </r>
  </si>
  <si>
    <r>
      <t xml:space="preserve">L. javanica </t>
    </r>
    <r>
      <rPr>
        <sz val="9"/>
        <rFont val="Arial"/>
        <family val="2"/>
      </rPr>
      <t>(ME)</t>
    </r>
  </si>
  <si>
    <r>
      <t xml:space="preserve">L. javanica </t>
    </r>
    <r>
      <rPr>
        <sz val="9"/>
        <rFont val="Arial"/>
        <family val="2"/>
      </rPr>
      <t>(DCM)</t>
    </r>
  </si>
  <si>
    <r>
      <t xml:space="preserve">C. dimidiatus </t>
    </r>
    <r>
      <rPr>
        <sz val="9"/>
        <rFont val="Arial"/>
        <family val="2"/>
      </rPr>
      <t>(AQ)</t>
    </r>
  </si>
  <si>
    <r>
      <t xml:space="preserve">C. dimidiatus </t>
    </r>
    <r>
      <rPr>
        <sz val="9"/>
        <rFont val="Arial"/>
        <family val="2"/>
      </rPr>
      <t>(EA)</t>
    </r>
  </si>
  <si>
    <r>
      <t xml:space="preserve">C. dimidiatus </t>
    </r>
    <r>
      <rPr>
        <sz val="9"/>
        <rFont val="Arial"/>
        <family val="2"/>
      </rPr>
      <t>(ME)</t>
    </r>
  </si>
  <si>
    <r>
      <t xml:space="preserve">C. dimidiatus </t>
    </r>
    <r>
      <rPr>
        <sz val="9"/>
        <rFont val="Arial"/>
        <family val="2"/>
      </rPr>
      <t>(DCM)</t>
    </r>
  </si>
  <si>
    <r>
      <t xml:space="preserve">H. populifolium </t>
    </r>
    <r>
      <rPr>
        <sz val="9"/>
        <rFont val="Arial"/>
        <family val="2"/>
      </rPr>
      <t>(AQ)</t>
    </r>
  </si>
  <si>
    <r>
      <t xml:space="preserve">H. populifolium </t>
    </r>
    <r>
      <rPr>
        <sz val="9"/>
        <rFont val="Arial"/>
        <family val="2"/>
      </rPr>
      <t>(EA)</t>
    </r>
  </si>
  <si>
    <r>
      <t xml:space="preserve">H. populifolium </t>
    </r>
    <r>
      <rPr>
        <sz val="9"/>
        <rFont val="Arial"/>
        <family val="2"/>
      </rPr>
      <t>(ME)</t>
    </r>
  </si>
  <si>
    <r>
      <t xml:space="preserve">H. populifolium </t>
    </r>
    <r>
      <rPr>
        <sz val="9"/>
        <rFont val="Arial"/>
        <family val="2"/>
      </rPr>
      <t>(DCM)</t>
    </r>
  </si>
  <si>
    <r>
      <rPr>
        <i/>
        <sz val="14"/>
        <color theme="1"/>
        <rFont val="Calibri"/>
        <family val="2"/>
        <scheme val="minor"/>
      </rPr>
      <t>K. pneumoniae</t>
    </r>
    <r>
      <rPr>
        <sz val="14"/>
        <color theme="1"/>
        <rFont val="Calibri"/>
        <family val="2"/>
        <scheme val="minor"/>
      </rPr>
      <t xml:space="preserve"> ATCC 700603</t>
    </r>
  </si>
  <si>
    <t>Average</t>
  </si>
  <si>
    <t>Std deviation</t>
  </si>
  <si>
    <t>% inhibition</t>
  </si>
  <si>
    <r>
      <rPr>
        <i/>
        <sz val="9"/>
        <color rgb="FFFF0000"/>
        <rFont val="Arial"/>
        <family val="2"/>
      </rPr>
      <t xml:space="preserve">L. javanica </t>
    </r>
    <r>
      <rPr>
        <sz val="9"/>
        <color rgb="FFFF0000"/>
        <rFont val="Arial"/>
        <family val="2"/>
      </rPr>
      <t>(EA)</t>
    </r>
  </si>
  <si>
    <r>
      <rPr>
        <i/>
        <sz val="9"/>
        <color rgb="FFFF0000"/>
        <rFont val="Arial"/>
        <family val="2"/>
      </rPr>
      <t xml:space="preserve">C. dimidiatus </t>
    </r>
    <r>
      <rPr>
        <sz val="9"/>
        <color rgb="FFFF0000"/>
        <rFont val="Arial"/>
        <family val="2"/>
      </rPr>
      <t>(AQ)</t>
    </r>
  </si>
  <si>
    <r>
      <rPr>
        <i/>
        <sz val="9"/>
        <color rgb="FFFF0000"/>
        <rFont val="Arial"/>
        <family val="2"/>
      </rPr>
      <t xml:space="preserve">H. populifolium </t>
    </r>
    <r>
      <rPr>
        <sz val="9"/>
        <color rgb="FFFF0000"/>
        <rFont val="Arial"/>
        <family val="2"/>
      </rPr>
      <t>(AQ)</t>
    </r>
  </si>
  <si>
    <t>EPS quantification according to the regression equation based on the glucose standard curve</t>
  </si>
  <si>
    <t>y = 0.348x - 0.074</t>
  </si>
  <si>
    <t>EPS quantity</t>
  </si>
  <si>
    <t>% of EPS quantity</t>
  </si>
  <si>
    <t>% of EPS reduction</t>
  </si>
  <si>
    <t>Plant extracts</t>
  </si>
  <si>
    <t>0.919+0.074=0.348x</t>
  </si>
  <si>
    <t>Quercetin</t>
  </si>
  <si>
    <t>Cultured broth/untreated</t>
  </si>
  <si>
    <t>Exopolysaccharide assay results for plant extracts</t>
  </si>
  <si>
    <r>
      <rPr>
        <i/>
        <sz val="14"/>
        <color theme="1"/>
        <rFont val="Calibri"/>
        <family val="2"/>
        <scheme val="minor"/>
      </rPr>
      <t>K. pneumoniae</t>
    </r>
    <r>
      <rPr>
        <sz val="14"/>
        <color theme="1"/>
        <rFont val="Calibri"/>
        <family val="2"/>
        <scheme val="minor"/>
      </rPr>
      <t xml:space="preserve"> ATCC BAA- 1705</t>
    </r>
  </si>
  <si>
    <t>EPS PLANT EXTRACTS+ KP 1705</t>
  </si>
  <si>
    <t>EPS PLANT EXTRACTS+ KP 700603</t>
  </si>
  <si>
    <t>Aqeous for KP 1705- CBR</t>
  </si>
  <si>
    <t>DCM FOR KP 1705- CBR</t>
  </si>
  <si>
    <t>ETHYL ACETATE KP 1705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</si>
</sst>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Arial"/>
    </font>
    <font>
      <i/>
      <sz val="9"/>
      <name val="Arial"/>
      <family val="2"/>
    </font>
    <font>
      <sz val="9"/>
      <name val="Arial"/>
      <family val="2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9"/>
      <color rgb="FFFF0000"/>
      <name val="Arial"/>
      <family val="2"/>
    </font>
    <font>
      <i/>
      <sz val="9"/>
      <color rgb="FFFF000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/>
    <xf numFmtId="0" fontId="8" fillId="0" borderId="0" xfId="0" applyFont="1"/>
    <xf numFmtId="0" fontId="9" fillId="0" borderId="0" xfId="0" applyFont="1"/>
    <xf numFmtId="2" fontId="0" fillId="0" borderId="0" xfId="0" applyNumberFormat="1" applyAlignment="1">
      <alignment horizontal="left" indent="6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2B331-1ED2-4542-80B7-2C89EE8707AC}">
  <dimension ref="A3:L43"/>
  <sheetViews>
    <sheetView topLeftCell="A3" workbookViewId="0">
      <selection activeCell="A20" sqref="A20:D20"/>
    </sheetView>
  </sheetViews>
  <sheetFormatPr defaultRowHeight="15" x14ac:dyDescent="0.25"/>
  <cols>
    <col min="1" max="1" width="19.5703125" customWidth="1"/>
    <col min="2" max="2" width="14.42578125" customWidth="1"/>
    <col min="3" max="3" width="16.28515625" customWidth="1"/>
    <col min="4" max="4" width="13.140625" customWidth="1"/>
    <col min="5" max="5" width="14" customWidth="1"/>
    <col min="6" max="6" width="13.5703125" customWidth="1"/>
    <col min="7" max="7" width="13.140625" customWidth="1"/>
    <col min="8" max="8" width="14.28515625" customWidth="1"/>
  </cols>
  <sheetData>
    <row r="3" spans="1:7" x14ac:dyDescent="0.25">
      <c r="A3" t="s">
        <v>1</v>
      </c>
    </row>
    <row r="5" spans="1:7" ht="18.75" x14ac:dyDescent="0.3">
      <c r="A5" s="4" t="s">
        <v>17</v>
      </c>
      <c r="B5" s="4"/>
      <c r="C5" s="4"/>
    </row>
    <row r="6" spans="1:7" x14ac:dyDescent="0.25">
      <c r="A6" t="s">
        <v>29</v>
      </c>
      <c r="C6" t="s">
        <v>3</v>
      </c>
      <c r="E6" t="s">
        <v>18</v>
      </c>
      <c r="F6" t="s">
        <v>19</v>
      </c>
      <c r="G6" t="s">
        <v>20</v>
      </c>
    </row>
    <row r="7" spans="1:7" x14ac:dyDescent="0.25">
      <c r="A7" s="2" t="s">
        <v>5</v>
      </c>
      <c r="B7" s="1">
        <v>1.5018</v>
      </c>
      <c r="C7" s="1">
        <v>1.4219999999999999</v>
      </c>
      <c r="D7" s="1">
        <v>1.3709</v>
      </c>
      <c r="E7">
        <f>AVERAGE(B7:D7)</f>
        <v>1.4315666666666667</v>
      </c>
      <c r="F7">
        <f>STDEV(B7:E7)</f>
        <v>5.3866150987630659E-2</v>
      </c>
      <c r="G7">
        <f>((E21-E7)/E21)*100</f>
        <v>0.24389110842702255</v>
      </c>
    </row>
    <row r="8" spans="1:7" x14ac:dyDescent="0.25">
      <c r="A8" s="8" t="s">
        <v>21</v>
      </c>
      <c r="B8" s="6">
        <v>0.79690000000000005</v>
      </c>
      <c r="C8" s="6">
        <v>0.84470000000000001</v>
      </c>
      <c r="D8" s="6">
        <v>1.1178999999999999</v>
      </c>
      <c r="E8">
        <f t="shared" ref="E8:E21" si="0">AVERAGE(B8:D8)</f>
        <v>0.91983333333333339</v>
      </c>
      <c r="F8">
        <f t="shared" ref="F8:F21" si="1">STDEV(B8:E8)</f>
        <v>0.14140724482461511</v>
      </c>
      <c r="G8" s="7">
        <f>((E21-E8)/E21)*100</f>
        <v>35.903093932918331</v>
      </c>
    </row>
    <row r="9" spans="1:7" x14ac:dyDescent="0.25">
      <c r="A9" s="2" t="s">
        <v>7</v>
      </c>
      <c r="B9" s="1">
        <v>1.6145</v>
      </c>
      <c r="C9" s="1">
        <v>1.7944</v>
      </c>
      <c r="D9" s="1">
        <v>1.9380999999999999</v>
      </c>
      <c r="E9">
        <f t="shared" si="0"/>
        <v>1.7823333333333331</v>
      </c>
      <c r="F9">
        <f t="shared" si="1"/>
        <v>0.13238439820797945</v>
      </c>
      <c r="G9">
        <f>((E21-E9)/E21)*100</f>
        <v>-24.198643500882632</v>
      </c>
    </row>
    <row r="10" spans="1:7" x14ac:dyDescent="0.25">
      <c r="A10" s="2" t="s">
        <v>8</v>
      </c>
      <c r="B10" s="1">
        <v>1.5508999999999999</v>
      </c>
      <c r="C10" s="1">
        <v>1.6318999999999999</v>
      </c>
      <c r="D10" s="1">
        <v>1.3589</v>
      </c>
      <c r="E10">
        <f t="shared" si="0"/>
        <v>1.5138999999999998</v>
      </c>
      <c r="F10">
        <f t="shared" si="1"/>
        <v>0.11448143954370942</v>
      </c>
      <c r="G10">
        <f>((E21-E10)/E21)*100</f>
        <v>-5.4933568707609233</v>
      </c>
    </row>
    <row r="11" spans="1:7" x14ac:dyDescent="0.25">
      <c r="A11" s="8" t="s">
        <v>22</v>
      </c>
      <c r="B11" s="6">
        <v>1.2827999999999999</v>
      </c>
      <c r="C11" s="6">
        <v>1.0548999999999999</v>
      </c>
      <c r="D11" s="6">
        <v>1.4058999999999999</v>
      </c>
      <c r="E11">
        <f t="shared" si="0"/>
        <v>1.2478666666666667</v>
      </c>
      <c r="F11">
        <f t="shared" si="1"/>
        <v>0.14540862728493223</v>
      </c>
      <c r="G11" s="7">
        <f>((E21-E11)/E21)*100</f>
        <v>13.044690142153675</v>
      </c>
    </row>
    <row r="12" spans="1:7" x14ac:dyDescent="0.25">
      <c r="A12" s="2" t="s">
        <v>10</v>
      </c>
      <c r="B12" s="1">
        <v>1.7653000000000001</v>
      </c>
      <c r="C12" s="1">
        <v>1.2615000000000001</v>
      </c>
      <c r="D12" s="1">
        <v>1.9146000000000001</v>
      </c>
      <c r="E12">
        <f t="shared" si="0"/>
        <v>1.6471333333333333</v>
      </c>
      <c r="F12">
        <f t="shared" si="1"/>
        <v>0.27941298387074948</v>
      </c>
      <c r="G12">
        <f>((E21-E12)/E21)*100</f>
        <v>-14.777478398216108</v>
      </c>
    </row>
    <row r="13" spans="1:7" x14ac:dyDescent="0.25">
      <c r="A13" s="2" t="s">
        <v>11</v>
      </c>
      <c r="B13" s="1">
        <v>1.6215999999999999</v>
      </c>
      <c r="C13" s="1">
        <v>1.8036000000000001</v>
      </c>
      <c r="D13" s="1">
        <v>1.6185</v>
      </c>
      <c r="E13">
        <f t="shared" si="0"/>
        <v>1.6812333333333334</v>
      </c>
      <c r="F13">
        <f t="shared" si="1"/>
        <v>8.6535554671026568E-2</v>
      </c>
      <c r="G13">
        <f>((E21-E13)/E21)*100</f>
        <v>-17.153674626033634</v>
      </c>
    </row>
    <row r="14" spans="1:7" x14ac:dyDescent="0.25">
      <c r="A14" s="2" t="s">
        <v>12</v>
      </c>
      <c r="B14" s="1">
        <v>1.9468000000000001</v>
      </c>
      <c r="C14" s="1">
        <v>1.8359000000000001</v>
      </c>
      <c r="D14" s="1">
        <v>1.7428999999999999</v>
      </c>
      <c r="E14">
        <f t="shared" si="0"/>
        <v>1.8418666666666665</v>
      </c>
      <c r="F14">
        <f t="shared" si="1"/>
        <v>8.334867858713918E-2</v>
      </c>
      <c r="G14">
        <f>((E21-E14)/E21)*100</f>
        <v>-28.347115116603167</v>
      </c>
    </row>
    <row r="15" spans="1:7" x14ac:dyDescent="0.25">
      <c r="A15" s="8" t="s">
        <v>23</v>
      </c>
      <c r="B15" s="6">
        <v>1.1877</v>
      </c>
      <c r="C15" s="6">
        <v>1.4422999999999999</v>
      </c>
      <c r="D15" s="6">
        <v>1.0049999999999999</v>
      </c>
      <c r="E15">
        <f t="shared" si="0"/>
        <v>1.2116666666666667</v>
      </c>
      <c r="F15">
        <f t="shared" si="1"/>
        <v>0.17932953527576534</v>
      </c>
      <c r="G15" s="7">
        <f>((E21-E15)/E21)*100</f>
        <v>15.567221035027412</v>
      </c>
    </row>
    <row r="16" spans="1:7" x14ac:dyDescent="0.25">
      <c r="A16" s="2" t="s">
        <v>14</v>
      </c>
      <c r="B16" s="1">
        <v>1.7827</v>
      </c>
      <c r="C16" s="1">
        <v>1.2922</v>
      </c>
      <c r="D16" s="1">
        <v>1.5788</v>
      </c>
      <c r="E16">
        <f t="shared" si="0"/>
        <v>1.5512333333333332</v>
      </c>
      <c r="F16">
        <f t="shared" si="1"/>
        <v>0.20119228502990796</v>
      </c>
      <c r="G16">
        <f>((E21-E16)/E21)*100</f>
        <v>-8.0948620273157932</v>
      </c>
    </row>
    <row r="17" spans="1:12" x14ac:dyDescent="0.25">
      <c r="A17" s="2" t="s">
        <v>15</v>
      </c>
      <c r="B17" s="1">
        <v>1.5077</v>
      </c>
      <c r="C17" s="1">
        <v>0.9264</v>
      </c>
      <c r="D17" s="1">
        <v>1.6068</v>
      </c>
      <c r="E17">
        <f t="shared" si="0"/>
        <v>1.3469666666666666</v>
      </c>
      <c r="F17">
        <f t="shared" si="1"/>
        <v>0.30012491103242717</v>
      </c>
      <c r="G17">
        <f>((E21-E17)/E21)*100</f>
        <v>6.1390876149772415</v>
      </c>
    </row>
    <row r="18" spans="1:12" x14ac:dyDescent="0.25">
      <c r="A18" s="2" t="s">
        <v>16</v>
      </c>
      <c r="B18" s="1">
        <v>1.8971</v>
      </c>
      <c r="C18" s="1">
        <v>1.6084000000000001</v>
      </c>
      <c r="D18" s="1">
        <v>1.4337</v>
      </c>
      <c r="E18">
        <f t="shared" si="0"/>
        <v>1.6463999999999999</v>
      </c>
      <c r="F18">
        <f>STDEV(B18:E18)</f>
        <v>0.19108094270928019</v>
      </c>
      <c r="G18">
        <f>((E21-E18)/E21)*100</f>
        <v>-14.726377404069485</v>
      </c>
      <c r="K18" s="2"/>
    </row>
    <row r="19" spans="1:12" x14ac:dyDescent="0.25">
      <c r="A19" s="2" t="s">
        <v>31</v>
      </c>
      <c r="B19" s="1">
        <v>1.2759</v>
      </c>
      <c r="C19" s="1">
        <v>0.92889999999999995</v>
      </c>
      <c r="D19" s="1">
        <v>0.9738</v>
      </c>
      <c r="E19">
        <f t="shared" si="0"/>
        <v>1.0595333333333334</v>
      </c>
      <c r="F19">
        <f>STDEV(B19:E19)</f>
        <v>0.15408850991845097</v>
      </c>
      <c r="G19" s="7">
        <f>((E21-E19)/E21)*100</f>
        <v>26.168354547988475</v>
      </c>
      <c r="K19" s="2"/>
    </row>
    <row r="20" spans="1:12" x14ac:dyDescent="0.25">
      <c r="A20" s="3" t="s">
        <v>4</v>
      </c>
      <c r="B20" s="1">
        <v>0.87590000000000001</v>
      </c>
      <c r="C20" s="1">
        <v>0.92889999999999995</v>
      </c>
      <c r="D20" s="1">
        <v>0.77380000000000004</v>
      </c>
      <c r="E20">
        <f t="shared" si="0"/>
        <v>0.85953333333333326</v>
      </c>
      <c r="F20">
        <f t="shared" si="1"/>
        <v>6.4368228877986725E-2</v>
      </c>
      <c r="G20" s="7">
        <f>((E21-E20)/E21)*100</f>
        <v>40.104989315246684</v>
      </c>
      <c r="K20" s="2"/>
    </row>
    <row r="21" spans="1:12" x14ac:dyDescent="0.25">
      <c r="A21" s="2" t="s">
        <v>0</v>
      </c>
      <c r="B21" s="5">
        <v>1.4023000000000001</v>
      </c>
      <c r="C21" s="5">
        <v>1.3412999999999999</v>
      </c>
      <c r="D21" s="5">
        <v>1.5616000000000001</v>
      </c>
      <c r="E21">
        <f t="shared" si="0"/>
        <v>1.4350666666666667</v>
      </c>
      <c r="F21">
        <f t="shared" si="1"/>
        <v>9.2873617830301514E-2</v>
      </c>
      <c r="G21">
        <f>((E21-E21)/E21)*100</f>
        <v>0</v>
      </c>
      <c r="K21" s="2"/>
    </row>
    <row r="22" spans="1:12" x14ac:dyDescent="0.25">
      <c r="C22" s="1"/>
      <c r="D22" s="1"/>
      <c r="E22" s="1"/>
      <c r="L22" s="2"/>
    </row>
    <row r="23" spans="1:12" x14ac:dyDescent="0.25">
      <c r="C23" s="1"/>
      <c r="D23" s="1"/>
      <c r="E23" s="1"/>
      <c r="L23" s="2"/>
    </row>
    <row r="24" spans="1:12" x14ac:dyDescent="0.25">
      <c r="A24" t="s">
        <v>24</v>
      </c>
      <c r="L24" s="2"/>
    </row>
    <row r="25" spans="1:12" x14ac:dyDescent="0.25">
      <c r="L25" s="2"/>
    </row>
    <row r="26" spans="1:12" x14ac:dyDescent="0.25">
      <c r="A26" s="9" t="s">
        <v>25</v>
      </c>
      <c r="L26" s="2"/>
    </row>
    <row r="27" spans="1:12" x14ac:dyDescent="0.25">
      <c r="L27" s="2"/>
    </row>
    <row r="28" spans="1:12" x14ac:dyDescent="0.25">
      <c r="A28" t="s">
        <v>29</v>
      </c>
      <c r="B28" t="s">
        <v>26</v>
      </c>
      <c r="C28" t="s">
        <v>27</v>
      </c>
      <c r="D28" t="s">
        <v>28</v>
      </c>
      <c r="L28" s="2"/>
    </row>
    <row r="29" spans="1:12" x14ac:dyDescent="0.25">
      <c r="A29" s="2" t="s">
        <v>5</v>
      </c>
      <c r="B29">
        <v>4.13</v>
      </c>
      <c r="C29" s="10">
        <f>(B29/B43)*100</f>
        <v>95.381062355658202</v>
      </c>
      <c r="D29" s="11">
        <f t="shared" ref="D29:D43" si="2">(100-C29)</f>
        <v>4.6189376443417984</v>
      </c>
      <c r="H29" t="s">
        <v>30</v>
      </c>
      <c r="L29" s="2">
        <f>(0.919+0.074)/(0.348)</f>
        <v>2.853448275862069</v>
      </c>
    </row>
    <row r="30" spans="1:12" x14ac:dyDescent="0.25">
      <c r="A30" s="8" t="s">
        <v>21</v>
      </c>
      <c r="B30">
        <v>2.85</v>
      </c>
      <c r="C30" s="10">
        <f>(B30/B43)*100</f>
        <v>65.819861431870677</v>
      </c>
      <c r="D30" s="11">
        <f t="shared" si="2"/>
        <v>34.180138568129323</v>
      </c>
      <c r="L30" s="2">
        <f>(1.782+0.074)/(0.348)</f>
        <v>5.3333333333333339</v>
      </c>
    </row>
    <row r="31" spans="1:12" x14ac:dyDescent="0.25">
      <c r="A31" s="2" t="s">
        <v>7</v>
      </c>
      <c r="B31">
        <v>5.33</v>
      </c>
      <c r="C31" s="10">
        <f>(B31/B43)*100</f>
        <v>123.09468822170902</v>
      </c>
      <c r="D31" s="11">
        <f t="shared" si="2"/>
        <v>-23.094688221709021</v>
      </c>
      <c r="L31" s="3">
        <f>(1.513+0.074)/(0.348)</f>
        <v>4.5603448275862073</v>
      </c>
    </row>
    <row r="32" spans="1:12" x14ac:dyDescent="0.25">
      <c r="A32" s="2" t="s">
        <v>8</v>
      </c>
      <c r="B32">
        <v>4.5599999999999996</v>
      </c>
      <c r="C32" s="10">
        <f>(B32/B43)*100</f>
        <v>105.31177829099305</v>
      </c>
      <c r="D32" s="11">
        <f t="shared" si="2"/>
        <v>-5.3117782909930469</v>
      </c>
      <c r="L32">
        <f>(1.247+0.074)/(0.348)</f>
        <v>3.7959770114942537</v>
      </c>
    </row>
    <row r="33" spans="1:12" x14ac:dyDescent="0.25">
      <c r="A33" s="8" t="s">
        <v>22</v>
      </c>
      <c r="B33">
        <v>3.79</v>
      </c>
      <c r="C33" s="10">
        <f>(B33/B43)*100</f>
        <v>87.52886836027713</v>
      </c>
      <c r="D33" s="11">
        <f t="shared" si="2"/>
        <v>12.47113163972287</v>
      </c>
    </row>
    <row r="34" spans="1:12" x14ac:dyDescent="0.25">
      <c r="A34" s="2" t="s">
        <v>10</v>
      </c>
      <c r="B34">
        <v>4.9400000000000004</v>
      </c>
      <c r="C34" s="10">
        <f>(B34/B43)*100</f>
        <v>114.08775981524251</v>
      </c>
      <c r="D34" s="11">
        <f t="shared" si="2"/>
        <v>-14.087759815242507</v>
      </c>
      <c r="L34">
        <f>(1.647+0.074)/(0.348)</f>
        <v>4.945402298850575</v>
      </c>
    </row>
    <row r="35" spans="1:12" x14ac:dyDescent="0.25">
      <c r="A35" s="2" t="s">
        <v>11</v>
      </c>
      <c r="B35">
        <v>5.04</v>
      </c>
      <c r="C35" s="10">
        <f>(B35/B43)*100</f>
        <v>116.39722863741339</v>
      </c>
      <c r="D35" s="11">
        <f t="shared" si="2"/>
        <v>-16.397228637413392</v>
      </c>
      <c r="L35">
        <f>(1.681+0.074)/(0.348)</f>
        <v>5.043103448275863</v>
      </c>
    </row>
    <row r="36" spans="1:12" x14ac:dyDescent="0.25">
      <c r="A36" s="2" t="s">
        <v>12</v>
      </c>
      <c r="B36">
        <v>5.5</v>
      </c>
      <c r="C36" s="10">
        <f>(B36/B43)*100</f>
        <v>127.02078521939954</v>
      </c>
      <c r="D36" s="11">
        <f t="shared" si="2"/>
        <v>-27.020785219399542</v>
      </c>
      <c r="L36">
        <f>(1.841+0.074)/(0.348)</f>
        <v>5.5028735632183912</v>
      </c>
    </row>
    <row r="37" spans="1:12" x14ac:dyDescent="0.25">
      <c r="A37" s="8" t="s">
        <v>23</v>
      </c>
      <c r="B37">
        <v>3.69</v>
      </c>
      <c r="C37" s="10">
        <f>(B37/B43)*100</f>
        <v>85.219399538106231</v>
      </c>
      <c r="D37" s="11">
        <f t="shared" si="2"/>
        <v>14.780600461893769</v>
      </c>
      <c r="L37">
        <f>(1.211+0.074)/(0.348)</f>
        <v>3.6925287356321848</v>
      </c>
    </row>
    <row r="38" spans="1:12" x14ac:dyDescent="0.25">
      <c r="A38" s="2" t="s">
        <v>14</v>
      </c>
      <c r="B38">
        <v>4.66</v>
      </c>
      <c r="C38" s="10">
        <f>(B38/B43)*100</f>
        <v>107.62124711316396</v>
      </c>
      <c r="D38" s="11">
        <f t="shared" si="2"/>
        <v>-7.6212471131639603</v>
      </c>
      <c r="L38">
        <f>(1.551+0.074)/(0.348)</f>
        <v>4.6695402298850581</v>
      </c>
    </row>
    <row r="39" spans="1:12" x14ac:dyDescent="0.25">
      <c r="A39" s="2" t="s">
        <v>15</v>
      </c>
      <c r="B39">
        <v>4.08</v>
      </c>
      <c r="C39" s="10">
        <f>(B39/B43)*100</f>
        <v>94.226327944572745</v>
      </c>
      <c r="D39" s="11">
        <f t="shared" si="2"/>
        <v>5.7736720554272551</v>
      </c>
      <c r="L39">
        <f>(1.346+0.074)/(0.348)</f>
        <v>4.0804597701149437</v>
      </c>
    </row>
    <row r="40" spans="1:12" x14ac:dyDescent="0.25">
      <c r="A40" s="2" t="s">
        <v>16</v>
      </c>
      <c r="B40">
        <v>4.9400000000000004</v>
      </c>
      <c r="C40" s="10">
        <f>(B40/B43)*100</f>
        <v>114.08775981524251</v>
      </c>
      <c r="D40" s="11">
        <f t="shared" si="2"/>
        <v>-14.087759815242507</v>
      </c>
      <c r="L40">
        <f>(1.646+0.074)/(0.348)</f>
        <v>4.9425287356321839</v>
      </c>
    </row>
    <row r="41" spans="1:12" x14ac:dyDescent="0.25">
      <c r="A41" s="3" t="s">
        <v>31</v>
      </c>
      <c r="B41">
        <v>3.25</v>
      </c>
      <c r="C41" s="10">
        <f>(B41/B43)*100</f>
        <v>75.057736720554274</v>
      </c>
      <c r="D41" s="11">
        <f t="shared" si="2"/>
        <v>24.942263279445726</v>
      </c>
      <c r="L41">
        <f>(1.059+0.074)/(0.348)</f>
        <v>3.2557471264367819</v>
      </c>
    </row>
    <row r="42" spans="1:12" x14ac:dyDescent="0.25">
      <c r="A42" s="3" t="s">
        <v>4</v>
      </c>
      <c r="B42">
        <v>2.68</v>
      </c>
      <c r="C42" s="10">
        <f>(B42/B43)*100</f>
        <v>61.893764434180142</v>
      </c>
      <c r="D42" s="11">
        <f t="shared" si="2"/>
        <v>38.106235565819858</v>
      </c>
      <c r="L42">
        <f>(0.859+0.074)/(0.348)</f>
        <v>2.6810344827586206</v>
      </c>
    </row>
    <row r="43" spans="1:12" x14ac:dyDescent="0.25">
      <c r="A43" s="3" t="s">
        <v>32</v>
      </c>
      <c r="B43">
        <v>4.33</v>
      </c>
      <c r="C43" s="10">
        <f>(B43/B43)*100</f>
        <v>100</v>
      </c>
      <c r="D43" s="11">
        <f t="shared" si="2"/>
        <v>0</v>
      </c>
      <c r="L43">
        <f>(1.435+0.074)/(0.348)</f>
        <v>4.3362068965517251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72CF4-A526-4FD4-8E34-318576A4ACDD}">
  <dimension ref="A1:M41"/>
  <sheetViews>
    <sheetView workbookViewId="0">
      <selection activeCell="A5" sqref="A5:D19"/>
    </sheetView>
  </sheetViews>
  <sheetFormatPr defaultRowHeight="15" x14ac:dyDescent="0.25"/>
  <cols>
    <col min="1" max="1" width="18.85546875" customWidth="1"/>
    <col min="2" max="2" width="12.85546875" customWidth="1"/>
    <col min="3" max="3" width="14.7109375" customWidth="1"/>
    <col min="4" max="4" width="11.5703125" customWidth="1"/>
    <col min="5" max="5" width="12.42578125" customWidth="1"/>
    <col min="6" max="6" width="14.140625" customWidth="1"/>
    <col min="7" max="7" width="12.28515625" customWidth="1"/>
  </cols>
  <sheetData>
    <row r="1" spans="1:7" x14ac:dyDescent="0.25">
      <c r="A1" t="s">
        <v>33</v>
      </c>
    </row>
    <row r="2" spans="1:7" ht="18.75" x14ac:dyDescent="0.3">
      <c r="A2" s="4" t="s">
        <v>34</v>
      </c>
    </row>
    <row r="4" spans="1:7" x14ac:dyDescent="0.25">
      <c r="A4" t="s">
        <v>2</v>
      </c>
      <c r="B4" t="s">
        <v>3</v>
      </c>
      <c r="E4" t="s">
        <v>18</v>
      </c>
      <c r="F4" t="s">
        <v>19</v>
      </c>
      <c r="G4" t="s">
        <v>20</v>
      </c>
    </row>
    <row r="5" spans="1:7" x14ac:dyDescent="0.25">
      <c r="A5" s="2" t="s">
        <v>5</v>
      </c>
      <c r="B5" s="1">
        <v>1.4017999999999999</v>
      </c>
      <c r="C5" s="1">
        <v>1.3220000000000001</v>
      </c>
      <c r="D5" s="1">
        <v>1.3709</v>
      </c>
      <c r="E5">
        <f t="shared" ref="E5:E19" si="0">AVERAGE(B5:D5)</f>
        <v>1.3648999999999998</v>
      </c>
      <c r="F5">
        <f>STDEV(B5:E5)</f>
        <v>3.2853310335489737E-2</v>
      </c>
      <c r="G5">
        <f>((E19-E5)/E19)*100</f>
        <v>-4.8525043531701266</v>
      </c>
    </row>
    <row r="6" spans="1:7" x14ac:dyDescent="0.25">
      <c r="A6" s="2" t="s">
        <v>6</v>
      </c>
      <c r="B6" s="6">
        <v>0.88280000000000003</v>
      </c>
      <c r="C6" s="6">
        <v>0.7923</v>
      </c>
      <c r="D6" s="6">
        <v>0.70589999999999997</v>
      </c>
      <c r="E6">
        <f>AVERAGE(B6:D6)</f>
        <v>0.79366666666666674</v>
      </c>
      <c r="F6">
        <f>STDEV(B6:E6)</f>
        <v>7.222558795576231E-2</v>
      </c>
      <c r="G6" s="7">
        <f>((E19-E6)/E19)*100</f>
        <v>39.030011267028563</v>
      </c>
    </row>
    <row r="7" spans="1:7" x14ac:dyDescent="0.25">
      <c r="A7" s="2" t="s">
        <v>7</v>
      </c>
      <c r="B7" s="1">
        <v>1.6145</v>
      </c>
      <c r="C7" s="1">
        <v>1.8944000000000001</v>
      </c>
      <c r="D7" s="1">
        <v>2.1981000000000002</v>
      </c>
      <c r="E7">
        <f t="shared" si="0"/>
        <v>1.9023333333333337</v>
      </c>
      <c r="F7">
        <f t="shared" ref="F7:F19" si="1">STDEV(B7:E7)</f>
        <v>0.23831973387773586</v>
      </c>
      <c r="G7">
        <f>((E19-E7)/E19)*100</f>
        <v>-46.138482023968088</v>
      </c>
    </row>
    <row r="8" spans="1:7" x14ac:dyDescent="0.25">
      <c r="A8" s="2" t="s">
        <v>8</v>
      </c>
      <c r="B8" s="1">
        <v>1.5508999999999999</v>
      </c>
      <c r="C8" s="1">
        <v>1.3319000000000001</v>
      </c>
      <c r="D8" s="1">
        <v>1.3589</v>
      </c>
      <c r="E8">
        <f t="shared" si="0"/>
        <v>1.4138999999999999</v>
      </c>
      <c r="F8">
        <f t="shared" si="1"/>
        <v>9.749871794028879E-2</v>
      </c>
      <c r="G8">
        <f>((E19-E8)/E19)*100</f>
        <v>-8.6167161733073918</v>
      </c>
    </row>
    <row r="9" spans="1:7" x14ac:dyDescent="0.25">
      <c r="A9" s="2" t="s">
        <v>9</v>
      </c>
      <c r="B9" s="6">
        <v>1.0168999999999999</v>
      </c>
      <c r="C9" s="6">
        <v>0.94710000000000005</v>
      </c>
      <c r="D9" s="6">
        <v>1.1178999999999999</v>
      </c>
      <c r="E9">
        <f>AVERAGE(B9:D9)</f>
        <v>1.0273000000000001</v>
      </c>
      <c r="F9">
        <f>STDEV(B9:E9)</f>
        <v>7.0115523720975362E-2</v>
      </c>
      <c r="G9" s="7">
        <f>((E19-E9)/E19)*100</f>
        <v>21.082146881081616</v>
      </c>
    </row>
    <row r="10" spans="1:7" x14ac:dyDescent="0.25">
      <c r="A10" s="2" t="s">
        <v>10</v>
      </c>
      <c r="B10" s="1">
        <v>1.7653000000000001</v>
      </c>
      <c r="C10" s="1">
        <v>1.9615</v>
      </c>
      <c r="D10" s="1">
        <v>2.3146</v>
      </c>
      <c r="E10">
        <f t="shared" si="0"/>
        <v>2.0137999999999998</v>
      </c>
      <c r="F10">
        <f t="shared" si="1"/>
        <v>0.22727969552953908</v>
      </c>
      <c r="G10">
        <f>((E19-E10)/E19)*100</f>
        <v>-54.70142374270204</v>
      </c>
    </row>
    <row r="11" spans="1:7" x14ac:dyDescent="0.25">
      <c r="A11" s="2" t="s">
        <v>11</v>
      </c>
      <c r="B11" s="1">
        <v>0.97160000000000002</v>
      </c>
      <c r="C11" s="1">
        <v>1.5036</v>
      </c>
      <c r="D11" s="1">
        <v>1.3185</v>
      </c>
      <c r="E11">
        <f t="shared" si="0"/>
        <v>1.2645666666666668</v>
      </c>
      <c r="F11">
        <f t="shared" si="1"/>
        <v>0.22051092691494617</v>
      </c>
      <c r="G11">
        <f>((E19-E11)/E19)*100</f>
        <v>2.8551674690156474</v>
      </c>
    </row>
    <row r="12" spans="1:7" x14ac:dyDescent="0.25">
      <c r="A12" s="2" t="s">
        <v>12</v>
      </c>
      <c r="B12" s="1">
        <v>1.4686999999999999</v>
      </c>
      <c r="C12" s="1">
        <v>1.8359000000000001</v>
      </c>
      <c r="D12" s="1">
        <v>0.94289999999999996</v>
      </c>
      <c r="E12">
        <f t="shared" si="0"/>
        <v>1.4158333333333333</v>
      </c>
      <c r="F12">
        <f t="shared" si="1"/>
        <v>0.36647729655312672</v>
      </c>
      <c r="G12">
        <f>((E19-E12)/E19)*100</f>
        <v>-8.765236095462468</v>
      </c>
    </row>
    <row r="13" spans="1:7" x14ac:dyDescent="0.25">
      <c r="A13" s="2" t="s">
        <v>13</v>
      </c>
      <c r="B13" s="6">
        <v>0.80769999999999997</v>
      </c>
      <c r="C13" s="6">
        <v>0.84340000000000004</v>
      </c>
      <c r="D13" s="6">
        <v>1.1052</v>
      </c>
      <c r="E13">
        <f t="shared" si="0"/>
        <v>0.91876666666666662</v>
      </c>
      <c r="F13">
        <f t="shared" si="1"/>
        <v>0.13263147774525125</v>
      </c>
      <c r="G13" s="7">
        <f>((E19-E13)/E19)*100</f>
        <v>29.419748028269993</v>
      </c>
    </row>
    <row r="14" spans="1:7" x14ac:dyDescent="0.25">
      <c r="A14" s="2" t="s">
        <v>14</v>
      </c>
      <c r="B14" s="1">
        <v>1.5827</v>
      </c>
      <c r="C14" s="1">
        <v>0.89219999999999999</v>
      </c>
      <c r="D14" s="1">
        <v>0.95879999999999999</v>
      </c>
      <c r="E14">
        <f t="shared" si="0"/>
        <v>1.1445666666666667</v>
      </c>
      <c r="F14">
        <f t="shared" si="1"/>
        <v>0.31099785994261886</v>
      </c>
      <c r="G14">
        <f>((E19-E14)/E19)*100</f>
        <v>12.073645395882398</v>
      </c>
    </row>
    <row r="15" spans="1:7" x14ac:dyDescent="0.25">
      <c r="A15" s="2" t="s">
        <v>15</v>
      </c>
      <c r="B15" s="1">
        <v>1.6076999999999999</v>
      </c>
      <c r="C15" s="1">
        <v>1.3264</v>
      </c>
      <c r="D15" s="1">
        <v>1.4068000000000001</v>
      </c>
      <c r="E15">
        <f t="shared" si="0"/>
        <v>1.4469666666666665</v>
      </c>
      <c r="F15">
        <f t="shared" si="1"/>
        <v>0.11830030524991136</v>
      </c>
      <c r="G15">
        <f>((E19-E15/E19)*100)</f>
        <v>19.016414353511536</v>
      </c>
    </row>
    <row r="16" spans="1:7" x14ac:dyDescent="0.25">
      <c r="A16" s="2" t="s">
        <v>16</v>
      </c>
      <c r="B16" s="1">
        <v>1.4971000000000001</v>
      </c>
      <c r="C16" s="1">
        <v>0.90839999999999999</v>
      </c>
      <c r="D16" s="1">
        <v>1.2337</v>
      </c>
      <c r="E16">
        <f t="shared" si="0"/>
        <v>1.2130666666666665</v>
      </c>
      <c r="F16">
        <f t="shared" si="1"/>
        <v>0.24077821514599157</v>
      </c>
      <c r="G16">
        <f>((E19-E16)/E19)*100</f>
        <v>6.8114309126293158</v>
      </c>
    </row>
    <row r="17" spans="1:13" x14ac:dyDescent="0.25">
      <c r="A17" s="2" t="s">
        <v>31</v>
      </c>
      <c r="B17" s="6">
        <v>0.85589999999999999</v>
      </c>
      <c r="C17" s="6">
        <v>0.54890000000000005</v>
      </c>
      <c r="D17" s="6">
        <v>1.0738000000000001</v>
      </c>
      <c r="E17">
        <f t="shared" si="0"/>
        <v>0.82620000000000005</v>
      </c>
      <c r="F17">
        <f t="shared" si="1"/>
        <v>0.2153161551455598</v>
      </c>
      <c r="G17" s="7">
        <f>((E19-E17)/E19)*100</f>
        <v>36.530779473522472</v>
      </c>
    </row>
    <row r="18" spans="1:13" x14ac:dyDescent="0.25">
      <c r="A18" s="3" t="s">
        <v>4</v>
      </c>
      <c r="B18" s="6">
        <v>0.55589999999999995</v>
      </c>
      <c r="C18" s="6">
        <v>0.64890000000000003</v>
      </c>
      <c r="D18" s="6">
        <v>0.57379999999999998</v>
      </c>
      <c r="E18">
        <f t="shared" si="0"/>
        <v>0.59286666666666665</v>
      </c>
      <c r="F18">
        <f t="shared" si="1"/>
        <v>4.0289811229253625E-2</v>
      </c>
      <c r="G18" s="7">
        <f>((E19-E18)/E19)*100</f>
        <v>54.455597664652252</v>
      </c>
    </row>
    <row r="19" spans="1:13" x14ac:dyDescent="0.25">
      <c r="A19" s="2" t="s">
        <v>0</v>
      </c>
      <c r="B19" s="5">
        <v>1.3023</v>
      </c>
      <c r="C19" s="5">
        <v>1.2413000000000001</v>
      </c>
      <c r="D19" s="5">
        <v>1.3615999999999999</v>
      </c>
      <c r="E19">
        <f t="shared" si="0"/>
        <v>1.3017333333333332</v>
      </c>
      <c r="F19">
        <f t="shared" si="1"/>
        <v>4.9113903892437118E-2</v>
      </c>
      <c r="G19">
        <f>((E19-E19)/E19)*100</f>
        <v>0</v>
      </c>
    </row>
    <row r="22" spans="1:13" x14ac:dyDescent="0.25">
      <c r="A22" t="s">
        <v>24</v>
      </c>
      <c r="M22" t="s">
        <v>30</v>
      </c>
    </row>
    <row r="24" spans="1:13" x14ac:dyDescent="0.25">
      <c r="A24" s="9" t="s">
        <v>25</v>
      </c>
    </row>
    <row r="26" spans="1:13" x14ac:dyDescent="0.25">
      <c r="A26" t="s">
        <v>29</v>
      </c>
      <c r="B26" t="s">
        <v>26</v>
      </c>
      <c r="C26" t="s">
        <v>27</v>
      </c>
      <c r="D26" t="s">
        <v>28</v>
      </c>
    </row>
    <row r="27" spans="1:13" x14ac:dyDescent="0.25">
      <c r="A27" s="2" t="s">
        <v>5</v>
      </c>
      <c r="B27" s="11">
        <f>(1.364+0.074)/(0.348)</f>
        <v>4.1321839080459775</v>
      </c>
      <c r="C27" s="11">
        <f>(B27/B41)*100</f>
        <v>104.58181818181819</v>
      </c>
      <c r="D27" s="11">
        <f t="shared" ref="D27:D41" si="2">(100-C27)</f>
        <v>-4.5818181818181927</v>
      </c>
    </row>
    <row r="28" spans="1:13" x14ac:dyDescent="0.25">
      <c r="A28" s="8" t="s">
        <v>21</v>
      </c>
      <c r="B28" s="11">
        <f>(0.793+0.074)/(0.348)</f>
        <v>2.4913793103448278</v>
      </c>
      <c r="C28" s="11">
        <f>(B28/B41)*100</f>
        <v>63.054545454545462</v>
      </c>
      <c r="D28" s="11">
        <f t="shared" si="2"/>
        <v>36.945454545454538</v>
      </c>
    </row>
    <row r="29" spans="1:13" x14ac:dyDescent="0.25">
      <c r="A29" s="2" t="s">
        <v>7</v>
      </c>
      <c r="B29" s="11">
        <f>(1.902+0.074)/(0.348)</f>
        <v>5.6781609195402298</v>
      </c>
      <c r="C29" s="11">
        <f>(B29/B41)*100</f>
        <v>143.70909090909089</v>
      </c>
      <c r="D29" s="11">
        <f t="shared" si="2"/>
        <v>-43.709090909090889</v>
      </c>
    </row>
    <row r="30" spans="1:13" x14ac:dyDescent="0.25">
      <c r="A30" s="2" t="s">
        <v>8</v>
      </c>
      <c r="B30" s="11">
        <f>(1.413+0.074)/(0.348)</f>
        <v>4.2729885057471266</v>
      </c>
      <c r="C30" s="11">
        <f>(B30/B41)*100</f>
        <v>108.14545454545454</v>
      </c>
      <c r="D30" s="11">
        <f t="shared" si="2"/>
        <v>-8.1454545454545411</v>
      </c>
    </row>
    <row r="31" spans="1:13" x14ac:dyDescent="0.25">
      <c r="A31" s="8" t="s">
        <v>22</v>
      </c>
      <c r="B31" s="11">
        <f>(1.027+0.074)/(0.348)</f>
        <v>3.1637931034482758</v>
      </c>
      <c r="C31" s="11">
        <f>(B31/B41)*100</f>
        <v>80.072727272727278</v>
      </c>
      <c r="D31" s="11">
        <f t="shared" si="2"/>
        <v>19.927272727272722</v>
      </c>
    </row>
    <row r="32" spans="1:13" x14ac:dyDescent="0.25">
      <c r="A32" s="2" t="s">
        <v>10</v>
      </c>
      <c r="B32" s="11">
        <f>(2.013+0.074)/(0.348)</f>
        <v>5.9971264367816088</v>
      </c>
      <c r="C32" s="11">
        <f>(B32/B41)*100</f>
        <v>151.78181818181818</v>
      </c>
      <c r="D32" s="11">
        <f t="shared" si="2"/>
        <v>-51.781818181818181</v>
      </c>
    </row>
    <row r="33" spans="1:4" x14ac:dyDescent="0.25">
      <c r="A33" s="2" t="s">
        <v>11</v>
      </c>
      <c r="B33" s="11">
        <f>(1.264+0.074)/(0.348)</f>
        <v>3.8448275862068972</v>
      </c>
      <c r="C33" s="11">
        <f>(B33/B41)*100</f>
        <v>97.309090909090926</v>
      </c>
      <c r="D33" s="11">
        <f t="shared" si="2"/>
        <v>2.6909090909090736</v>
      </c>
    </row>
    <row r="34" spans="1:4" x14ac:dyDescent="0.25">
      <c r="A34" s="2" t="s">
        <v>12</v>
      </c>
      <c r="B34" s="11">
        <f>(1.415+0.074)/(0.348)</f>
        <v>4.278735632183909</v>
      </c>
      <c r="C34" s="11">
        <f>(B34/B41)*100</f>
        <v>108.29090909090911</v>
      </c>
      <c r="D34" s="11">
        <f t="shared" si="2"/>
        <v>-8.2909090909091105</v>
      </c>
    </row>
    <row r="35" spans="1:4" x14ac:dyDescent="0.25">
      <c r="A35" s="8" t="s">
        <v>23</v>
      </c>
      <c r="B35" s="11">
        <f>(0.918+0.074)/(0.348)</f>
        <v>2.8505747126436782</v>
      </c>
      <c r="C35" s="11">
        <f>(B35/B41)*100</f>
        <v>72.145454545454541</v>
      </c>
      <c r="D35" s="11">
        <f t="shared" si="2"/>
        <v>27.854545454545459</v>
      </c>
    </row>
    <row r="36" spans="1:4" x14ac:dyDescent="0.25">
      <c r="A36" s="2" t="s">
        <v>14</v>
      </c>
      <c r="B36" s="11">
        <f>(1.144+0.074)/(0.348)</f>
        <v>3.5</v>
      </c>
      <c r="C36" s="11">
        <f>(B36/B41)*100</f>
        <v>88.581818181818178</v>
      </c>
      <c r="D36" s="11">
        <f t="shared" si="2"/>
        <v>11.418181818181822</v>
      </c>
    </row>
    <row r="37" spans="1:4" x14ac:dyDescent="0.25">
      <c r="A37" s="2" t="s">
        <v>15</v>
      </c>
      <c r="B37" s="11">
        <f>(1.446+0.074)/(0.348)</f>
        <v>4.3678160919540234</v>
      </c>
      <c r="C37" s="11">
        <f>(B37/B41)*100</f>
        <v>110.54545454545455</v>
      </c>
      <c r="D37" s="11">
        <f t="shared" si="2"/>
        <v>-10.545454545454547</v>
      </c>
    </row>
    <row r="38" spans="1:4" x14ac:dyDescent="0.25">
      <c r="A38" s="2" t="s">
        <v>16</v>
      </c>
      <c r="B38" s="11">
        <f>(1.213+0.074)/(0.348)</f>
        <v>3.6982758620689662</v>
      </c>
      <c r="C38" s="11">
        <f>(B38/B41)*100</f>
        <v>93.600000000000023</v>
      </c>
      <c r="D38" s="11">
        <f t="shared" si="2"/>
        <v>6.3999999999999773</v>
      </c>
    </row>
    <row r="39" spans="1:4" x14ac:dyDescent="0.25">
      <c r="A39" s="3" t="s">
        <v>31</v>
      </c>
      <c r="B39" s="11">
        <f>(0.826+0.074)/(0.348)</f>
        <v>2.5862068965517242</v>
      </c>
      <c r="C39" s="11">
        <f>(B39/B41)*100</f>
        <v>65.454545454545453</v>
      </c>
      <c r="D39" s="11">
        <f t="shared" si="2"/>
        <v>34.545454545454547</v>
      </c>
    </row>
    <row r="40" spans="1:4" x14ac:dyDescent="0.25">
      <c r="A40" s="3" t="s">
        <v>4</v>
      </c>
      <c r="B40" s="11">
        <f>(0.592+0.074)/(0.348)</f>
        <v>1.9137931034482758</v>
      </c>
      <c r="C40" s="11">
        <f>(B40/B41)*100</f>
        <v>48.43636363636363</v>
      </c>
      <c r="D40" s="11">
        <f t="shared" si="2"/>
        <v>51.56363636363637</v>
      </c>
    </row>
    <row r="41" spans="1:4" x14ac:dyDescent="0.25">
      <c r="A41" s="3" t="s">
        <v>32</v>
      </c>
      <c r="B41" s="11">
        <f>(1.301+0.074)/(0.348)</f>
        <v>3.9511494252873565</v>
      </c>
      <c r="C41" s="11">
        <f>(B41/B41)*100</f>
        <v>100</v>
      </c>
      <c r="D41" s="11">
        <f t="shared" si="2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2BB0E-FA18-49E1-84D8-98B85A10E940}">
  <dimension ref="A4:A6"/>
  <sheetViews>
    <sheetView workbookViewId="0">
      <selection activeCell="A4" sqref="A4:I6"/>
    </sheetView>
  </sheetViews>
  <sheetFormatPr defaultRowHeight="15" x14ac:dyDescent="0.25"/>
  <sheetData>
    <row r="4" spans="1:1" x14ac:dyDescent="0.25">
      <c r="A4" t="s">
        <v>24</v>
      </c>
    </row>
    <row r="6" spans="1:1" x14ac:dyDescent="0.25">
      <c r="A6" s="9" t="s">
        <v>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E55DC-3F18-4D7B-85B2-FA57E0690577}">
  <dimension ref="A3:O36"/>
  <sheetViews>
    <sheetView tabSelected="1" topLeftCell="D1" workbookViewId="0">
      <selection activeCell="A12" sqref="A12:N15"/>
    </sheetView>
  </sheetViews>
  <sheetFormatPr defaultRowHeight="15" x14ac:dyDescent="0.25"/>
  <cols>
    <col min="1" max="1" width="12.85546875" customWidth="1"/>
    <col min="2" max="2" width="13.140625" customWidth="1"/>
    <col min="3" max="3" width="13.42578125" customWidth="1"/>
    <col min="4" max="4" width="16.7109375" customWidth="1"/>
    <col min="5" max="5" width="13.7109375" customWidth="1"/>
    <col min="6" max="6" width="15.7109375" customWidth="1"/>
    <col min="7" max="7" width="15.85546875" customWidth="1"/>
    <col min="8" max="8" width="13.7109375" customWidth="1"/>
    <col min="9" max="9" width="18.5703125" customWidth="1"/>
    <col min="10" max="10" width="15" customWidth="1"/>
    <col min="11" max="11" width="17.140625" customWidth="1"/>
    <col min="12" max="12" width="17.28515625" customWidth="1"/>
  </cols>
  <sheetData>
    <row r="3" spans="1:15" x14ac:dyDescent="0.25">
      <c r="A3" t="s">
        <v>35</v>
      </c>
    </row>
    <row r="5" spans="1:15" x14ac:dyDescent="0.25">
      <c r="A5" s="2" t="s">
        <v>5</v>
      </c>
      <c r="B5" s="2" t="s">
        <v>6</v>
      </c>
      <c r="C5" s="2" t="s">
        <v>7</v>
      </c>
      <c r="D5" s="2" t="s">
        <v>8</v>
      </c>
      <c r="E5" s="2" t="s">
        <v>9</v>
      </c>
      <c r="F5" s="2" t="s">
        <v>10</v>
      </c>
      <c r="G5" s="2" t="s">
        <v>11</v>
      </c>
      <c r="H5" s="2" t="s">
        <v>12</v>
      </c>
      <c r="I5" s="2" t="s">
        <v>13</v>
      </c>
      <c r="J5" s="2" t="s">
        <v>14</v>
      </c>
      <c r="K5" s="2" t="s">
        <v>15</v>
      </c>
      <c r="L5" s="2" t="s">
        <v>16</v>
      </c>
      <c r="M5" s="2" t="s">
        <v>31</v>
      </c>
      <c r="N5" s="3" t="s">
        <v>4</v>
      </c>
      <c r="O5" s="2" t="s">
        <v>0</v>
      </c>
    </row>
    <row r="6" spans="1:15" x14ac:dyDescent="0.25">
      <c r="A6" s="1">
        <v>1.4017999999999999</v>
      </c>
      <c r="B6" s="6">
        <v>0.88280000000000003</v>
      </c>
      <c r="C6" s="1">
        <v>1.6145</v>
      </c>
      <c r="D6" s="1">
        <v>1.5508999999999999</v>
      </c>
      <c r="E6" s="6">
        <v>1.0168999999999999</v>
      </c>
      <c r="F6" s="1">
        <v>1.7653000000000001</v>
      </c>
      <c r="G6" s="1">
        <v>0.97160000000000002</v>
      </c>
      <c r="H6" s="1">
        <v>1.4686999999999999</v>
      </c>
      <c r="I6" s="6">
        <v>0.80769999999999997</v>
      </c>
      <c r="J6" s="1">
        <v>1.5827</v>
      </c>
      <c r="K6" s="1">
        <v>1.6076999999999999</v>
      </c>
      <c r="L6" s="1">
        <v>1.4971000000000001</v>
      </c>
      <c r="M6" s="6">
        <v>0.85589999999999999</v>
      </c>
      <c r="N6" s="6">
        <v>0.55589999999999995</v>
      </c>
      <c r="O6" s="5">
        <v>1.3023</v>
      </c>
    </row>
    <row r="7" spans="1:15" x14ac:dyDescent="0.25">
      <c r="A7" s="1">
        <v>1.3220000000000001</v>
      </c>
      <c r="B7" s="6">
        <v>0.7923</v>
      </c>
      <c r="C7" s="1">
        <v>1.8944000000000001</v>
      </c>
      <c r="D7" s="1">
        <v>1.3319000000000001</v>
      </c>
      <c r="E7" s="6">
        <v>0.94710000000000005</v>
      </c>
      <c r="F7" s="1">
        <v>1.9615</v>
      </c>
      <c r="G7" s="1">
        <v>1.5036</v>
      </c>
      <c r="H7" s="1">
        <v>1.8359000000000001</v>
      </c>
      <c r="I7" s="6">
        <v>0.84340000000000004</v>
      </c>
      <c r="J7" s="1">
        <v>0.89219999999999999</v>
      </c>
      <c r="K7" s="1">
        <v>1.3264</v>
      </c>
      <c r="L7" s="1">
        <v>0.90839999999999999</v>
      </c>
      <c r="M7" s="6">
        <v>0.54890000000000005</v>
      </c>
      <c r="N7" s="6">
        <v>0.64890000000000003</v>
      </c>
      <c r="O7" s="5">
        <v>1.2413000000000001</v>
      </c>
    </row>
    <row r="8" spans="1:15" x14ac:dyDescent="0.25">
      <c r="A8" s="1">
        <v>1.3709</v>
      </c>
      <c r="B8" s="6">
        <v>0.70589999999999997</v>
      </c>
      <c r="C8" s="1">
        <v>2.1981000000000002</v>
      </c>
      <c r="D8" s="1">
        <v>1.3589</v>
      </c>
      <c r="E8" s="6">
        <v>1.1178999999999999</v>
      </c>
      <c r="F8" s="1">
        <v>2.3146</v>
      </c>
      <c r="G8" s="1">
        <v>1.3185</v>
      </c>
      <c r="H8" s="1">
        <v>0.94289999999999996</v>
      </c>
      <c r="I8" s="6">
        <v>1.1052</v>
      </c>
      <c r="J8" s="1">
        <v>0.95879999999999999</v>
      </c>
      <c r="K8" s="1">
        <v>1.4068000000000001</v>
      </c>
      <c r="L8" s="1">
        <v>1.2337</v>
      </c>
      <c r="M8" s="6">
        <v>1.0738000000000001</v>
      </c>
      <c r="N8" s="6">
        <v>0.57379999999999998</v>
      </c>
      <c r="O8" s="5">
        <v>1.3615999999999999</v>
      </c>
    </row>
    <row r="11" spans="1:15" x14ac:dyDescent="0.25">
      <c r="A11" t="s">
        <v>36</v>
      </c>
    </row>
    <row r="12" spans="1:15" x14ac:dyDescent="0.25">
      <c r="A12" s="2" t="s">
        <v>5</v>
      </c>
      <c r="B12" s="8" t="s">
        <v>21</v>
      </c>
      <c r="C12" s="2" t="s">
        <v>7</v>
      </c>
      <c r="D12" s="2" t="s">
        <v>8</v>
      </c>
      <c r="E12" s="8" t="s">
        <v>22</v>
      </c>
      <c r="F12" s="2" t="s">
        <v>10</v>
      </c>
      <c r="G12" s="2" t="s">
        <v>11</v>
      </c>
      <c r="H12" s="2" t="s">
        <v>12</v>
      </c>
      <c r="I12" s="8" t="s">
        <v>23</v>
      </c>
      <c r="J12" s="2" t="s">
        <v>14</v>
      </c>
      <c r="K12" s="2" t="s">
        <v>15</v>
      </c>
      <c r="L12" s="2" t="s">
        <v>16</v>
      </c>
      <c r="M12" s="2" t="s">
        <v>31</v>
      </c>
      <c r="N12" s="3" t="s">
        <v>4</v>
      </c>
      <c r="O12" s="2" t="s">
        <v>0</v>
      </c>
    </row>
    <row r="13" spans="1:15" x14ac:dyDescent="0.25">
      <c r="A13" s="1">
        <v>1.5018</v>
      </c>
      <c r="B13" s="6">
        <v>0.79690000000000005</v>
      </c>
      <c r="C13" s="1">
        <v>1.6145</v>
      </c>
      <c r="D13" s="1">
        <v>1.5508999999999999</v>
      </c>
      <c r="E13" s="6">
        <v>1.2827999999999999</v>
      </c>
      <c r="F13" s="1">
        <v>1.7653000000000001</v>
      </c>
      <c r="G13" s="1">
        <v>1.6215999999999999</v>
      </c>
      <c r="H13" s="1">
        <v>1.9468000000000001</v>
      </c>
      <c r="I13" s="6">
        <v>1.1877</v>
      </c>
      <c r="J13" s="1">
        <v>1.7827</v>
      </c>
      <c r="K13" s="1">
        <v>1.5077</v>
      </c>
      <c r="L13" s="1">
        <v>1.8971</v>
      </c>
      <c r="M13" s="1">
        <v>1.2759</v>
      </c>
      <c r="N13" s="1">
        <v>0.87590000000000001</v>
      </c>
      <c r="O13" s="5">
        <v>1.4023000000000001</v>
      </c>
    </row>
    <row r="14" spans="1:15" x14ac:dyDescent="0.25">
      <c r="A14" s="1">
        <v>1.4219999999999999</v>
      </c>
      <c r="B14" s="6">
        <v>0.84470000000000001</v>
      </c>
      <c r="C14" s="1">
        <v>1.7944</v>
      </c>
      <c r="D14" s="1">
        <v>1.6318999999999999</v>
      </c>
      <c r="E14" s="6">
        <v>1.0548999999999999</v>
      </c>
      <c r="F14" s="1">
        <v>1.2615000000000001</v>
      </c>
      <c r="G14" s="1">
        <v>1.8036000000000001</v>
      </c>
      <c r="H14" s="1">
        <v>1.8359000000000001</v>
      </c>
      <c r="I14" s="6">
        <v>1.4422999999999999</v>
      </c>
      <c r="J14" s="1">
        <v>1.2922</v>
      </c>
      <c r="K14" s="1">
        <v>0.9264</v>
      </c>
      <c r="L14" s="1">
        <v>1.6084000000000001</v>
      </c>
      <c r="M14" s="1">
        <v>0.92889999999999995</v>
      </c>
      <c r="N14" s="1">
        <v>0.92889999999999995</v>
      </c>
      <c r="O14" s="5">
        <v>1.3412999999999999</v>
      </c>
    </row>
    <row r="15" spans="1:15" x14ac:dyDescent="0.25">
      <c r="A15" s="1">
        <v>1.3709</v>
      </c>
      <c r="B15" s="6">
        <v>1.1178999999999999</v>
      </c>
      <c r="C15" s="1">
        <v>1.9380999999999999</v>
      </c>
      <c r="D15" s="1">
        <v>1.3589</v>
      </c>
      <c r="E15" s="6">
        <v>1.4058999999999999</v>
      </c>
      <c r="F15" s="1">
        <v>1.9146000000000001</v>
      </c>
      <c r="G15" s="1">
        <v>1.6185</v>
      </c>
      <c r="H15" s="1">
        <v>1.7428999999999999</v>
      </c>
      <c r="I15" s="6">
        <v>1.0049999999999999</v>
      </c>
      <c r="J15" s="1">
        <v>1.5788</v>
      </c>
      <c r="K15" s="1">
        <v>1.6068</v>
      </c>
      <c r="L15" s="1">
        <v>1.4337</v>
      </c>
      <c r="M15" s="1">
        <v>0.9738</v>
      </c>
      <c r="N15" s="1">
        <v>0.77380000000000004</v>
      </c>
      <c r="O15" s="5">
        <v>1.5616000000000001</v>
      </c>
    </row>
    <row r="19" spans="1:5" x14ac:dyDescent="0.25">
      <c r="A19" t="s">
        <v>37</v>
      </c>
    </row>
    <row r="21" spans="1:5" x14ac:dyDescent="0.25">
      <c r="A21" s="2" t="s">
        <v>5</v>
      </c>
      <c r="B21" s="2" t="s">
        <v>9</v>
      </c>
      <c r="C21" s="2" t="s">
        <v>13</v>
      </c>
      <c r="D21" s="2" t="s">
        <v>31</v>
      </c>
      <c r="E21" s="3" t="s">
        <v>4</v>
      </c>
    </row>
    <row r="22" spans="1:5" x14ac:dyDescent="0.25">
      <c r="A22" s="1">
        <v>1.4017999999999999</v>
      </c>
      <c r="B22" s="6">
        <v>1.0168999999999999</v>
      </c>
      <c r="C22" s="6">
        <v>0.80769999999999997</v>
      </c>
      <c r="D22" s="6">
        <v>0.85589999999999999</v>
      </c>
      <c r="E22" s="6">
        <v>0.55589999999999995</v>
      </c>
    </row>
    <row r="23" spans="1:5" x14ac:dyDescent="0.25">
      <c r="A23" s="1">
        <v>1.3220000000000001</v>
      </c>
      <c r="B23" s="6">
        <v>0.94710000000000005</v>
      </c>
      <c r="C23" s="6">
        <v>0.84340000000000004</v>
      </c>
      <c r="D23" s="6">
        <v>0.54890000000000005</v>
      </c>
      <c r="E23" s="6">
        <v>0.64890000000000003</v>
      </c>
    </row>
    <row r="24" spans="1:5" x14ac:dyDescent="0.25">
      <c r="A24" s="1">
        <v>1.3709</v>
      </c>
      <c r="B24" s="6">
        <v>1.1178999999999999</v>
      </c>
      <c r="C24" s="6">
        <v>1.1052</v>
      </c>
      <c r="D24" s="6">
        <v>1.0738000000000001</v>
      </c>
      <c r="E24" s="6">
        <v>0.57379999999999998</v>
      </c>
    </row>
    <row r="26" spans="1:5" x14ac:dyDescent="0.25">
      <c r="A26" t="s">
        <v>38</v>
      </c>
    </row>
    <row r="27" spans="1:5" x14ac:dyDescent="0.25">
      <c r="A27" s="2" t="s">
        <v>8</v>
      </c>
      <c r="B27" s="2" t="s">
        <v>12</v>
      </c>
      <c r="C27" s="2" t="s">
        <v>16</v>
      </c>
      <c r="D27" s="2" t="s">
        <v>31</v>
      </c>
      <c r="E27" s="3" t="s">
        <v>4</v>
      </c>
    </row>
    <row r="28" spans="1:5" x14ac:dyDescent="0.25">
      <c r="A28" s="1">
        <v>1.5508999999999999</v>
      </c>
      <c r="B28" s="1">
        <v>1.4686999999999999</v>
      </c>
      <c r="C28" s="1">
        <v>1.4971000000000001</v>
      </c>
      <c r="D28" s="6">
        <v>0.85589999999999999</v>
      </c>
      <c r="E28" s="6">
        <v>0.55589999999999995</v>
      </c>
    </row>
    <row r="29" spans="1:5" x14ac:dyDescent="0.25">
      <c r="A29" s="1">
        <v>1.3319000000000001</v>
      </c>
      <c r="B29" s="1">
        <v>1.8359000000000001</v>
      </c>
      <c r="C29" s="1">
        <v>0.90839999999999999</v>
      </c>
      <c r="D29" s="6">
        <v>0.54890000000000005</v>
      </c>
      <c r="E29" s="6">
        <v>0.64890000000000003</v>
      </c>
    </row>
    <row r="30" spans="1:5" x14ac:dyDescent="0.25">
      <c r="A30" s="1">
        <v>1.3589</v>
      </c>
      <c r="B30" s="1">
        <v>0.94289999999999996</v>
      </c>
      <c r="C30" s="1">
        <v>1.2337</v>
      </c>
      <c r="D30" s="6">
        <v>1.0738000000000001</v>
      </c>
      <c r="E30" s="6">
        <v>0.57379999999999998</v>
      </c>
    </row>
    <row r="32" spans="1:5" x14ac:dyDescent="0.25">
      <c r="A32" t="s">
        <v>39</v>
      </c>
    </row>
    <row r="33" spans="1:5" x14ac:dyDescent="0.25">
      <c r="A33" s="2" t="s">
        <v>6</v>
      </c>
      <c r="B33" s="2" t="s">
        <v>10</v>
      </c>
      <c r="C33" s="2" t="s">
        <v>14</v>
      </c>
      <c r="D33" s="2" t="s">
        <v>31</v>
      </c>
      <c r="E33" s="3" t="s">
        <v>4</v>
      </c>
    </row>
    <row r="34" spans="1:5" x14ac:dyDescent="0.25">
      <c r="A34" s="6">
        <v>0.88280000000000003</v>
      </c>
      <c r="B34" s="1">
        <v>1.7653000000000001</v>
      </c>
      <c r="C34" s="1">
        <v>1.5827</v>
      </c>
      <c r="D34" s="6">
        <v>0.85589999999999999</v>
      </c>
      <c r="E34" s="6">
        <v>0.55589999999999995</v>
      </c>
    </row>
    <row r="35" spans="1:5" x14ac:dyDescent="0.25">
      <c r="A35" s="6">
        <v>0.7923</v>
      </c>
      <c r="B35" s="1">
        <v>1.9615</v>
      </c>
      <c r="C35" s="1">
        <v>0.89219999999999999</v>
      </c>
      <c r="D35" s="6">
        <v>0.54890000000000005</v>
      </c>
      <c r="E35" s="6">
        <v>0.64890000000000003</v>
      </c>
    </row>
    <row r="36" spans="1:5" x14ac:dyDescent="0.25">
      <c r="A36" s="6">
        <v>0.70589999999999997</v>
      </c>
      <c r="B36" s="1">
        <v>2.3146</v>
      </c>
      <c r="C36" s="1">
        <v>0.95879999999999999</v>
      </c>
      <c r="D36" s="6">
        <v>1.0738000000000001</v>
      </c>
      <c r="E36" s="6">
        <v>0.57379999999999998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KP 700603- EPS- EXTRACTS</vt:lpstr>
      <vt:lpstr>KP 1705_- EPS- EXTRACTS</vt:lpstr>
      <vt:lpstr>Sheet1</vt:lpstr>
      <vt:lpstr>stat analysis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User</dc:creator>
  <cp:lastModifiedBy>New User</cp:lastModifiedBy>
  <dcterms:created xsi:type="dcterms:W3CDTF">2022-03-09T11:58:38Z</dcterms:created>
  <dcterms:modified xsi:type="dcterms:W3CDTF">2023-03-01T23:44:51Z</dcterms:modified>
</cp:coreProperties>
</file>